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workbookPr codeName="ThisWorkbook" hidePivotFieldList="1" defaultThemeVersion="124226"/>
  <bookViews>
    <workbookView xWindow="-15" yWindow="45" windowWidth="15480" windowHeight="4185" tabRatio="922"/>
  </bookViews>
  <sheets>
    <sheet name="CONTENTS" sheetId="114" r:id="rId1"/>
    <sheet name="3.1" sheetId="136" r:id="rId2"/>
    <sheet name="3.2" sheetId="120" r:id="rId3"/>
    <sheet name="3.3" sheetId="73" r:id="rId4"/>
    <sheet name="3.4" sheetId="116" r:id="rId5"/>
    <sheet name="3.5" sheetId="121" r:id="rId6"/>
    <sheet name="3.6" sheetId="139" r:id="rId7"/>
    <sheet name="3.7" sheetId="181" r:id="rId8"/>
    <sheet name="Fig 3.1" sheetId="132" r:id="rId9"/>
    <sheet name="Fig 3.2" sheetId="131" r:id="rId10"/>
    <sheet name="Fig 3.3" sheetId="141" r:id="rId11"/>
    <sheet name="Fig 3.4" sheetId="122" r:id="rId12"/>
    <sheet name="Fig 3.5" sheetId="140" r:id="rId13"/>
    <sheet name="A3.1.1" sheetId="128" r:id="rId14"/>
    <sheet name="A3.1.2" sheetId="129" r:id="rId15"/>
    <sheet name="A3.2.1" sheetId="108" r:id="rId16"/>
    <sheet name="A3.2.1 continued" sheetId="109" r:id="rId17"/>
    <sheet name="A3.2.1 continued 2" sheetId="110" r:id="rId18"/>
    <sheet name="A3.3.1" sheetId="71" r:id="rId19"/>
    <sheet name="A3.3.2" sheetId="183" r:id="rId20"/>
    <sheet name="A3.4.1" sheetId="76" r:id="rId21"/>
    <sheet name="A3.4.1 continued" sheetId="119" r:id="rId22"/>
    <sheet name="A3.4.2" sheetId="177" r:id="rId23"/>
    <sheet name="A3.4.3" sheetId="77" r:id="rId24"/>
    <sheet name="A3.4.4" sheetId="78" r:id="rId25"/>
    <sheet name="A3.4.5" sheetId="79" r:id="rId26"/>
    <sheet name="A3.5.1" sheetId="160" r:id="rId27"/>
    <sheet name="A3.5.1 continued" sheetId="161" r:id="rId28"/>
    <sheet name="A3.5.2" sheetId="162" r:id="rId29"/>
    <sheet name="A3.5.2 continued" sheetId="163" r:id="rId30"/>
    <sheet name="A3.5.3" sheetId="164" r:id="rId31"/>
    <sheet name="A3.5.3 continued" sheetId="165" r:id="rId32"/>
    <sheet name="A3.5.4" sheetId="166" r:id="rId33"/>
    <sheet name="A3.5.4 continued" sheetId="167" r:id="rId34"/>
    <sheet name="A3.5.5" sheetId="168" r:id="rId35"/>
    <sheet name="A3.5.5 continued" sheetId="169" r:id="rId36"/>
    <sheet name="A3.5.6" sheetId="170" r:id="rId37"/>
    <sheet name="A3.5.6 continued" sheetId="171" r:id="rId38"/>
    <sheet name="A3.5.7" sheetId="172" r:id="rId39"/>
    <sheet name="A3.5.7 continued" sheetId="173" r:id="rId40"/>
    <sheet name="A3.5.8" sheetId="174" r:id="rId41"/>
    <sheet name="A3.5.8 continued" sheetId="175" r:id="rId42"/>
    <sheet name="A3.6.1" sheetId="133" r:id="rId43"/>
    <sheet name="A3.6.1 continued" sheetId="134" r:id="rId44"/>
    <sheet name="A3.6.1 continued 2" sheetId="135" r:id="rId45"/>
    <sheet name="A3.7.1" sheetId="144" r:id="rId46"/>
    <sheet name="A3.7.2" sheetId="146" r:id="rId47"/>
    <sheet name="A3.7.2 continued" sheetId="147" r:id="rId48"/>
    <sheet name="A3.7.3" sheetId="182" r:id="rId49"/>
    <sheet name="A3.7.4" sheetId="152" r:id="rId50"/>
    <sheet name="A3.7.5" sheetId="153" r:id="rId51"/>
    <sheet name="A3.7.6" sheetId="154" r:id="rId52"/>
    <sheet name="A3.7.7" sheetId="176" r:id="rId53"/>
  </sheets>
  <definedNames>
    <definedName name="__AGE07" localSheetId="19">#REF!</definedName>
    <definedName name="__AGE07" localSheetId="48">#REF!</definedName>
    <definedName name="__AGE07">#REF!</definedName>
    <definedName name="_AMO_RefreshMultipleList" hidden="1">"'296899469 426988102 362274166 589584065 285770244'"</definedName>
    <definedName name="_AMO_XmlVersion" hidden="1">"'1'"</definedName>
    <definedName name="dhnaohdo" localSheetId="48">#REF!</definedName>
    <definedName name="dhnaohdo">#REF!</definedName>
    <definedName name="_xlnm.Print_Area" localSheetId="1">'3.1'!$B$1:$J$14</definedName>
    <definedName name="_xlnm.Print_Area" localSheetId="2">'3.2'!$B$1:$O$32</definedName>
    <definedName name="_xlnm.Print_Area" localSheetId="3">'3.3'!$B$1:$I$24</definedName>
    <definedName name="_xlnm.Print_Area" localSheetId="4">'3.4'!$B$1:$I$12</definedName>
    <definedName name="_xlnm.Print_Area" localSheetId="5">'3.5'!$B$1:$F$7</definedName>
    <definedName name="_xlnm.Print_Area" localSheetId="6">'3.6'!$B$1:$G$8</definedName>
    <definedName name="_xlnm.Print_Area" localSheetId="7">'3.7'!$B$1:$K$7</definedName>
    <definedName name="_xlnm.Print_Area" localSheetId="13">A3.1.1!$B$1:$P$29</definedName>
    <definedName name="_xlnm.Print_Area" localSheetId="14">A3.1.2!$B$1:$P$25</definedName>
    <definedName name="_xlnm.Print_Area" localSheetId="15">A3.2.1!$B$1:$H$40</definedName>
    <definedName name="_xlnm.Print_Area" localSheetId="16">'A3.2.1 continued'!$B$1:$H$38</definedName>
    <definedName name="_xlnm.Print_Area" localSheetId="17">'A3.2.1 continued 2'!$B$1:$G$38</definedName>
    <definedName name="_xlnm.Print_Area" localSheetId="18">A3.3.1!$B$1:$P$36</definedName>
    <definedName name="_xlnm.Print_Area" localSheetId="19">A3.3.2!$B$1:$P$19</definedName>
    <definedName name="_xlnm.Print_Area" localSheetId="20">A3.4.1!$B$1:$O$40</definedName>
    <definedName name="_xlnm.Print_Area" localSheetId="21">'A3.4.1 continued'!$B$1:$O$38</definedName>
    <definedName name="_xlnm.Print_Area" localSheetId="22">A3.4.2!$B$1:$P$40</definedName>
    <definedName name="_xlnm.Print_Area" localSheetId="23">A3.4.3!$B$1:$O$40</definedName>
    <definedName name="_xlnm.Print_Area" localSheetId="24">A3.4.4!$B$1:$O$40</definedName>
    <definedName name="_xlnm.Print_Area" localSheetId="25">A3.4.5!$B$1:$O$40</definedName>
    <definedName name="_xlnm.Print_Area" localSheetId="26">A3.5.1!$B$1:$O$36</definedName>
    <definedName name="_xlnm.Print_Area" localSheetId="27">'A3.5.1 continued'!$B$1:$O$45</definedName>
    <definedName name="_xlnm.Print_Area" localSheetId="28">A3.5.2!$B$1:$O$27</definedName>
    <definedName name="_xlnm.Print_Area" localSheetId="29">'A3.5.2 continued'!$B$1:$O$41</definedName>
    <definedName name="_xlnm.Print_Area" localSheetId="30">A3.5.3!$B$1:$O$36</definedName>
    <definedName name="_xlnm.Print_Area" localSheetId="31">'A3.5.3 continued'!$B$1:$O$45</definedName>
    <definedName name="_xlnm.Print_Area" localSheetId="32">A3.5.4!$B$1:$O$27</definedName>
    <definedName name="_xlnm.Print_Area" localSheetId="33">'A3.5.4 continued'!$B$1:$O$41</definedName>
    <definedName name="_xlnm.Print_Area" localSheetId="34">A3.5.5!$B$1:$O$36</definedName>
    <definedName name="_xlnm.Print_Area" localSheetId="35">'A3.5.5 continued'!$B$1:$O$45</definedName>
    <definedName name="_xlnm.Print_Area" localSheetId="36">A3.5.6!$B$1:$O$27</definedName>
    <definedName name="_xlnm.Print_Area" localSheetId="37">'A3.5.6 continued'!$B$1:$O$41</definedName>
    <definedName name="_xlnm.Print_Area" localSheetId="38">A3.5.7!$B$1:$O$36</definedName>
    <definedName name="_xlnm.Print_Area" localSheetId="39">'A3.5.7 continued'!$B$1:$O$45</definedName>
    <definedName name="_xlnm.Print_Area" localSheetId="40">A3.5.8!$B$1:$O$27</definedName>
    <definedName name="_xlnm.Print_Area" localSheetId="41">'A3.5.8 continued'!$B$1:$O$41</definedName>
    <definedName name="_xlnm.Print_Area" localSheetId="42">A3.6.1!$B$1:$O$40</definedName>
    <definedName name="_xlnm.Print_Area" localSheetId="43">'A3.6.1 continued'!$B$1:$O$38</definedName>
    <definedName name="_xlnm.Print_Area" localSheetId="44">'A3.6.1 continued 2'!$B$1:$O$38</definedName>
    <definedName name="_xlnm.Print_Area" localSheetId="45">A3.7.1!$B$1:$P$28</definedName>
    <definedName name="_xlnm.Print_Area" localSheetId="46">A3.7.2!$B$1:$O$40</definedName>
    <definedName name="_xlnm.Print_Area" localSheetId="47">'A3.7.2 continued'!$B$1:$O$38</definedName>
    <definedName name="_xlnm.Print_Area" localSheetId="48">A3.7.3!$B$1:$P$40</definedName>
    <definedName name="_xlnm.Print_Area" localSheetId="49">A3.7.4!$B$1:$O$40</definedName>
    <definedName name="_xlnm.Print_Area" localSheetId="50">A3.7.5!$B$1:$O$40</definedName>
    <definedName name="_xlnm.Print_Area" localSheetId="51">A3.7.6!$B$1:$O$40</definedName>
    <definedName name="_xlnm.Print_Area" localSheetId="52">A3.7.7!$B$1:$L$17</definedName>
    <definedName name="_xlnm.Print_Area" localSheetId="0">CONTENTS!$A$1:$B$42</definedName>
    <definedName name="_xlnm.Print_Area" localSheetId="8">'Fig 3.1'!$B$1:$I$22</definedName>
    <definedName name="_xlnm.Print_Area" localSheetId="9">'Fig 3.2'!$B$1:$I$22</definedName>
    <definedName name="_xlnm.Print_Area" localSheetId="10">'Fig 3.3'!$B$1:$I$22</definedName>
    <definedName name="_xlnm.Print_Area" localSheetId="11">'Fig 3.4'!$B$1:$I$22</definedName>
    <definedName name="_xlnm.Print_Area" localSheetId="12">'Fig 3.5'!$B$1:$I$20</definedName>
    <definedName name="SAPBEXdnldView" hidden="1">"47QF1XF9JCPHJDJVUDDWCYZ91"</definedName>
    <definedName name="SAPBEXrevision" hidden="1">2</definedName>
    <definedName name="SAPBEXsysID" hidden="1">"BWP"</definedName>
    <definedName name="SAPBEXwbID" hidden="1">"BYMA3KWAW0FAZYAOQJJWYMREK"</definedName>
    <definedName name="SASApp_GDPDATA_DISCREPANCY_TABLE" localSheetId="48">#REF!</definedName>
    <definedName name="SASApp_GDPDATA_DISCREPANCY_TABLE">#REF!</definedName>
    <definedName name="SASApp_GDPDATA_SUPPLY_TABLE_FIRST" localSheetId="48">#REF!</definedName>
    <definedName name="SASApp_GDPDATA_SUPPLY_TABLE_FIRST">#REF!</definedName>
    <definedName name="SASApp_GDPDATA_SUPPLY_TABLE_SECOND" localSheetId="48">#REF!</definedName>
    <definedName name="SASApp_GDPDATA_SUPPLY_TABLE_SECOND">#REF!</definedName>
    <definedName name="SASApp_GDPDATA_USE_TABLE_FIRST" localSheetId="48">#REF!</definedName>
    <definedName name="SASApp_GDPDATA_USE_TABLE_FIRST">#REF!</definedName>
    <definedName name="SASApp_GDPDATA_USE_TABLE_SECOND" localSheetId="48">#REF!</definedName>
    <definedName name="SASApp_GDPDATA_USE_TABLE_SECOND">#REF!</definedName>
    <definedName name="TaxesList" localSheetId="7">#REF!</definedName>
    <definedName name="TaxesList" localSheetId="22">#REF!</definedName>
    <definedName name="TaxesList" localSheetId="45">#REF!</definedName>
    <definedName name="TaxesList" localSheetId="48">#REF!</definedName>
    <definedName name="TaxesList" localSheetId="52">#REF!</definedName>
    <definedName name="TaxesList">#REF!</definedName>
    <definedName name="TaxTypes" localSheetId="48">#REF!</definedName>
    <definedName name="TaxTypes">#REF!</definedName>
    <definedName name="yes" localSheetId="48">#REF!</definedName>
    <definedName name="yes">#REF!</definedName>
  </definedNames>
  <calcPr calcId="144525"/>
  <fileRecoveryPr autoRecover="0"/>
</workbook>
</file>

<file path=xl/calcChain.xml><?xml version="1.0" encoding="utf-8"?>
<calcChain xmlns="http://schemas.openxmlformats.org/spreadsheetml/2006/main">
  <c r="H5" i="136" l="1"/>
  <c r="F5" i="136"/>
  <c r="D5" i="136"/>
  <c r="B21" i="114"/>
  <c r="G27" i="71" l="1"/>
  <c r="H27" i="71"/>
  <c r="J27" i="71"/>
  <c r="M27" i="71"/>
  <c r="P27" i="71"/>
  <c r="H9" i="136"/>
  <c r="H8" i="136"/>
  <c r="H7" i="136"/>
  <c r="H6" i="136"/>
  <c r="F9" i="136"/>
  <c r="F8" i="136"/>
  <c r="F7" i="136"/>
  <c r="F6" i="136"/>
  <c r="D9" i="136"/>
  <c r="D8" i="136"/>
  <c r="D7" i="136"/>
  <c r="D6" i="136"/>
  <c r="B38" i="114" l="1"/>
  <c r="O46" i="182" l="1"/>
  <c r="L46" i="182"/>
  <c r="I46" i="182"/>
  <c r="F46" i="182"/>
  <c r="B9" i="114" l="1"/>
  <c r="B8" i="114"/>
  <c r="K6" i="181"/>
  <c r="K5" i="181"/>
  <c r="G7" i="181" l="1"/>
  <c r="D7" i="181"/>
  <c r="G6" i="181"/>
  <c r="D6" i="181"/>
  <c r="B14" i="114" l="1"/>
  <c r="B50" i="122" l="1"/>
  <c r="B49" i="122"/>
  <c r="B45" i="122"/>
  <c r="B40" i="122"/>
  <c r="B44" i="122"/>
  <c r="B42" i="122"/>
  <c r="B46" i="122"/>
  <c r="B48" i="122"/>
  <c r="B41" i="122"/>
  <c r="B43" i="122"/>
  <c r="B47" i="122"/>
  <c r="J5" i="133" l="1"/>
  <c r="M5" i="133"/>
  <c r="M5" i="78"/>
  <c r="N5" i="78"/>
  <c r="K5" i="78"/>
  <c r="J5" i="78"/>
  <c r="N5" i="76"/>
  <c r="M5" i="76"/>
  <c r="K5" i="76"/>
  <c r="J5" i="76"/>
  <c r="N4" i="71"/>
  <c r="N27" i="71" s="1"/>
  <c r="O4" i="71"/>
  <c r="L4" i="71"/>
  <c r="K4" i="71"/>
  <c r="K27" i="71" s="1"/>
  <c r="B23" i="114" l="1"/>
  <c r="P12" i="177"/>
  <c r="O12" i="177"/>
  <c r="N12" i="177"/>
  <c r="M12" i="177"/>
  <c r="L12" i="177"/>
  <c r="K12" i="177"/>
  <c r="J12" i="177"/>
  <c r="I12" i="177"/>
  <c r="H12" i="177"/>
  <c r="G12" i="177"/>
  <c r="F12" i="177"/>
  <c r="E12" i="177"/>
  <c r="D42" i="122" l="1"/>
  <c r="D30" i="122" s="1"/>
  <c r="O46" i="177"/>
  <c r="L46" i="177"/>
  <c r="I46" i="177"/>
  <c r="F46" i="177"/>
  <c r="P15" i="177"/>
  <c r="O15" i="177"/>
  <c r="N15" i="177"/>
  <c r="M15" i="177"/>
  <c r="L15" i="177"/>
  <c r="K15" i="177"/>
  <c r="J15" i="177"/>
  <c r="I15" i="177"/>
  <c r="H15" i="177"/>
  <c r="G15" i="177"/>
  <c r="F15" i="177"/>
  <c r="E15" i="177"/>
  <c r="P14" i="177"/>
  <c r="O14" i="177"/>
  <c r="N14" i="177"/>
  <c r="M14" i="177"/>
  <c r="L14" i="177"/>
  <c r="K14" i="177"/>
  <c r="J14" i="177"/>
  <c r="I14" i="177"/>
  <c r="H14" i="177"/>
  <c r="G14" i="177"/>
  <c r="F14" i="177"/>
  <c r="E14" i="177"/>
  <c r="D40" i="122" l="1"/>
  <c r="D28" i="122" s="1"/>
  <c r="D45" i="122"/>
  <c r="D33" i="122" s="1"/>
  <c r="P8" i="177"/>
  <c r="O8" i="177"/>
  <c r="N8" i="177"/>
  <c r="M8" i="177"/>
  <c r="L8" i="177"/>
  <c r="K8" i="177"/>
  <c r="J8" i="177"/>
  <c r="I8" i="177"/>
  <c r="H8" i="177"/>
  <c r="G8" i="177"/>
  <c r="F8" i="177"/>
  <c r="E8" i="177"/>
  <c r="P13" i="177"/>
  <c r="O13" i="177"/>
  <c r="N13" i="177"/>
  <c r="M13" i="177"/>
  <c r="L13" i="177"/>
  <c r="K13" i="177"/>
  <c r="J13" i="177"/>
  <c r="I13" i="177"/>
  <c r="H13" i="177"/>
  <c r="G13" i="177"/>
  <c r="F13" i="177"/>
  <c r="E13" i="177"/>
  <c r="P10" i="177"/>
  <c r="O10" i="177"/>
  <c r="N10" i="177"/>
  <c r="M10" i="177"/>
  <c r="L10" i="177"/>
  <c r="K10" i="177"/>
  <c r="J10" i="177"/>
  <c r="I10" i="177"/>
  <c r="H10" i="177"/>
  <c r="G10" i="177"/>
  <c r="F10" i="177"/>
  <c r="E10" i="177"/>
  <c r="P9" i="177"/>
  <c r="O9" i="177"/>
  <c r="N9" i="177"/>
  <c r="M9" i="177"/>
  <c r="L9" i="177"/>
  <c r="K9" i="177"/>
  <c r="J9" i="177"/>
  <c r="I9" i="177"/>
  <c r="H9" i="177"/>
  <c r="G9" i="177"/>
  <c r="F9" i="177"/>
  <c r="E9" i="177"/>
  <c r="P6" i="177"/>
  <c r="O6" i="177"/>
  <c r="N6" i="177"/>
  <c r="M6" i="177"/>
  <c r="L6" i="177"/>
  <c r="K6" i="177"/>
  <c r="J6" i="177"/>
  <c r="I6" i="177"/>
  <c r="H6" i="177"/>
  <c r="G6" i="177"/>
  <c r="F6" i="177"/>
  <c r="E6" i="177"/>
  <c r="P5" i="177"/>
  <c r="O5" i="177"/>
  <c r="O4" i="177" s="1"/>
  <c r="N5" i="177"/>
  <c r="M5" i="177"/>
  <c r="L5" i="177"/>
  <c r="L4" i="177" s="1"/>
  <c r="K5" i="177"/>
  <c r="J5" i="177"/>
  <c r="I5" i="177"/>
  <c r="I4" i="177" s="1"/>
  <c r="H5" i="177"/>
  <c r="G5" i="177"/>
  <c r="F5" i="177"/>
  <c r="F4" i="177" s="1"/>
  <c r="E5" i="177"/>
  <c r="H4" i="177" l="1"/>
  <c r="P4" i="177"/>
  <c r="K4" i="177"/>
  <c r="E4" i="177"/>
  <c r="D43" i="122"/>
  <c r="D31" i="122" s="1"/>
  <c r="D48" i="122"/>
  <c r="D46" i="122"/>
  <c r="D44" i="122"/>
  <c r="D32" i="122" s="1"/>
  <c r="G4" i="177"/>
  <c r="J4" i="177"/>
  <c r="N4" i="177"/>
  <c r="D41" i="122"/>
  <c r="D29" i="122" s="1"/>
  <c r="M4" i="177"/>
  <c r="D47" i="122"/>
  <c r="G11" i="177"/>
  <c r="K11" i="177"/>
  <c r="O11" i="177"/>
  <c r="H7" i="177"/>
  <c r="L7" i="177"/>
  <c r="P7" i="177"/>
  <c r="H11" i="177"/>
  <c r="L11" i="177"/>
  <c r="P11" i="177"/>
  <c r="E7" i="177"/>
  <c r="I7" i="177"/>
  <c r="M7" i="177"/>
  <c r="E11" i="177"/>
  <c r="I11" i="177"/>
  <c r="M11" i="177"/>
  <c r="F7" i="177"/>
  <c r="J7" i="177"/>
  <c r="N7" i="177"/>
  <c r="F11" i="177"/>
  <c r="J11" i="177"/>
  <c r="N11" i="177"/>
  <c r="G7" i="177"/>
  <c r="K7" i="177"/>
  <c r="O7" i="177"/>
  <c r="B42" i="114"/>
  <c r="B41" i="114"/>
  <c r="B34" i="114"/>
  <c r="B33" i="114"/>
  <c r="B32" i="114"/>
  <c r="B31" i="114"/>
  <c r="B30" i="114"/>
  <c r="B29" i="114"/>
  <c r="B28" i="114"/>
  <c r="B27" i="114"/>
  <c r="B22" i="114"/>
  <c r="K16" i="176" l="1"/>
  <c r="L16" i="176"/>
  <c r="I16" i="176"/>
  <c r="H16" i="176"/>
  <c r="G16" i="176"/>
  <c r="F16" i="176"/>
  <c r="J16" i="176"/>
  <c r="E16" i="176"/>
  <c r="P16" i="182" l="1"/>
  <c r="O16" i="182"/>
  <c r="N16" i="182"/>
  <c r="M16" i="182"/>
  <c r="L16" i="182"/>
  <c r="K16" i="182"/>
  <c r="J16" i="182"/>
  <c r="I16" i="182"/>
  <c r="H16" i="182"/>
  <c r="G16" i="182"/>
  <c r="F16" i="182"/>
  <c r="E16" i="182"/>
  <c r="P13" i="182"/>
  <c r="O13" i="182"/>
  <c r="N13" i="182"/>
  <c r="M13" i="182"/>
  <c r="L13" i="182"/>
  <c r="K13" i="182"/>
  <c r="J13" i="182"/>
  <c r="I13" i="182"/>
  <c r="H13" i="182"/>
  <c r="G13" i="182"/>
  <c r="F13" i="182"/>
  <c r="E13" i="182"/>
  <c r="P6" i="182"/>
  <c r="O6" i="182"/>
  <c r="N6" i="182"/>
  <c r="M6" i="182"/>
  <c r="L6" i="182"/>
  <c r="K6" i="182"/>
  <c r="J6" i="182"/>
  <c r="I6" i="182"/>
  <c r="H6" i="182"/>
  <c r="G6" i="182"/>
  <c r="F6" i="182"/>
  <c r="E6" i="182"/>
  <c r="P9" i="182"/>
  <c r="O9" i="182"/>
  <c r="N9" i="182"/>
  <c r="M9" i="182"/>
  <c r="L9" i="182"/>
  <c r="K9" i="182"/>
  <c r="J9" i="182"/>
  <c r="I9" i="182"/>
  <c r="H9" i="182"/>
  <c r="G9" i="182"/>
  <c r="F9" i="182"/>
  <c r="E9" i="182"/>
  <c r="P15" i="182"/>
  <c r="O15" i="182"/>
  <c r="N15" i="182"/>
  <c r="M15" i="182"/>
  <c r="L15" i="182"/>
  <c r="K15" i="182"/>
  <c r="J15" i="182"/>
  <c r="I15" i="182"/>
  <c r="H15" i="182"/>
  <c r="G15" i="182"/>
  <c r="F15" i="182"/>
  <c r="P10" i="182"/>
  <c r="O10" i="182"/>
  <c r="N10" i="182"/>
  <c r="M10" i="182"/>
  <c r="L10" i="182"/>
  <c r="K10" i="182"/>
  <c r="J10" i="182"/>
  <c r="I10" i="182"/>
  <c r="H10" i="182"/>
  <c r="G10" i="182"/>
  <c r="F10" i="182"/>
  <c r="E10" i="182"/>
  <c r="P12" i="182"/>
  <c r="O12" i="182"/>
  <c r="N12" i="182"/>
  <c r="M12" i="182"/>
  <c r="L12" i="182"/>
  <c r="K12" i="182"/>
  <c r="J12" i="182"/>
  <c r="I12" i="182"/>
  <c r="H12" i="182"/>
  <c r="G12" i="182"/>
  <c r="F12" i="182"/>
  <c r="E12" i="182"/>
  <c r="P8" i="182"/>
  <c r="O8" i="182"/>
  <c r="N8" i="182"/>
  <c r="M8" i="182"/>
  <c r="L8" i="182"/>
  <c r="L7" i="182" s="1"/>
  <c r="K8" i="182"/>
  <c r="J8" i="182"/>
  <c r="I8" i="182"/>
  <c r="H8" i="182"/>
  <c r="G8" i="182"/>
  <c r="F8" i="182"/>
  <c r="E8" i="182"/>
  <c r="P5" i="182"/>
  <c r="O5" i="182"/>
  <c r="N5" i="182"/>
  <c r="M5" i="182"/>
  <c r="L5" i="182"/>
  <c r="L4" i="182" s="1"/>
  <c r="K5" i="182"/>
  <c r="J5" i="182"/>
  <c r="I5" i="182"/>
  <c r="H5" i="182"/>
  <c r="G5" i="182"/>
  <c r="F5" i="182"/>
  <c r="E5" i="182"/>
  <c r="P14" i="182"/>
  <c r="O14" i="182"/>
  <c r="N14" i="182"/>
  <c r="M14" i="182"/>
  <c r="L14" i="182"/>
  <c r="K14" i="182"/>
  <c r="J14" i="182"/>
  <c r="I14" i="182"/>
  <c r="H14" i="182"/>
  <c r="G14" i="182"/>
  <c r="F14" i="182"/>
  <c r="E14" i="182"/>
  <c r="I4" i="182" l="1"/>
  <c r="I7" i="182"/>
  <c r="F4" i="182"/>
  <c r="F7" i="182"/>
  <c r="O4" i="182"/>
  <c r="O7" i="182"/>
  <c r="E15" i="182"/>
  <c r="E11" i="182" s="1"/>
  <c r="E4" i="182"/>
  <c r="E7" i="182"/>
  <c r="M7" i="182"/>
  <c r="J4" i="182"/>
  <c r="N4" i="182"/>
  <c r="J7" i="182"/>
  <c r="G4" i="182"/>
  <c r="K4" i="182"/>
  <c r="G7" i="182"/>
  <c r="K7" i="182"/>
  <c r="M4" i="182"/>
  <c r="N7" i="182"/>
  <c r="H4" i="182"/>
  <c r="P4" i="182"/>
  <c r="H7" i="182"/>
  <c r="P7" i="182"/>
  <c r="F11" i="182"/>
  <c r="I11" i="182"/>
  <c r="M11" i="182"/>
  <c r="J11" i="182"/>
  <c r="G11" i="182"/>
  <c r="K11" i="182"/>
  <c r="O11" i="182"/>
  <c r="N11" i="182"/>
  <c r="H11" i="182"/>
  <c r="L11" i="182"/>
  <c r="P11" i="182"/>
  <c r="M64" i="162"/>
  <c r="I147" i="174"/>
  <c r="H147" i="174"/>
  <c r="G147" i="174"/>
  <c r="I126" i="174"/>
  <c r="H126" i="174"/>
  <c r="G126" i="174"/>
  <c r="F126" i="174"/>
  <c r="E126" i="174"/>
  <c r="I108" i="174"/>
  <c r="H108" i="174"/>
  <c r="G108" i="174"/>
  <c r="F108" i="174"/>
  <c r="E108" i="174"/>
  <c r="I105" i="174"/>
  <c r="H105" i="174"/>
  <c r="G105" i="174"/>
  <c r="F105" i="174"/>
  <c r="E105" i="174"/>
  <c r="I87" i="174"/>
  <c r="H87" i="174"/>
  <c r="G87" i="174"/>
  <c r="F87" i="174"/>
  <c r="E87" i="174"/>
  <c r="O84" i="174"/>
  <c r="N84" i="174"/>
  <c r="M84" i="174"/>
  <c r="L84" i="174"/>
  <c r="K84" i="174"/>
  <c r="H84" i="174"/>
  <c r="G84" i="174"/>
  <c r="F84" i="174"/>
  <c r="E84" i="174"/>
  <c r="O66" i="174"/>
  <c r="N66" i="174"/>
  <c r="M66" i="174"/>
  <c r="L66" i="174"/>
  <c r="K66" i="174"/>
  <c r="H66" i="174"/>
  <c r="G66" i="174"/>
  <c r="F66" i="174"/>
  <c r="E66" i="174"/>
  <c r="S63" i="174"/>
  <c r="R63" i="174"/>
  <c r="Q63" i="174"/>
  <c r="P63" i="174"/>
  <c r="O63" i="174"/>
  <c r="N63" i="174"/>
  <c r="L63" i="174"/>
  <c r="K63" i="174"/>
  <c r="J63" i="174"/>
  <c r="I63" i="174"/>
  <c r="H63" i="174"/>
  <c r="G63" i="174"/>
  <c r="F63" i="174"/>
  <c r="E63" i="174"/>
  <c r="S45" i="174"/>
  <c r="R45" i="174"/>
  <c r="Q45" i="174"/>
  <c r="P45" i="174"/>
  <c r="O45" i="174"/>
  <c r="N45" i="174"/>
  <c r="L45" i="174"/>
  <c r="K45" i="174"/>
  <c r="J45" i="174"/>
  <c r="I45" i="174"/>
  <c r="H45" i="174"/>
  <c r="G45" i="174"/>
  <c r="F45" i="174"/>
  <c r="E45" i="174"/>
  <c r="I147" i="170"/>
  <c r="H147" i="170"/>
  <c r="G147" i="170"/>
  <c r="I126" i="170"/>
  <c r="H126" i="170"/>
  <c r="G126" i="170"/>
  <c r="F126" i="170"/>
  <c r="E126" i="170"/>
  <c r="I108" i="170"/>
  <c r="H108" i="170"/>
  <c r="G108" i="170"/>
  <c r="F108" i="170"/>
  <c r="E108" i="170"/>
  <c r="I105" i="170"/>
  <c r="H105" i="170"/>
  <c r="G105" i="170"/>
  <c r="F105" i="170"/>
  <c r="E105" i="170"/>
  <c r="I87" i="170"/>
  <c r="H87" i="170"/>
  <c r="G87" i="170"/>
  <c r="F87" i="170"/>
  <c r="E87" i="170"/>
  <c r="O84" i="170"/>
  <c r="N84" i="170"/>
  <c r="M84" i="170"/>
  <c r="L84" i="170"/>
  <c r="K84" i="170"/>
  <c r="H84" i="170"/>
  <c r="G84" i="170"/>
  <c r="F84" i="170"/>
  <c r="E84" i="170"/>
  <c r="O66" i="170"/>
  <c r="N66" i="170"/>
  <c r="M66" i="170"/>
  <c r="L66" i="170"/>
  <c r="K66" i="170"/>
  <c r="H66" i="170"/>
  <c r="G66" i="170"/>
  <c r="F66" i="170"/>
  <c r="E66" i="170"/>
  <c r="S63" i="170"/>
  <c r="R63" i="170"/>
  <c r="Q63" i="170"/>
  <c r="P63" i="170"/>
  <c r="O63" i="170"/>
  <c r="N63" i="170"/>
  <c r="L63" i="170"/>
  <c r="K63" i="170"/>
  <c r="J63" i="170"/>
  <c r="I63" i="170"/>
  <c r="H63" i="170"/>
  <c r="G63" i="170"/>
  <c r="F63" i="170"/>
  <c r="E63" i="170"/>
  <c r="S45" i="170"/>
  <c r="R45" i="170"/>
  <c r="Q45" i="170"/>
  <c r="P45" i="170"/>
  <c r="O45" i="170"/>
  <c r="N45" i="170"/>
  <c r="L45" i="170"/>
  <c r="K45" i="170"/>
  <c r="J45" i="170"/>
  <c r="I45" i="170"/>
  <c r="H45" i="170"/>
  <c r="G45" i="170"/>
  <c r="F45" i="170"/>
  <c r="E45" i="170"/>
  <c r="I147" i="166"/>
  <c r="H147" i="166"/>
  <c r="G147" i="166"/>
  <c r="I126" i="166"/>
  <c r="H126" i="166"/>
  <c r="G126" i="166"/>
  <c r="F126" i="166"/>
  <c r="E126" i="166"/>
  <c r="I108" i="166"/>
  <c r="H108" i="166"/>
  <c r="G108" i="166"/>
  <c r="F108" i="166"/>
  <c r="E108" i="166"/>
  <c r="I105" i="166"/>
  <c r="H105" i="166"/>
  <c r="G105" i="166"/>
  <c r="F105" i="166"/>
  <c r="E105" i="166"/>
  <c r="I87" i="166"/>
  <c r="H87" i="166"/>
  <c r="G87" i="166"/>
  <c r="F87" i="166"/>
  <c r="E87" i="166"/>
  <c r="J87" i="166" s="1"/>
  <c r="O84" i="166"/>
  <c r="N84" i="166"/>
  <c r="M84" i="166"/>
  <c r="L84" i="166"/>
  <c r="K84" i="166"/>
  <c r="H84" i="166"/>
  <c r="G84" i="166"/>
  <c r="F84" i="166"/>
  <c r="E84" i="166"/>
  <c r="O66" i="166"/>
  <c r="N66" i="166"/>
  <c r="M66" i="166"/>
  <c r="L66" i="166"/>
  <c r="K66" i="166"/>
  <c r="H66" i="166"/>
  <c r="G66" i="166"/>
  <c r="F66" i="166"/>
  <c r="E66" i="166"/>
  <c r="S63" i="166"/>
  <c r="R63" i="166"/>
  <c r="Q63" i="166"/>
  <c r="P63" i="166"/>
  <c r="O63" i="166"/>
  <c r="N63" i="166"/>
  <c r="L63" i="166"/>
  <c r="K63" i="166"/>
  <c r="J63" i="166"/>
  <c r="I63" i="166"/>
  <c r="H63" i="166"/>
  <c r="G63" i="166"/>
  <c r="F63" i="166"/>
  <c r="E63" i="166"/>
  <c r="S45" i="166"/>
  <c r="R45" i="166"/>
  <c r="Q45" i="166"/>
  <c r="P45" i="166"/>
  <c r="O45" i="166"/>
  <c r="N45" i="166"/>
  <c r="L45" i="166"/>
  <c r="K45" i="166"/>
  <c r="J45" i="166"/>
  <c r="I45" i="166"/>
  <c r="H45" i="166"/>
  <c r="G45" i="166"/>
  <c r="F45" i="166"/>
  <c r="E45" i="166"/>
  <c r="I147" i="162"/>
  <c r="H147" i="162"/>
  <c r="G147" i="162"/>
  <c r="I126" i="162"/>
  <c r="H126" i="162"/>
  <c r="G126" i="162"/>
  <c r="F126" i="162"/>
  <c r="E126" i="162"/>
  <c r="I108" i="162"/>
  <c r="H108" i="162"/>
  <c r="G108" i="162"/>
  <c r="F108" i="162"/>
  <c r="E108" i="162"/>
  <c r="I105" i="162"/>
  <c r="H105" i="162"/>
  <c r="G105" i="162"/>
  <c r="F105" i="162"/>
  <c r="E105" i="162"/>
  <c r="I87" i="162"/>
  <c r="H87" i="162"/>
  <c r="G87" i="162"/>
  <c r="F87" i="162"/>
  <c r="E87" i="162"/>
  <c r="O84" i="162"/>
  <c r="N84" i="162"/>
  <c r="M84" i="162"/>
  <c r="L84" i="162"/>
  <c r="K84" i="162"/>
  <c r="H84" i="162"/>
  <c r="G84" i="162"/>
  <c r="F84" i="162"/>
  <c r="E84" i="162"/>
  <c r="O66" i="162"/>
  <c r="N66" i="162"/>
  <c r="M66" i="162"/>
  <c r="L66" i="162"/>
  <c r="K66" i="162"/>
  <c r="H66" i="162"/>
  <c r="G66" i="162"/>
  <c r="F66" i="162"/>
  <c r="E66" i="162"/>
  <c r="S63" i="162"/>
  <c r="R63" i="162"/>
  <c r="Q63" i="162"/>
  <c r="P63" i="162"/>
  <c r="O63" i="162"/>
  <c r="N63" i="162"/>
  <c r="L63" i="162"/>
  <c r="K63" i="162"/>
  <c r="J63" i="162"/>
  <c r="I63" i="162"/>
  <c r="H63" i="162"/>
  <c r="G63" i="162"/>
  <c r="F63" i="162"/>
  <c r="E63" i="162"/>
  <c r="S45" i="162"/>
  <c r="R45" i="162"/>
  <c r="Q45" i="162"/>
  <c r="P45" i="162"/>
  <c r="O45" i="162"/>
  <c r="N45" i="162"/>
  <c r="L45" i="162"/>
  <c r="K45" i="162"/>
  <c r="J45" i="162"/>
  <c r="I45" i="162"/>
  <c r="H45" i="162"/>
  <c r="G45" i="162"/>
  <c r="F45" i="162"/>
  <c r="E45" i="162"/>
  <c r="J108" i="174"/>
  <c r="P17" i="182" l="1"/>
  <c r="P26" i="182" s="1"/>
  <c r="M17" i="182"/>
  <c r="M19" i="182" s="1"/>
  <c r="K17" i="182"/>
  <c r="K26" i="182" s="1"/>
  <c r="H17" i="182"/>
  <c r="G17" i="182"/>
  <c r="E17" i="182"/>
  <c r="E19" i="182" s="1"/>
  <c r="N17" i="182"/>
  <c r="N22" i="182" s="1"/>
  <c r="J17" i="182"/>
  <c r="J26" i="182" s="1"/>
  <c r="I68" i="174"/>
  <c r="I76" i="162"/>
  <c r="I146" i="162"/>
  <c r="I148" i="162" s="1"/>
  <c r="T58" i="166"/>
  <c r="J116" i="166"/>
  <c r="J132" i="166"/>
  <c r="J136" i="166"/>
  <c r="T48" i="170"/>
  <c r="T60" i="170"/>
  <c r="I81" i="170"/>
  <c r="J98" i="170"/>
  <c r="J122" i="170"/>
  <c r="J135" i="170"/>
  <c r="T48" i="174"/>
  <c r="T60" i="174"/>
  <c r="I78" i="174"/>
  <c r="J96" i="174"/>
  <c r="J133" i="174"/>
  <c r="J130" i="162"/>
  <c r="J142" i="162"/>
  <c r="T54" i="166"/>
  <c r="I71" i="166"/>
  <c r="I79" i="166"/>
  <c r="J94" i="166"/>
  <c r="J131" i="166"/>
  <c r="J100" i="162"/>
  <c r="J129" i="162"/>
  <c r="T49" i="162"/>
  <c r="T53" i="162"/>
  <c r="I66" i="170"/>
  <c r="T57" i="162"/>
  <c r="T61" i="162"/>
  <c r="J89" i="162"/>
  <c r="J95" i="162"/>
  <c r="J113" i="162"/>
  <c r="J119" i="162"/>
  <c r="J134" i="162"/>
  <c r="J138" i="162"/>
  <c r="J145" i="162"/>
  <c r="T47" i="166"/>
  <c r="T50" i="166"/>
  <c r="I75" i="166"/>
  <c r="J99" i="166"/>
  <c r="J122" i="166"/>
  <c r="J129" i="166"/>
  <c r="G146" i="166"/>
  <c r="G148" i="166" s="1"/>
  <c r="J140" i="166"/>
  <c r="J144" i="166"/>
  <c r="J145" i="166"/>
  <c r="T47" i="170"/>
  <c r="T51" i="170"/>
  <c r="T52" i="170"/>
  <c r="T55" i="170"/>
  <c r="T56" i="170"/>
  <c r="T59" i="170"/>
  <c r="I69" i="170"/>
  <c r="I70" i="170"/>
  <c r="I72" i="170"/>
  <c r="I73" i="170"/>
  <c r="I74" i="170"/>
  <c r="I76" i="170"/>
  <c r="I77" i="170"/>
  <c r="I78" i="170"/>
  <c r="I80" i="170"/>
  <c r="I82" i="170"/>
  <c r="J90" i="170"/>
  <c r="J93" i="170"/>
  <c r="J94" i="170"/>
  <c r="J97" i="170"/>
  <c r="J101" i="170"/>
  <c r="J102" i="170"/>
  <c r="J110" i="170"/>
  <c r="J114" i="170"/>
  <c r="J118" i="170"/>
  <c r="J133" i="170"/>
  <c r="J134" i="170"/>
  <c r="J136" i="170"/>
  <c r="J137" i="170"/>
  <c r="J138" i="170"/>
  <c r="J139" i="170"/>
  <c r="J140" i="170"/>
  <c r="J141" i="170"/>
  <c r="J142" i="170"/>
  <c r="J143" i="170"/>
  <c r="T47" i="174"/>
  <c r="T49" i="174"/>
  <c r="T50" i="174"/>
  <c r="T51" i="174"/>
  <c r="T52" i="174"/>
  <c r="T53" i="174"/>
  <c r="T54" i="174"/>
  <c r="T55" i="174"/>
  <c r="T56" i="174"/>
  <c r="T57" i="174"/>
  <c r="T58" i="174"/>
  <c r="T59" i="174"/>
  <c r="T61" i="174"/>
  <c r="I69" i="174"/>
  <c r="I71" i="174"/>
  <c r="I72" i="174"/>
  <c r="I73" i="174"/>
  <c r="I74" i="174"/>
  <c r="I75" i="174"/>
  <c r="I76" i="174"/>
  <c r="I77" i="174"/>
  <c r="I79" i="174"/>
  <c r="I80" i="174"/>
  <c r="I81" i="174"/>
  <c r="I82" i="174"/>
  <c r="J92" i="174"/>
  <c r="J100" i="174"/>
  <c r="J110" i="174"/>
  <c r="J111" i="174"/>
  <c r="J114" i="174"/>
  <c r="J115" i="174"/>
  <c r="J118" i="174"/>
  <c r="J119" i="174"/>
  <c r="J122" i="174"/>
  <c r="J123" i="174"/>
  <c r="J130" i="174"/>
  <c r="J132" i="174"/>
  <c r="J134" i="174"/>
  <c r="J136" i="174"/>
  <c r="J137" i="174"/>
  <c r="J138" i="174"/>
  <c r="J140" i="174"/>
  <c r="J141" i="174"/>
  <c r="J142" i="174"/>
  <c r="J144" i="174"/>
  <c r="J145" i="174"/>
  <c r="J129" i="174"/>
  <c r="H146" i="170"/>
  <c r="H148" i="170" s="1"/>
  <c r="J131" i="170"/>
  <c r="J132" i="170"/>
  <c r="G146" i="170"/>
  <c r="G148" i="170" s="1"/>
  <c r="I70" i="174"/>
  <c r="G146" i="174"/>
  <c r="J130" i="170"/>
  <c r="T48" i="162"/>
  <c r="T50" i="162"/>
  <c r="T52" i="162"/>
  <c r="T54" i="162"/>
  <c r="T56" i="162"/>
  <c r="T58" i="162"/>
  <c r="T60" i="162"/>
  <c r="I71" i="162"/>
  <c r="I72" i="162"/>
  <c r="I79" i="162"/>
  <c r="I80" i="162"/>
  <c r="J93" i="162"/>
  <c r="J97" i="162"/>
  <c r="J111" i="162"/>
  <c r="J123" i="162"/>
  <c r="H146" i="162"/>
  <c r="H148" i="162" s="1"/>
  <c r="J132" i="162"/>
  <c r="J133" i="162"/>
  <c r="J135" i="162"/>
  <c r="J136" i="162"/>
  <c r="J137" i="162"/>
  <c r="J139" i="162"/>
  <c r="J140" i="162"/>
  <c r="J141" i="162"/>
  <c r="J143" i="162"/>
  <c r="J90" i="166"/>
  <c r="J91" i="166"/>
  <c r="J92" i="166"/>
  <c r="J95" i="166"/>
  <c r="J96" i="166"/>
  <c r="J98" i="166"/>
  <c r="J100" i="166"/>
  <c r="J102" i="166"/>
  <c r="J103" i="166"/>
  <c r="J110" i="166"/>
  <c r="J111" i="166"/>
  <c r="J115" i="166"/>
  <c r="J119" i="166"/>
  <c r="H146" i="166"/>
  <c r="H148" i="166" s="1"/>
  <c r="J133" i="166"/>
  <c r="J134" i="166"/>
  <c r="J137" i="166"/>
  <c r="J138" i="166"/>
  <c r="J141" i="166"/>
  <c r="J142" i="166"/>
  <c r="J145" i="170"/>
  <c r="I146" i="174"/>
  <c r="I148" i="174" s="1"/>
  <c r="T51" i="162"/>
  <c r="T55" i="162"/>
  <c r="T59" i="162"/>
  <c r="I75" i="162"/>
  <c r="T48" i="166"/>
  <c r="T49" i="166"/>
  <c r="T51" i="166"/>
  <c r="T52" i="166"/>
  <c r="T53" i="166"/>
  <c r="T55" i="166"/>
  <c r="T56" i="166"/>
  <c r="T57" i="166"/>
  <c r="T59" i="166"/>
  <c r="T60" i="166"/>
  <c r="T61" i="166"/>
  <c r="I70" i="166"/>
  <c r="I74" i="166"/>
  <c r="I78" i="166"/>
  <c r="I82" i="166"/>
  <c r="I146" i="166"/>
  <c r="I148" i="166" s="1"/>
  <c r="J135" i="166"/>
  <c r="J139" i="166"/>
  <c r="J143" i="166"/>
  <c r="T49" i="170"/>
  <c r="T50" i="170"/>
  <c r="T53" i="170"/>
  <c r="T54" i="170"/>
  <c r="T57" i="170"/>
  <c r="T58" i="170"/>
  <c r="T61" i="170"/>
  <c r="J91" i="170"/>
  <c r="J92" i="170"/>
  <c r="J95" i="170"/>
  <c r="J96" i="170"/>
  <c r="J99" i="170"/>
  <c r="J100" i="170"/>
  <c r="J103" i="170"/>
  <c r="J111" i="170"/>
  <c r="J112" i="170"/>
  <c r="J113" i="170"/>
  <c r="J115" i="170"/>
  <c r="J116" i="170"/>
  <c r="J117" i="170"/>
  <c r="J119" i="170"/>
  <c r="J120" i="170"/>
  <c r="J121" i="170"/>
  <c r="J123" i="170"/>
  <c r="J124" i="170"/>
  <c r="J144" i="170"/>
  <c r="J89" i="174"/>
  <c r="J90" i="174"/>
  <c r="J91" i="174"/>
  <c r="J93" i="174"/>
  <c r="J94" i="174"/>
  <c r="J95" i="174"/>
  <c r="J97" i="174"/>
  <c r="J98" i="174"/>
  <c r="J99" i="174"/>
  <c r="J101" i="174"/>
  <c r="J102" i="174"/>
  <c r="J103" i="174"/>
  <c r="J112" i="174"/>
  <c r="J113" i="174"/>
  <c r="J116" i="174"/>
  <c r="J117" i="174"/>
  <c r="J120" i="174"/>
  <c r="J121" i="174"/>
  <c r="J124" i="174"/>
  <c r="J92" i="162"/>
  <c r="J96" i="162"/>
  <c r="J99" i="162"/>
  <c r="J101" i="162"/>
  <c r="J103" i="162"/>
  <c r="J110" i="162"/>
  <c r="J112" i="162"/>
  <c r="J115" i="162"/>
  <c r="J117" i="162"/>
  <c r="J118" i="162"/>
  <c r="J120" i="162"/>
  <c r="J121" i="162"/>
  <c r="J144" i="162"/>
  <c r="J112" i="166"/>
  <c r="J114" i="166"/>
  <c r="J118" i="166"/>
  <c r="J120" i="166"/>
  <c r="J123" i="166"/>
  <c r="J124" i="166"/>
  <c r="I71" i="170"/>
  <c r="I75" i="170"/>
  <c r="I79" i="170"/>
  <c r="J89" i="170"/>
  <c r="I146" i="170"/>
  <c r="I148" i="170" s="1"/>
  <c r="H146" i="174"/>
  <c r="H148" i="174" s="1"/>
  <c r="J135" i="174"/>
  <c r="J139" i="174"/>
  <c r="J143" i="174"/>
  <c r="J129" i="170"/>
  <c r="I68" i="170"/>
  <c r="I68" i="162"/>
  <c r="E146" i="174"/>
  <c r="J91" i="162"/>
  <c r="G146" i="162"/>
  <c r="G148" i="162" s="1"/>
  <c r="J131" i="162"/>
  <c r="G148" i="174"/>
  <c r="J87" i="170"/>
  <c r="I66" i="174"/>
  <c r="J87" i="174"/>
  <c r="F146" i="174"/>
  <c r="F148" i="174" s="1"/>
  <c r="J131" i="174"/>
  <c r="T45" i="174"/>
  <c r="E146" i="170"/>
  <c r="T45" i="170"/>
  <c r="J108" i="170"/>
  <c r="F146" i="170"/>
  <c r="F148" i="170" s="1"/>
  <c r="J108" i="166"/>
  <c r="I68" i="166"/>
  <c r="I72" i="166"/>
  <c r="I76" i="166"/>
  <c r="I80" i="166"/>
  <c r="J130" i="166"/>
  <c r="I69" i="166"/>
  <c r="I73" i="166"/>
  <c r="I77" i="166"/>
  <c r="I81" i="166"/>
  <c r="J113" i="166"/>
  <c r="J117" i="166"/>
  <c r="J121" i="166"/>
  <c r="T45" i="166"/>
  <c r="J89" i="166"/>
  <c r="J93" i="166"/>
  <c r="J97" i="166"/>
  <c r="J101" i="166"/>
  <c r="I66" i="166"/>
  <c r="E146" i="166"/>
  <c r="F146" i="166"/>
  <c r="F148" i="166" s="1"/>
  <c r="I69" i="162"/>
  <c r="I73" i="162"/>
  <c r="I77" i="162"/>
  <c r="I81" i="162"/>
  <c r="J116" i="162"/>
  <c r="J124" i="162"/>
  <c r="T45" i="162"/>
  <c r="I66" i="162"/>
  <c r="I70" i="162"/>
  <c r="I74" i="162"/>
  <c r="I78" i="162"/>
  <c r="I82" i="162"/>
  <c r="J87" i="162"/>
  <c r="J90" i="162"/>
  <c r="J94" i="162"/>
  <c r="J98" i="162"/>
  <c r="J102" i="162"/>
  <c r="J114" i="162"/>
  <c r="J122" i="162"/>
  <c r="E146" i="162"/>
  <c r="J108" i="162"/>
  <c r="F146" i="162"/>
  <c r="F148" i="162" s="1"/>
  <c r="J19" i="182" l="1"/>
  <c r="J22" i="182"/>
  <c r="P22" i="182"/>
  <c r="M22" i="182"/>
  <c r="M26" i="182"/>
  <c r="P19" i="182"/>
  <c r="N26" i="182"/>
  <c r="K19" i="182"/>
  <c r="E32" i="182"/>
  <c r="E29" i="182"/>
  <c r="E23" i="182"/>
  <c r="E25" i="182"/>
  <c r="E21" i="182"/>
  <c r="E30" i="182"/>
  <c r="E28" i="182"/>
  <c r="E24" i="182"/>
  <c r="E20" i="182"/>
  <c r="E31" i="182"/>
  <c r="E27" i="182"/>
  <c r="H32" i="182"/>
  <c r="H29" i="182"/>
  <c r="H25" i="182"/>
  <c r="H24" i="182"/>
  <c r="H28" i="182"/>
  <c r="H27" i="182"/>
  <c r="H30" i="182"/>
  <c r="H21" i="182"/>
  <c r="H31" i="182"/>
  <c r="H20" i="182"/>
  <c r="H23" i="182"/>
  <c r="G32" i="182"/>
  <c r="G29" i="182"/>
  <c r="G25" i="182"/>
  <c r="G24" i="182"/>
  <c r="G28" i="182"/>
  <c r="G27" i="182"/>
  <c r="G30" i="182"/>
  <c r="G21" i="182"/>
  <c r="G31" i="182"/>
  <c r="G20" i="182"/>
  <c r="G23" i="182"/>
  <c r="G19" i="182"/>
  <c r="H22" i="182"/>
  <c r="N32" i="182"/>
  <c r="N27" i="182"/>
  <c r="N24" i="182"/>
  <c r="N21" i="182"/>
  <c r="N25" i="182"/>
  <c r="N28" i="182"/>
  <c r="N29" i="182"/>
  <c r="N20" i="182"/>
  <c r="N30" i="182"/>
  <c r="N31" i="182"/>
  <c r="N23" i="182"/>
  <c r="E26" i="182"/>
  <c r="H26" i="182"/>
  <c r="G22" i="182"/>
  <c r="M32" i="182"/>
  <c r="M29" i="182"/>
  <c r="M25" i="182"/>
  <c r="M31" i="182"/>
  <c r="M23" i="182"/>
  <c r="M30" i="182"/>
  <c r="M20" i="182"/>
  <c r="M21" i="182"/>
  <c r="M27" i="182"/>
  <c r="M24" i="182"/>
  <c r="M28" i="182"/>
  <c r="K32" i="182"/>
  <c r="K29" i="182"/>
  <c r="K20" i="182"/>
  <c r="K23" i="182"/>
  <c r="K25" i="182"/>
  <c r="K24" i="182"/>
  <c r="K28" i="182"/>
  <c r="K27" i="182"/>
  <c r="K30" i="182"/>
  <c r="K21" i="182"/>
  <c r="K31" i="182"/>
  <c r="K22" i="182"/>
  <c r="J32" i="182"/>
  <c r="J24" i="182"/>
  <c r="J20" i="182"/>
  <c r="J23" i="182"/>
  <c r="J29" i="182"/>
  <c r="J25" i="182"/>
  <c r="J21" i="182"/>
  <c r="J27" i="182"/>
  <c r="J28" i="182"/>
  <c r="J30" i="182"/>
  <c r="J31" i="182"/>
  <c r="G26" i="182"/>
  <c r="N19" i="182"/>
  <c r="H19" i="182"/>
  <c r="E22" i="182"/>
  <c r="P32" i="182"/>
  <c r="P29" i="182"/>
  <c r="P20" i="182"/>
  <c r="P23" i="182"/>
  <c r="P25" i="182"/>
  <c r="P24" i="182"/>
  <c r="P28" i="182"/>
  <c r="P27" i="182"/>
  <c r="P30" i="182"/>
  <c r="P21" i="182"/>
  <c r="P31" i="182"/>
  <c r="J146" i="174"/>
  <c r="J146" i="170"/>
  <c r="J146" i="166"/>
  <c r="J146" i="162"/>
  <c r="D20" i="116" l="1"/>
  <c r="I147" i="172" l="1"/>
  <c r="H147" i="172"/>
  <c r="G147" i="172"/>
  <c r="I147" i="168"/>
  <c r="H147" i="168"/>
  <c r="G147" i="168"/>
  <c r="I147" i="164"/>
  <c r="H147" i="164"/>
  <c r="G147" i="164"/>
  <c r="G147" i="160"/>
  <c r="H147" i="160"/>
  <c r="I126" i="172"/>
  <c r="H126" i="172"/>
  <c r="G126" i="172"/>
  <c r="F126" i="172"/>
  <c r="E126" i="172"/>
  <c r="I108" i="172"/>
  <c r="H108" i="172"/>
  <c r="G108" i="172"/>
  <c r="F108" i="172"/>
  <c r="E108" i="172"/>
  <c r="I105" i="172"/>
  <c r="H105" i="172"/>
  <c r="G105" i="172"/>
  <c r="F105" i="172"/>
  <c r="E105" i="172"/>
  <c r="I87" i="172"/>
  <c r="H87" i="172"/>
  <c r="G87" i="172"/>
  <c r="F87" i="172"/>
  <c r="E87" i="172"/>
  <c r="O84" i="172"/>
  <c r="N84" i="172"/>
  <c r="M84" i="172"/>
  <c r="L84" i="172"/>
  <c r="K84" i="172"/>
  <c r="H84" i="172"/>
  <c r="G84" i="172"/>
  <c r="F84" i="172"/>
  <c r="E84" i="172"/>
  <c r="O66" i="172"/>
  <c r="N66" i="172"/>
  <c r="M66" i="172"/>
  <c r="L66" i="172"/>
  <c r="K66" i="172"/>
  <c r="H66" i="172"/>
  <c r="G66" i="172"/>
  <c r="F66" i="172"/>
  <c r="E66" i="172"/>
  <c r="S63" i="172"/>
  <c r="R63" i="172"/>
  <c r="Q63" i="172"/>
  <c r="P63" i="172"/>
  <c r="O63" i="172"/>
  <c r="N63" i="172"/>
  <c r="L63" i="172"/>
  <c r="K63" i="172"/>
  <c r="J63" i="172"/>
  <c r="I63" i="172"/>
  <c r="H63" i="172"/>
  <c r="G63" i="172"/>
  <c r="F63" i="172"/>
  <c r="E63" i="172"/>
  <c r="S45" i="172"/>
  <c r="R45" i="172"/>
  <c r="Q45" i="172"/>
  <c r="P45" i="172"/>
  <c r="O45" i="172"/>
  <c r="N45" i="172"/>
  <c r="L45" i="172"/>
  <c r="K45" i="172"/>
  <c r="J45" i="172"/>
  <c r="I45" i="172"/>
  <c r="H45" i="172"/>
  <c r="G45" i="172"/>
  <c r="F45" i="172"/>
  <c r="E45" i="172"/>
  <c r="I126" i="168"/>
  <c r="H126" i="168"/>
  <c r="G126" i="168"/>
  <c r="F126" i="168"/>
  <c r="E126" i="168"/>
  <c r="I108" i="168"/>
  <c r="H108" i="168"/>
  <c r="G108" i="168"/>
  <c r="F108" i="168"/>
  <c r="E108" i="168"/>
  <c r="I105" i="168"/>
  <c r="H105" i="168"/>
  <c r="G105" i="168"/>
  <c r="F105" i="168"/>
  <c r="E105" i="168"/>
  <c r="I87" i="168"/>
  <c r="H87" i="168"/>
  <c r="G87" i="168"/>
  <c r="F87" i="168"/>
  <c r="E87" i="168"/>
  <c r="O84" i="168"/>
  <c r="N84" i="168"/>
  <c r="M84" i="168"/>
  <c r="L84" i="168"/>
  <c r="K84" i="168"/>
  <c r="H84" i="168"/>
  <c r="G84" i="168"/>
  <c r="F84" i="168"/>
  <c r="E84" i="168"/>
  <c r="O66" i="168"/>
  <c r="N66" i="168"/>
  <c r="M66" i="168"/>
  <c r="L66" i="168"/>
  <c r="K66" i="168"/>
  <c r="H66" i="168"/>
  <c r="G66" i="168"/>
  <c r="F66" i="168"/>
  <c r="E66" i="168"/>
  <c r="S63" i="168"/>
  <c r="R63" i="168"/>
  <c r="Q63" i="168"/>
  <c r="P63" i="168"/>
  <c r="O63" i="168"/>
  <c r="N63" i="168"/>
  <c r="L63" i="168"/>
  <c r="K63" i="168"/>
  <c r="J63" i="168"/>
  <c r="I63" i="168"/>
  <c r="H63" i="168"/>
  <c r="G63" i="168"/>
  <c r="F63" i="168"/>
  <c r="E63" i="168"/>
  <c r="S45" i="168"/>
  <c r="R45" i="168"/>
  <c r="Q45" i="168"/>
  <c r="P45" i="168"/>
  <c r="O45" i="168"/>
  <c r="N45" i="168"/>
  <c r="L45" i="168"/>
  <c r="K45" i="168"/>
  <c r="J45" i="168"/>
  <c r="I45" i="168"/>
  <c r="H45" i="168"/>
  <c r="G45" i="168"/>
  <c r="F45" i="168"/>
  <c r="E45" i="168"/>
  <c r="I126" i="164"/>
  <c r="H126" i="164"/>
  <c r="G126" i="164"/>
  <c r="F126" i="164"/>
  <c r="E126" i="164"/>
  <c r="I108" i="164"/>
  <c r="H108" i="164"/>
  <c r="G108" i="164"/>
  <c r="F108" i="164"/>
  <c r="E108" i="164"/>
  <c r="I105" i="164"/>
  <c r="H105" i="164"/>
  <c r="G105" i="164"/>
  <c r="F105" i="164"/>
  <c r="E105" i="164"/>
  <c r="I87" i="164"/>
  <c r="H87" i="164"/>
  <c r="G87" i="164"/>
  <c r="F87" i="164"/>
  <c r="E87" i="164"/>
  <c r="O84" i="164"/>
  <c r="N84" i="164"/>
  <c r="M84" i="164"/>
  <c r="L84" i="164"/>
  <c r="K84" i="164"/>
  <c r="H84" i="164"/>
  <c r="G84" i="164"/>
  <c r="F84" i="164"/>
  <c r="E84" i="164"/>
  <c r="O66" i="164"/>
  <c r="N66" i="164"/>
  <c r="M66" i="164"/>
  <c r="L66" i="164"/>
  <c r="K66" i="164"/>
  <c r="H66" i="164"/>
  <c r="G66" i="164"/>
  <c r="F66" i="164"/>
  <c r="E66" i="164"/>
  <c r="S63" i="164"/>
  <c r="R63" i="164"/>
  <c r="Q63" i="164"/>
  <c r="P63" i="164"/>
  <c r="O63" i="164"/>
  <c r="N63" i="164"/>
  <c r="L63" i="164"/>
  <c r="K63" i="164"/>
  <c r="J63" i="164"/>
  <c r="I63" i="164"/>
  <c r="H63" i="164"/>
  <c r="G63" i="164"/>
  <c r="F63" i="164"/>
  <c r="E63" i="164"/>
  <c r="S45" i="164"/>
  <c r="R45" i="164"/>
  <c r="Q45" i="164"/>
  <c r="P45" i="164"/>
  <c r="O45" i="164"/>
  <c r="N45" i="164"/>
  <c r="L45" i="164"/>
  <c r="K45" i="164"/>
  <c r="J45" i="164"/>
  <c r="I45" i="164"/>
  <c r="H45" i="164"/>
  <c r="G45" i="164"/>
  <c r="F45" i="164"/>
  <c r="E45" i="164"/>
  <c r="I147" i="160"/>
  <c r="J87" i="164" l="1"/>
  <c r="I66" i="168"/>
  <c r="J131" i="164"/>
  <c r="I72" i="172"/>
  <c r="J139" i="168"/>
  <c r="T45" i="168"/>
  <c r="J108" i="168"/>
  <c r="T56" i="172"/>
  <c r="J87" i="168"/>
  <c r="J87" i="172"/>
  <c r="J115" i="164"/>
  <c r="T49" i="168"/>
  <c r="J93" i="168"/>
  <c r="I66" i="172"/>
  <c r="I78" i="168"/>
  <c r="J110" i="172"/>
  <c r="J113" i="172"/>
  <c r="J117" i="172"/>
  <c r="J121" i="172"/>
  <c r="J145" i="172"/>
  <c r="J135" i="164"/>
  <c r="J139" i="164"/>
  <c r="J143" i="164"/>
  <c r="J113" i="168"/>
  <c r="J91" i="172"/>
  <c r="G146" i="172"/>
  <c r="G148" i="172" s="1"/>
  <c r="I146" i="168"/>
  <c r="I148" i="168" s="1"/>
  <c r="J111" i="164"/>
  <c r="J119" i="164"/>
  <c r="J123" i="164"/>
  <c r="I69" i="172"/>
  <c r="J112" i="172"/>
  <c r="J116" i="172"/>
  <c r="J120" i="172"/>
  <c r="J124" i="172"/>
  <c r="J129" i="168"/>
  <c r="J129" i="172"/>
  <c r="J95" i="164"/>
  <c r="J111" i="172"/>
  <c r="J115" i="172"/>
  <c r="J119" i="172"/>
  <c r="J123" i="172"/>
  <c r="G146" i="164"/>
  <c r="G148" i="164" s="1"/>
  <c r="J144" i="168"/>
  <c r="J133" i="172"/>
  <c r="J137" i="172"/>
  <c r="T50" i="164"/>
  <c r="T54" i="164"/>
  <c r="T58" i="164"/>
  <c r="I75" i="164"/>
  <c r="T53" i="168"/>
  <c r="T57" i="168"/>
  <c r="T61" i="168"/>
  <c r="J89" i="172"/>
  <c r="J90" i="172"/>
  <c r="J92" i="172"/>
  <c r="J93" i="172"/>
  <c r="J94" i="172"/>
  <c r="J95" i="172"/>
  <c r="J96" i="172"/>
  <c r="J97" i="172"/>
  <c r="J98" i="172"/>
  <c r="J99" i="172"/>
  <c r="J100" i="172"/>
  <c r="J101" i="172"/>
  <c r="J102" i="172"/>
  <c r="J103" i="172"/>
  <c r="J114" i="172"/>
  <c r="J118" i="172"/>
  <c r="J122" i="172"/>
  <c r="J131" i="168"/>
  <c r="J132" i="168"/>
  <c r="J134" i="168"/>
  <c r="J135" i="168"/>
  <c r="J136" i="168"/>
  <c r="J138" i="168"/>
  <c r="J140" i="168"/>
  <c r="J142" i="168"/>
  <c r="J143" i="168"/>
  <c r="J91" i="164"/>
  <c r="I70" i="168"/>
  <c r="I74" i="168"/>
  <c r="I82" i="168"/>
  <c r="I76" i="172"/>
  <c r="I80" i="172"/>
  <c r="J141" i="172"/>
  <c r="I71" i="164"/>
  <c r="I79" i="164"/>
  <c r="J99" i="164"/>
  <c r="J103" i="164"/>
  <c r="J89" i="168"/>
  <c r="J97" i="168"/>
  <c r="J101" i="168"/>
  <c r="J117" i="168"/>
  <c r="J121" i="168"/>
  <c r="T47" i="172"/>
  <c r="T48" i="172"/>
  <c r="T49" i="172"/>
  <c r="T50" i="172"/>
  <c r="T52" i="172"/>
  <c r="T53" i="172"/>
  <c r="T54" i="172"/>
  <c r="T57" i="172"/>
  <c r="T58" i="172"/>
  <c r="T60" i="172"/>
  <c r="T61" i="172"/>
  <c r="I68" i="172"/>
  <c r="I73" i="172"/>
  <c r="I77" i="172"/>
  <c r="I81" i="172"/>
  <c r="T47" i="164"/>
  <c r="T49" i="164"/>
  <c r="T51" i="164"/>
  <c r="T53" i="164"/>
  <c r="T55" i="164"/>
  <c r="T57" i="164"/>
  <c r="T59" i="164"/>
  <c r="T61" i="164"/>
  <c r="I68" i="164"/>
  <c r="I72" i="164"/>
  <c r="I73" i="164"/>
  <c r="I76" i="164"/>
  <c r="I77" i="164"/>
  <c r="I80" i="164"/>
  <c r="I81" i="164"/>
  <c r="J89" i="164"/>
  <c r="J90" i="164"/>
  <c r="J92" i="164"/>
  <c r="J93" i="164"/>
  <c r="J94" i="164"/>
  <c r="J96" i="164"/>
  <c r="J97" i="164"/>
  <c r="J98" i="164"/>
  <c r="J100" i="164"/>
  <c r="J101" i="164"/>
  <c r="J102" i="164"/>
  <c r="J112" i="164"/>
  <c r="J113" i="164"/>
  <c r="J116" i="164"/>
  <c r="J117" i="164"/>
  <c r="J120" i="164"/>
  <c r="J121" i="164"/>
  <c r="J124" i="164"/>
  <c r="I70" i="172"/>
  <c r="I74" i="172"/>
  <c r="I78" i="172"/>
  <c r="I82" i="172"/>
  <c r="H146" i="168"/>
  <c r="H148" i="168" s="1"/>
  <c r="G146" i="168"/>
  <c r="G148" i="168" s="1"/>
  <c r="F146" i="172"/>
  <c r="F148" i="172" s="1"/>
  <c r="J130" i="172"/>
  <c r="I146" i="172"/>
  <c r="I148" i="172" s="1"/>
  <c r="J131" i="172"/>
  <c r="J132" i="172"/>
  <c r="J134" i="172"/>
  <c r="J135" i="172"/>
  <c r="J136" i="172"/>
  <c r="J138" i="172"/>
  <c r="J139" i="172"/>
  <c r="J140" i="172"/>
  <c r="J142" i="172"/>
  <c r="J143" i="172"/>
  <c r="J144" i="172"/>
  <c r="T48" i="164"/>
  <c r="T52" i="164"/>
  <c r="T56" i="164"/>
  <c r="T60" i="164"/>
  <c r="I70" i="164"/>
  <c r="I74" i="164"/>
  <c r="I78" i="164"/>
  <c r="I82" i="164"/>
  <c r="J110" i="164"/>
  <c r="J114" i="164"/>
  <c r="J118" i="164"/>
  <c r="J122" i="164"/>
  <c r="T47" i="168"/>
  <c r="T50" i="168"/>
  <c r="T51" i="168"/>
  <c r="T54" i="168"/>
  <c r="T55" i="168"/>
  <c r="T58" i="168"/>
  <c r="T59" i="168"/>
  <c r="I68" i="168"/>
  <c r="I69" i="168"/>
  <c r="I71" i="168"/>
  <c r="I72" i="168"/>
  <c r="I73" i="168"/>
  <c r="I75" i="168"/>
  <c r="I76" i="168"/>
  <c r="I77" i="168"/>
  <c r="I79" i="168"/>
  <c r="I80" i="168"/>
  <c r="I81" i="168"/>
  <c r="J91" i="168"/>
  <c r="J94" i="168"/>
  <c r="J95" i="168"/>
  <c r="J98" i="168"/>
  <c r="J99" i="168"/>
  <c r="J102" i="168"/>
  <c r="J103" i="168"/>
  <c r="J110" i="168"/>
  <c r="J111" i="168"/>
  <c r="J112" i="168"/>
  <c r="J114" i="168"/>
  <c r="J115" i="168"/>
  <c r="J116" i="168"/>
  <c r="J118" i="168"/>
  <c r="J119" i="168"/>
  <c r="J120" i="168"/>
  <c r="J122" i="168"/>
  <c r="J123" i="168"/>
  <c r="J124" i="168"/>
  <c r="T51" i="172"/>
  <c r="T55" i="172"/>
  <c r="T59" i="172"/>
  <c r="I71" i="172"/>
  <c r="I75" i="172"/>
  <c r="I79" i="172"/>
  <c r="E146" i="164"/>
  <c r="T48" i="168"/>
  <c r="T52" i="168"/>
  <c r="T56" i="168"/>
  <c r="T60" i="168"/>
  <c r="J92" i="168"/>
  <c r="J96" i="168"/>
  <c r="J100" i="168"/>
  <c r="J129" i="164"/>
  <c r="J130" i="164"/>
  <c r="I146" i="164"/>
  <c r="I148" i="164" s="1"/>
  <c r="H146" i="164"/>
  <c r="H148" i="164" s="1"/>
  <c r="J132" i="164"/>
  <c r="J133" i="164"/>
  <c r="J134" i="164"/>
  <c r="J136" i="164"/>
  <c r="J137" i="164"/>
  <c r="J138" i="164"/>
  <c r="J140" i="164"/>
  <c r="J141" i="164"/>
  <c r="J142" i="164"/>
  <c r="J144" i="164"/>
  <c r="J145" i="164"/>
  <c r="E146" i="168"/>
  <c r="J133" i="168"/>
  <c r="J137" i="168"/>
  <c r="J141" i="168"/>
  <c r="J145" i="168"/>
  <c r="H146" i="172"/>
  <c r="H148" i="172" s="1"/>
  <c r="F146" i="168"/>
  <c r="F148" i="168" s="1"/>
  <c r="F146" i="164"/>
  <c r="F148" i="164" s="1"/>
  <c r="E146" i="172"/>
  <c r="J130" i="168"/>
  <c r="J90" i="168"/>
  <c r="I69" i="164"/>
  <c r="I66" i="164"/>
  <c r="T45" i="172"/>
  <c r="J108" i="172"/>
  <c r="T45" i="164"/>
  <c r="J108" i="164"/>
  <c r="J146" i="168" l="1"/>
  <c r="J146" i="172"/>
  <c r="J146" i="164"/>
  <c r="I126" i="160"/>
  <c r="H126" i="160"/>
  <c r="G126" i="160"/>
  <c r="F126" i="160"/>
  <c r="E126" i="160"/>
  <c r="I108" i="160"/>
  <c r="H108" i="160"/>
  <c r="G108" i="160"/>
  <c r="F108" i="160"/>
  <c r="E108" i="160"/>
  <c r="I105" i="160"/>
  <c r="H105" i="160"/>
  <c r="G105" i="160"/>
  <c r="F105" i="160"/>
  <c r="E105" i="160"/>
  <c r="I87" i="160"/>
  <c r="H87" i="160"/>
  <c r="G87" i="160"/>
  <c r="F87" i="160"/>
  <c r="E87" i="160"/>
  <c r="O84" i="160"/>
  <c r="N84" i="160"/>
  <c r="M84" i="160"/>
  <c r="L84" i="160"/>
  <c r="K84" i="160"/>
  <c r="H84" i="160"/>
  <c r="G84" i="160"/>
  <c r="F84" i="160"/>
  <c r="E84" i="160"/>
  <c r="O66" i="160"/>
  <c r="N66" i="160"/>
  <c r="M66" i="160"/>
  <c r="L66" i="160"/>
  <c r="K66" i="160"/>
  <c r="H66" i="160"/>
  <c r="G66" i="160"/>
  <c r="F66" i="160"/>
  <c r="E66" i="160"/>
  <c r="S63" i="160"/>
  <c r="R63" i="160"/>
  <c r="Q63" i="160"/>
  <c r="P63" i="160"/>
  <c r="O63" i="160"/>
  <c r="N63" i="160"/>
  <c r="L63" i="160"/>
  <c r="K63" i="160"/>
  <c r="J63" i="160"/>
  <c r="I63" i="160"/>
  <c r="H63" i="160"/>
  <c r="G63" i="160"/>
  <c r="F63" i="160"/>
  <c r="E63" i="160"/>
  <c r="S45" i="160"/>
  <c r="R45" i="160"/>
  <c r="Q45" i="160"/>
  <c r="P45" i="160"/>
  <c r="O45" i="160"/>
  <c r="N45" i="160"/>
  <c r="L45" i="160"/>
  <c r="K45" i="160"/>
  <c r="J45" i="160"/>
  <c r="I45" i="160"/>
  <c r="H45" i="160"/>
  <c r="G45" i="160"/>
  <c r="F45" i="160"/>
  <c r="E45" i="160"/>
  <c r="I10" i="162" l="1"/>
  <c r="E10" i="162"/>
  <c r="H10" i="166"/>
  <c r="E10" i="166"/>
  <c r="K10" i="168"/>
  <c r="I10" i="168"/>
  <c r="E10" i="168"/>
  <c r="E28" i="168" s="1"/>
  <c r="K10" i="170"/>
  <c r="E10" i="170"/>
  <c r="H10" i="172"/>
  <c r="H10" i="174"/>
  <c r="K10" i="164"/>
  <c r="F10" i="164"/>
  <c r="F28" i="164" s="1"/>
  <c r="E10" i="164"/>
  <c r="E28" i="164" s="1"/>
  <c r="I146" i="160"/>
  <c r="I148" i="160" s="1"/>
  <c r="H146" i="160"/>
  <c r="H148" i="160" s="1"/>
  <c r="G146" i="160"/>
  <c r="G148" i="160" s="1"/>
  <c r="I10" i="160"/>
  <c r="E10" i="160"/>
  <c r="N26" i="174"/>
  <c r="N25" i="174"/>
  <c r="N23" i="174"/>
  <c r="N22" i="174"/>
  <c r="N21" i="174"/>
  <c r="N20" i="174"/>
  <c r="N19" i="174"/>
  <c r="N18" i="174"/>
  <c r="N17" i="174"/>
  <c r="N16" i="174"/>
  <c r="N14" i="174"/>
  <c r="N13" i="174"/>
  <c r="N12" i="174"/>
  <c r="M26" i="174"/>
  <c r="M24" i="174"/>
  <c r="M21" i="174"/>
  <c r="M17" i="174"/>
  <c r="M16" i="174"/>
  <c r="M13" i="174"/>
  <c r="M12" i="174"/>
  <c r="J25" i="174"/>
  <c r="J23" i="174"/>
  <c r="J22" i="174"/>
  <c r="J20" i="174"/>
  <c r="J19" i="174"/>
  <c r="J16" i="174"/>
  <c r="J15" i="174"/>
  <c r="J12" i="174"/>
  <c r="K26" i="174"/>
  <c r="L26" i="174"/>
  <c r="L25" i="174"/>
  <c r="L22" i="174"/>
  <c r="I21" i="174"/>
  <c r="L20" i="174"/>
  <c r="L19" i="174"/>
  <c r="L17" i="174"/>
  <c r="L16" i="174"/>
  <c r="L15" i="174"/>
  <c r="L13" i="174"/>
  <c r="L12" i="174"/>
  <c r="F10" i="174"/>
  <c r="E10" i="174"/>
  <c r="G24" i="174"/>
  <c r="G23" i="174"/>
  <c r="G22" i="174"/>
  <c r="G20" i="174"/>
  <c r="G19" i="174"/>
  <c r="G18" i="174"/>
  <c r="G17" i="174"/>
  <c r="G16" i="174"/>
  <c r="G15" i="174"/>
  <c r="G14" i="174"/>
  <c r="G12" i="174"/>
  <c r="I26" i="174"/>
  <c r="H26" i="174"/>
  <c r="F26" i="174"/>
  <c r="E26" i="174"/>
  <c r="M25" i="174"/>
  <c r="K25" i="174"/>
  <c r="I25" i="174"/>
  <c r="H25" i="174"/>
  <c r="F25" i="174"/>
  <c r="E25" i="174"/>
  <c r="N24" i="174"/>
  <c r="L24" i="174"/>
  <c r="K24" i="174"/>
  <c r="J24" i="174"/>
  <c r="I24" i="174"/>
  <c r="H24" i="174"/>
  <c r="F24" i="174"/>
  <c r="E24" i="174"/>
  <c r="M23" i="174"/>
  <c r="L23" i="174"/>
  <c r="K23" i="174"/>
  <c r="I23" i="174"/>
  <c r="H23" i="174"/>
  <c r="F23" i="174"/>
  <c r="E23" i="174"/>
  <c r="M22" i="174"/>
  <c r="K22" i="174"/>
  <c r="I22" i="174"/>
  <c r="H22" i="174"/>
  <c r="F22" i="174"/>
  <c r="E22" i="174"/>
  <c r="K21" i="174"/>
  <c r="J21" i="174"/>
  <c r="H21" i="174"/>
  <c r="F21" i="174"/>
  <c r="E21" i="174"/>
  <c r="M20" i="174"/>
  <c r="K20" i="174"/>
  <c r="I20" i="174"/>
  <c r="H20" i="174"/>
  <c r="F20" i="174"/>
  <c r="E20" i="174"/>
  <c r="M19" i="174"/>
  <c r="K19" i="174"/>
  <c r="I19" i="174"/>
  <c r="H19" i="174"/>
  <c r="F19" i="174"/>
  <c r="E19" i="174"/>
  <c r="M18" i="174"/>
  <c r="L18" i="174"/>
  <c r="K18" i="174"/>
  <c r="J18" i="174"/>
  <c r="I18" i="174"/>
  <c r="H18" i="174"/>
  <c r="F18" i="174"/>
  <c r="E18" i="174"/>
  <c r="K17" i="174"/>
  <c r="J17" i="174"/>
  <c r="I17" i="174"/>
  <c r="H17" i="174"/>
  <c r="F17" i="174"/>
  <c r="E17" i="174"/>
  <c r="K16" i="174"/>
  <c r="I16" i="174"/>
  <c r="H16" i="174"/>
  <c r="F16" i="174"/>
  <c r="E16" i="174"/>
  <c r="N15" i="174"/>
  <c r="M15" i="174"/>
  <c r="K15" i="174"/>
  <c r="I15" i="174"/>
  <c r="H15" i="174"/>
  <c r="F15" i="174"/>
  <c r="E15" i="174"/>
  <c r="M14" i="174"/>
  <c r="L14" i="174"/>
  <c r="K14" i="174"/>
  <c r="J14" i="174"/>
  <c r="I14" i="174"/>
  <c r="H14" i="174"/>
  <c r="F14" i="174"/>
  <c r="E14" i="174"/>
  <c r="K13" i="174"/>
  <c r="J13" i="174"/>
  <c r="I13" i="174"/>
  <c r="H13" i="174"/>
  <c r="G13" i="174"/>
  <c r="F13" i="174"/>
  <c r="E13" i="174"/>
  <c r="K12" i="174"/>
  <c r="I12" i="174"/>
  <c r="H12" i="174"/>
  <c r="F12" i="174"/>
  <c r="E12" i="174"/>
  <c r="N11" i="174"/>
  <c r="N26" i="172"/>
  <c r="N25" i="172"/>
  <c r="N24" i="172"/>
  <c r="N23" i="172"/>
  <c r="N22" i="172"/>
  <c r="N21" i="172"/>
  <c r="N20" i="172"/>
  <c r="N19" i="172"/>
  <c r="N18" i="172"/>
  <c r="N17" i="172"/>
  <c r="N16" i="172"/>
  <c r="N15" i="172"/>
  <c r="N14" i="172"/>
  <c r="N12" i="172"/>
  <c r="N11" i="172"/>
  <c r="N29" i="172" s="1"/>
  <c r="M26" i="172"/>
  <c r="M25" i="172"/>
  <c r="M24" i="172"/>
  <c r="M23" i="172"/>
  <c r="M22" i="172"/>
  <c r="M21" i="172"/>
  <c r="M20" i="172"/>
  <c r="M19" i="172"/>
  <c r="M18" i="172"/>
  <c r="M17" i="172"/>
  <c r="M16" i="172"/>
  <c r="M15" i="172"/>
  <c r="M14" i="172"/>
  <c r="M13" i="172"/>
  <c r="M12" i="172"/>
  <c r="J26" i="172"/>
  <c r="J25" i="172"/>
  <c r="J24" i="172"/>
  <c r="J23" i="172"/>
  <c r="J22" i="172"/>
  <c r="J21" i="172"/>
  <c r="J20" i="172"/>
  <c r="J18" i="172"/>
  <c r="J17" i="172"/>
  <c r="J16" i="172"/>
  <c r="J15" i="172"/>
  <c r="J14" i="172"/>
  <c r="J13" i="172"/>
  <c r="J12" i="172"/>
  <c r="L26" i="172"/>
  <c r="L25" i="172"/>
  <c r="L24" i="172"/>
  <c r="L23" i="172"/>
  <c r="L22" i="172"/>
  <c r="L21" i="172"/>
  <c r="L20" i="172"/>
  <c r="L19" i="172"/>
  <c r="L18" i="172"/>
  <c r="L17" i="172"/>
  <c r="L16" i="172"/>
  <c r="L15" i="172"/>
  <c r="L14" i="172"/>
  <c r="L13" i="172"/>
  <c r="G25" i="172"/>
  <c r="G24" i="172"/>
  <c r="G23" i="172"/>
  <c r="G21" i="172"/>
  <c r="G20" i="172"/>
  <c r="G19" i="172"/>
  <c r="G17" i="172"/>
  <c r="G16" i="172"/>
  <c r="G15" i="172"/>
  <c r="G13" i="172"/>
  <c r="K26" i="172"/>
  <c r="I26" i="172"/>
  <c r="H26" i="172"/>
  <c r="G26" i="172"/>
  <c r="F26" i="172"/>
  <c r="E26" i="172"/>
  <c r="K25" i="172"/>
  <c r="I25" i="172"/>
  <c r="H25" i="172"/>
  <c r="F25" i="172"/>
  <c r="E25" i="172"/>
  <c r="K24" i="172"/>
  <c r="I24" i="172"/>
  <c r="H24" i="172"/>
  <c r="F24" i="172"/>
  <c r="E24" i="172"/>
  <c r="K23" i="172"/>
  <c r="I23" i="172"/>
  <c r="H23" i="172"/>
  <c r="F23" i="172"/>
  <c r="E23" i="172"/>
  <c r="K22" i="172"/>
  <c r="I22" i="172"/>
  <c r="H22" i="172"/>
  <c r="G22" i="172"/>
  <c r="F22" i="172"/>
  <c r="E22" i="172"/>
  <c r="K21" i="172"/>
  <c r="I21" i="172"/>
  <c r="H21" i="172"/>
  <c r="F21" i="172"/>
  <c r="E21" i="172"/>
  <c r="K20" i="172"/>
  <c r="I20" i="172"/>
  <c r="H20" i="172"/>
  <c r="F20" i="172"/>
  <c r="E20" i="172"/>
  <c r="K19" i="172"/>
  <c r="J19" i="172"/>
  <c r="I19" i="172"/>
  <c r="H19" i="172"/>
  <c r="F19" i="172"/>
  <c r="E19" i="172"/>
  <c r="K18" i="172"/>
  <c r="I18" i="172"/>
  <c r="H18" i="172"/>
  <c r="G18" i="172"/>
  <c r="F18" i="172"/>
  <c r="E18" i="172"/>
  <c r="K17" i="172"/>
  <c r="I17" i="172"/>
  <c r="H17" i="172"/>
  <c r="F17" i="172"/>
  <c r="E17" i="172"/>
  <c r="K16" i="172"/>
  <c r="I16" i="172"/>
  <c r="H16" i="172"/>
  <c r="F16" i="172"/>
  <c r="E16" i="172"/>
  <c r="K15" i="172"/>
  <c r="I15" i="172"/>
  <c r="H15" i="172"/>
  <c r="F15" i="172"/>
  <c r="E15" i="172"/>
  <c r="K14" i="172"/>
  <c r="I14" i="172"/>
  <c r="H14" i="172"/>
  <c r="G14" i="172"/>
  <c r="F14" i="172"/>
  <c r="E14" i="172"/>
  <c r="N13" i="172"/>
  <c r="K13" i="172"/>
  <c r="I13" i="172"/>
  <c r="H13" i="172"/>
  <c r="F13" i="172"/>
  <c r="E13" i="172"/>
  <c r="K12" i="172"/>
  <c r="I12" i="172"/>
  <c r="H12" i="172"/>
  <c r="G12" i="172"/>
  <c r="F12" i="172"/>
  <c r="E12" i="172"/>
  <c r="N25" i="170"/>
  <c r="N24" i="170"/>
  <c r="N21" i="170"/>
  <c r="N20" i="170"/>
  <c r="N17" i="170"/>
  <c r="N16" i="170"/>
  <c r="N14" i="170"/>
  <c r="N13" i="170"/>
  <c r="N12" i="170"/>
  <c r="N11" i="170"/>
  <c r="M25" i="170"/>
  <c r="M24" i="170"/>
  <c r="M23" i="170"/>
  <c r="M20" i="170"/>
  <c r="M17" i="170"/>
  <c r="M16" i="170"/>
  <c r="M15" i="170"/>
  <c r="M13" i="170"/>
  <c r="M12" i="170"/>
  <c r="J26" i="170"/>
  <c r="J24" i="170"/>
  <c r="J22" i="170"/>
  <c r="J21" i="170"/>
  <c r="J20" i="170"/>
  <c r="J19" i="170"/>
  <c r="J17" i="170"/>
  <c r="J15" i="170"/>
  <c r="J13" i="170"/>
  <c r="J12" i="170"/>
  <c r="K26" i="170"/>
  <c r="L24" i="170"/>
  <c r="E21" i="170"/>
  <c r="L21" i="170"/>
  <c r="L19" i="170"/>
  <c r="L18" i="170"/>
  <c r="L16" i="170"/>
  <c r="L15" i="170"/>
  <c r="L14" i="170"/>
  <c r="I10" i="170"/>
  <c r="G26" i="170"/>
  <c r="G25" i="170"/>
  <c r="G24" i="170"/>
  <c r="G23" i="170"/>
  <c r="G19" i="170"/>
  <c r="G18" i="170"/>
  <c r="G17" i="170"/>
  <c r="G15" i="170"/>
  <c r="G14" i="170"/>
  <c r="G13" i="170"/>
  <c r="G12" i="170"/>
  <c r="M26" i="170"/>
  <c r="I26" i="170"/>
  <c r="H26" i="170"/>
  <c r="F26" i="170"/>
  <c r="E26" i="170"/>
  <c r="L25" i="170"/>
  <c r="K25" i="170"/>
  <c r="J25" i="170"/>
  <c r="I25" i="170"/>
  <c r="H25" i="170"/>
  <c r="F25" i="170"/>
  <c r="E25" i="170"/>
  <c r="K24" i="170"/>
  <c r="I24" i="170"/>
  <c r="H24" i="170"/>
  <c r="F24" i="170"/>
  <c r="E24" i="170"/>
  <c r="N23" i="170"/>
  <c r="L23" i="170"/>
  <c r="K23" i="170"/>
  <c r="J23" i="170"/>
  <c r="I23" i="170"/>
  <c r="H23" i="170"/>
  <c r="F23" i="170"/>
  <c r="E23" i="170"/>
  <c r="M22" i="170"/>
  <c r="L22" i="170"/>
  <c r="K22" i="170"/>
  <c r="I22" i="170"/>
  <c r="H22" i="170"/>
  <c r="F22" i="170"/>
  <c r="E22" i="170"/>
  <c r="M21" i="170"/>
  <c r="K21" i="170"/>
  <c r="I21" i="170"/>
  <c r="H21" i="170"/>
  <c r="F21" i="170"/>
  <c r="L20" i="170"/>
  <c r="K20" i="170"/>
  <c r="I20" i="170"/>
  <c r="H20" i="170"/>
  <c r="G20" i="170"/>
  <c r="F20" i="170"/>
  <c r="E20" i="170"/>
  <c r="N19" i="170"/>
  <c r="M19" i="170"/>
  <c r="K19" i="170"/>
  <c r="I19" i="170"/>
  <c r="H19" i="170"/>
  <c r="F19" i="170"/>
  <c r="E19" i="170"/>
  <c r="N18" i="170"/>
  <c r="M18" i="170"/>
  <c r="K18" i="170"/>
  <c r="J18" i="170"/>
  <c r="I18" i="170"/>
  <c r="H18" i="170"/>
  <c r="F18" i="170"/>
  <c r="E18" i="170"/>
  <c r="L17" i="170"/>
  <c r="K17" i="170"/>
  <c r="I17" i="170"/>
  <c r="H17" i="170"/>
  <c r="F17" i="170"/>
  <c r="E17" i="170"/>
  <c r="K16" i="170"/>
  <c r="J16" i="170"/>
  <c r="I16" i="170"/>
  <c r="H16" i="170"/>
  <c r="G16" i="170"/>
  <c r="F16" i="170"/>
  <c r="E16" i="170"/>
  <c r="N15" i="170"/>
  <c r="K15" i="170"/>
  <c r="I15" i="170"/>
  <c r="H15" i="170"/>
  <c r="F15" i="170"/>
  <c r="E15" i="170"/>
  <c r="M14" i="170"/>
  <c r="K14" i="170"/>
  <c r="J14" i="170"/>
  <c r="I14" i="170"/>
  <c r="H14" i="170"/>
  <c r="F14" i="170"/>
  <c r="E14" i="170"/>
  <c r="L13" i="170"/>
  <c r="K13" i="170"/>
  <c r="I13" i="170"/>
  <c r="H13" i="170"/>
  <c r="F13" i="170"/>
  <c r="E13" i="170"/>
  <c r="L12" i="170"/>
  <c r="K12" i="170"/>
  <c r="I12" i="170"/>
  <c r="H12" i="170"/>
  <c r="F12" i="170"/>
  <c r="E12" i="170"/>
  <c r="N25" i="168"/>
  <c r="N24" i="168"/>
  <c r="N23" i="168"/>
  <c r="N22" i="168"/>
  <c r="N21" i="168"/>
  <c r="N20" i="168"/>
  <c r="N19" i="168"/>
  <c r="N18" i="168"/>
  <c r="N17" i="168"/>
  <c r="N16" i="168"/>
  <c r="N15" i="168"/>
  <c r="N14" i="168"/>
  <c r="N13" i="168"/>
  <c r="N12" i="168"/>
  <c r="N11" i="168"/>
  <c r="N29" i="168" s="1"/>
  <c r="M26" i="168"/>
  <c r="M25" i="168"/>
  <c r="M24" i="168"/>
  <c r="M23" i="168"/>
  <c r="M22" i="168"/>
  <c r="M21" i="168"/>
  <c r="M20" i="168"/>
  <c r="M19" i="168"/>
  <c r="M18" i="168"/>
  <c r="M17" i="168"/>
  <c r="M15" i="168"/>
  <c r="M14" i="168"/>
  <c r="M13" i="168"/>
  <c r="M12" i="168"/>
  <c r="J26" i="168"/>
  <c r="J24" i="168"/>
  <c r="J23" i="168"/>
  <c r="J22" i="168"/>
  <c r="J21" i="168"/>
  <c r="J20" i="168"/>
  <c r="J19" i="168"/>
  <c r="J18" i="168"/>
  <c r="J17" i="168"/>
  <c r="J16" i="168"/>
  <c r="J15" i="168"/>
  <c r="J14" i="168"/>
  <c r="J13" i="168"/>
  <c r="J12" i="168"/>
  <c r="L26" i="168"/>
  <c r="L25" i="168"/>
  <c r="L24" i="168"/>
  <c r="L23" i="168"/>
  <c r="L22" i="168"/>
  <c r="L21" i="168"/>
  <c r="L19" i="168"/>
  <c r="L17" i="168"/>
  <c r="L15" i="168"/>
  <c r="L13" i="168"/>
  <c r="I12" i="168"/>
  <c r="L12" i="168"/>
  <c r="G26" i="168"/>
  <c r="G25" i="168"/>
  <c r="G23" i="168"/>
  <c r="G22" i="168"/>
  <c r="G21" i="168"/>
  <c r="G20" i="168"/>
  <c r="G18" i="168"/>
  <c r="G17" i="168"/>
  <c r="G15" i="168"/>
  <c r="G14" i="168"/>
  <c r="G13" i="168"/>
  <c r="G12" i="168"/>
  <c r="N26" i="168"/>
  <c r="K26" i="168"/>
  <c r="I26" i="168"/>
  <c r="H26" i="168"/>
  <c r="F26" i="168"/>
  <c r="E26" i="168"/>
  <c r="K25" i="168"/>
  <c r="J25" i="168"/>
  <c r="I25" i="168"/>
  <c r="H25" i="168"/>
  <c r="F25" i="168"/>
  <c r="E25" i="168"/>
  <c r="K24" i="168"/>
  <c r="I24" i="168"/>
  <c r="H24" i="168"/>
  <c r="G24" i="168"/>
  <c r="F24" i="168"/>
  <c r="E24" i="168"/>
  <c r="K23" i="168"/>
  <c r="I23" i="168"/>
  <c r="H23" i="168"/>
  <c r="F23" i="168"/>
  <c r="E23" i="168"/>
  <c r="K22" i="168"/>
  <c r="I22" i="168"/>
  <c r="H22" i="168"/>
  <c r="F22" i="168"/>
  <c r="E22" i="168"/>
  <c r="K21" i="168"/>
  <c r="I21" i="168"/>
  <c r="H21" i="168"/>
  <c r="F21" i="168"/>
  <c r="E21" i="168"/>
  <c r="L20" i="168"/>
  <c r="K20" i="168"/>
  <c r="I20" i="168"/>
  <c r="H20" i="168"/>
  <c r="F20" i="168"/>
  <c r="E20" i="168"/>
  <c r="K19" i="168"/>
  <c r="I19" i="168"/>
  <c r="H19" i="168"/>
  <c r="G19" i="168"/>
  <c r="F19" i="168"/>
  <c r="E19" i="168"/>
  <c r="L18" i="168"/>
  <c r="K18" i="168"/>
  <c r="I18" i="168"/>
  <c r="H18" i="168"/>
  <c r="F18" i="168"/>
  <c r="E18" i="168"/>
  <c r="K17" i="168"/>
  <c r="I17" i="168"/>
  <c r="H17" i="168"/>
  <c r="F17" i="168"/>
  <c r="E17" i="168"/>
  <c r="M16" i="168"/>
  <c r="L16" i="168"/>
  <c r="K16" i="168"/>
  <c r="I16" i="168"/>
  <c r="H16" i="168"/>
  <c r="G16" i="168"/>
  <c r="F16" i="168"/>
  <c r="E16" i="168"/>
  <c r="K15" i="168"/>
  <c r="I15" i="168"/>
  <c r="H15" i="168"/>
  <c r="F15" i="168"/>
  <c r="E15" i="168"/>
  <c r="L14" i="168"/>
  <c r="K14" i="168"/>
  <c r="I14" i="168"/>
  <c r="H14" i="168"/>
  <c r="F14" i="168"/>
  <c r="E14" i="168"/>
  <c r="K13" i="168"/>
  <c r="I13" i="168"/>
  <c r="H13" i="168"/>
  <c r="F13" i="168"/>
  <c r="E13" i="168"/>
  <c r="K12" i="168"/>
  <c r="H12" i="168"/>
  <c r="F12" i="168"/>
  <c r="E12" i="168"/>
  <c r="H10" i="168"/>
  <c r="N26" i="166"/>
  <c r="N24" i="166"/>
  <c r="N23" i="166"/>
  <c r="N22" i="166"/>
  <c r="N21" i="166"/>
  <c r="N20" i="166"/>
  <c r="N18" i="166"/>
  <c r="N16" i="166"/>
  <c r="N15" i="166"/>
  <c r="N14" i="166"/>
  <c r="N13" i="166"/>
  <c r="N12" i="166"/>
  <c r="N11" i="166"/>
  <c r="M25" i="166"/>
  <c r="M24" i="166"/>
  <c r="M23" i="166"/>
  <c r="M22" i="166"/>
  <c r="M20" i="166"/>
  <c r="M19" i="166"/>
  <c r="M18" i="166"/>
  <c r="M17" i="166"/>
  <c r="M16" i="166"/>
  <c r="M15" i="166"/>
  <c r="M14" i="166"/>
  <c r="M13" i="166"/>
  <c r="M12" i="166"/>
  <c r="J25" i="166"/>
  <c r="J24" i="166"/>
  <c r="J23" i="166"/>
  <c r="J22" i="166"/>
  <c r="J21" i="166"/>
  <c r="J19" i="166"/>
  <c r="J18" i="166"/>
  <c r="J17" i="166"/>
  <c r="J16" i="166"/>
  <c r="J15" i="166"/>
  <c r="J14" i="166"/>
  <c r="J13" i="166"/>
  <c r="J12" i="166"/>
  <c r="K26" i="166"/>
  <c r="F26" i="166"/>
  <c r="E26" i="166"/>
  <c r="L23" i="166"/>
  <c r="I21" i="166"/>
  <c r="L21" i="166"/>
  <c r="L20" i="166"/>
  <c r="L19" i="166"/>
  <c r="L17" i="166"/>
  <c r="L16" i="166"/>
  <c r="L13" i="166"/>
  <c r="L12" i="166"/>
  <c r="G25" i="166"/>
  <c r="G24" i="166"/>
  <c r="G22" i="166"/>
  <c r="G21" i="166"/>
  <c r="G20" i="166"/>
  <c r="G18" i="166"/>
  <c r="G17" i="166"/>
  <c r="G13" i="166"/>
  <c r="I26" i="166"/>
  <c r="H26" i="166"/>
  <c r="N25" i="166"/>
  <c r="L25" i="166"/>
  <c r="K25" i="166"/>
  <c r="I25" i="166"/>
  <c r="H25" i="166"/>
  <c r="F25" i="166"/>
  <c r="E25" i="166"/>
  <c r="L24" i="166"/>
  <c r="K24" i="166"/>
  <c r="I24" i="166"/>
  <c r="H24" i="166"/>
  <c r="F24" i="166"/>
  <c r="E24" i="166"/>
  <c r="K23" i="166"/>
  <c r="I23" i="166"/>
  <c r="H23" i="166"/>
  <c r="G23" i="166"/>
  <c r="F23" i="166"/>
  <c r="E23" i="166"/>
  <c r="L22" i="166"/>
  <c r="K22" i="166"/>
  <c r="I22" i="166"/>
  <c r="H22" i="166"/>
  <c r="F22" i="166"/>
  <c r="E22" i="166"/>
  <c r="M21" i="166"/>
  <c r="K21" i="166"/>
  <c r="H21" i="166"/>
  <c r="F21" i="166"/>
  <c r="E21" i="166"/>
  <c r="K20" i="166"/>
  <c r="J20" i="166"/>
  <c r="I20" i="166"/>
  <c r="H20" i="166"/>
  <c r="F20" i="166"/>
  <c r="E20" i="166"/>
  <c r="K19" i="166"/>
  <c r="I19" i="166"/>
  <c r="H19" i="166"/>
  <c r="G19" i="166"/>
  <c r="F19" i="166"/>
  <c r="E19" i="166"/>
  <c r="L18" i="166"/>
  <c r="K18" i="166"/>
  <c r="I18" i="166"/>
  <c r="H18" i="166"/>
  <c r="F18" i="166"/>
  <c r="E18" i="166"/>
  <c r="N17" i="166"/>
  <c r="K17" i="166"/>
  <c r="I17" i="166"/>
  <c r="H17" i="166"/>
  <c r="F17" i="166"/>
  <c r="E17" i="166"/>
  <c r="K16" i="166"/>
  <c r="I16" i="166"/>
  <c r="H16" i="166"/>
  <c r="G16" i="166"/>
  <c r="F16" i="166"/>
  <c r="E16" i="166"/>
  <c r="L15" i="166"/>
  <c r="K15" i="166"/>
  <c r="I15" i="166"/>
  <c r="H15" i="166"/>
  <c r="G15" i="166"/>
  <c r="F15" i="166"/>
  <c r="E15" i="166"/>
  <c r="L14" i="166"/>
  <c r="K14" i="166"/>
  <c r="I14" i="166"/>
  <c r="H14" i="166"/>
  <c r="G14" i="166"/>
  <c r="F14" i="166"/>
  <c r="E14" i="166"/>
  <c r="K13" i="166"/>
  <c r="I13" i="166"/>
  <c r="H13" i="166"/>
  <c r="F13" i="166"/>
  <c r="E13" i="166"/>
  <c r="K12" i="166"/>
  <c r="I12" i="166"/>
  <c r="H12" i="166"/>
  <c r="G12" i="166"/>
  <c r="F12" i="166"/>
  <c r="E12" i="166"/>
  <c r="N26" i="164"/>
  <c r="N25" i="164"/>
  <c r="N24" i="164"/>
  <c r="N23" i="164"/>
  <c r="N22" i="164"/>
  <c r="N21" i="164"/>
  <c r="N20" i="164"/>
  <c r="N19" i="164"/>
  <c r="N18" i="164"/>
  <c r="N17" i="164"/>
  <c r="N16" i="164"/>
  <c r="N15" i="164"/>
  <c r="N14" i="164"/>
  <c r="N13" i="164"/>
  <c r="N12" i="164"/>
  <c r="N11" i="164"/>
  <c r="M26" i="164"/>
  <c r="M25" i="164"/>
  <c r="M24" i="164"/>
  <c r="M23" i="164"/>
  <c r="M22" i="164"/>
  <c r="M21" i="164"/>
  <c r="M20" i="164"/>
  <c r="M19" i="164"/>
  <c r="M18" i="164"/>
  <c r="M17" i="164"/>
  <c r="M16" i="164"/>
  <c r="M15" i="164"/>
  <c r="M14" i="164"/>
  <c r="M13" i="164"/>
  <c r="M12" i="164"/>
  <c r="J26" i="164"/>
  <c r="J25" i="164"/>
  <c r="J24" i="164"/>
  <c r="J23" i="164"/>
  <c r="J22" i="164"/>
  <c r="J20" i="164"/>
  <c r="J19" i="164"/>
  <c r="J18" i="164"/>
  <c r="J17" i="164"/>
  <c r="J16" i="164"/>
  <c r="J15" i="164"/>
  <c r="J14" i="164"/>
  <c r="J13" i="164"/>
  <c r="J12" i="164"/>
  <c r="L26" i="164"/>
  <c r="L25" i="164"/>
  <c r="L24" i="164"/>
  <c r="L23" i="164"/>
  <c r="L22" i="164"/>
  <c r="L20" i="164"/>
  <c r="L19" i="164"/>
  <c r="L18" i="164"/>
  <c r="L17" i="164"/>
  <c r="L16" i="164"/>
  <c r="L14" i="164"/>
  <c r="L13" i="164"/>
  <c r="K12" i="164"/>
  <c r="F12" i="164"/>
  <c r="L12" i="164"/>
  <c r="G26" i="164"/>
  <c r="G24" i="164"/>
  <c r="G23" i="164"/>
  <c r="G22" i="164"/>
  <c r="G21" i="164"/>
  <c r="G20" i="164"/>
  <c r="G19" i="164"/>
  <c r="G18" i="164"/>
  <c r="G17" i="164"/>
  <c r="G16" i="164"/>
  <c r="G15" i="164"/>
  <c r="G14" i="164"/>
  <c r="G13" i="164"/>
  <c r="K26" i="164"/>
  <c r="I26" i="164"/>
  <c r="H26" i="164"/>
  <c r="F26" i="164"/>
  <c r="E26" i="164"/>
  <c r="K25" i="164"/>
  <c r="I25" i="164"/>
  <c r="H25" i="164"/>
  <c r="G25" i="164"/>
  <c r="F25" i="164"/>
  <c r="E25" i="164"/>
  <c r="K24" i="164"/>
  <c r="I24" i="164"/>
  <c r="H24" i="164"/>
  <c r="F24" i="164"/>
  <c r="E24" i="164"/>
  <c r="K23" i="164"/>
  <c r="I23" i="164"/>
  <c r="H23" i="164"/>
  <c r="F23" i="164"/>
  <c r="E23" i="164"/>
  <c r="K22" i="164"/>
  <c r="I22" i="164"/>
  <c r="H22" i="164"/>
  <c r="F22" i="164"/>
  <c r="E22" i="164"/>
  <c r="L21" i="164"/>
  <c r="K21" i="164"/>
  <c r="J21" i="164"/>
  <c r="I21" i="164"/>
  <c r="H21" i="164"/>
  <c r="F21" i="164"/>
  <c r="E21" i="164"/>
  <c r="K20" i="164"/>
  <c r="I20" i="164"/>
  <c r="H20" i="164"/>
  <c r="F20" i="164"/>
  <c r="E20" i="164"/>
  <c r="K19" i="164"/>
  <c r="I19" i="164"/>
  <c r="H19" i="164"/>
  <c r="F19" i="164"/>
  <c r="E19" i="164"/>
  <c r="K18" i="164"/>
  <c r="I18" i="164"/>
  <c r="H18" i="164"/>
  <c r="F18" i="164"/>
  <c r="E18" i="164"/>
  <c r="K17" i="164"/>
  <c r="I17" i="164"/>
  <c r="H17" i="164"/>
  <c r="F17" i="164"/>
  <c r="E17" i="164"/>
  <c r="K16" i="164"/>
  <c r="I16" i="164"/>
  <c r="H16" i="164"/>
  <c r="F16" i="164"/>
  <c r="E16" i="164"/>
  <c r="L15" i="164"/>
  <c r="K15" i="164"/>
  <c r="I15" i="164"/>
  <c r="H15" i="164"/>
  <c r="F15" i="164"/>
  <c r="E15" i="164"/>
  <c r="K14" i="164"/>
  <c r="I14" i="164"/>
  <c r="H14" i="164"/>
  <c r="F14" i="164"/>
  <c r="E14" i="164"/>
  <c r="K13" i="164"/>
  <c r="I13" i="164"/>
  <c r="H13" i="164"/>
  <c r="F13" i="164"/>
  <c r="E13" i="164"/>
  <c r="I12" i="164"/>
  <c r="H12" i="164"/>
  <c r="E12" i="164"/>
  <c r="N25" i="162"/>
  <c r="N23" i="162"/>
  <c r="N20" i="162"/>
  <c r="N19" i="162"/>
  <c r="N18" i="162"/>
  <c r="N16" i="162"/>
  <c r="N14" i="162"/>
  <c r="N13" i="162"/>
  <c r="N12" i="162"/>
  <c r="N11" i="162"/>
  <c r="M26" i="162"/>
  <c r="M25" i="162"/>
  <c r="M24" i="162"/>
  <c r="M23" i="162"/>
  <c r="M20" i="162"/>
  <c r="M19" i="162"/>
  <c r="M18" i="162"/>
  <c r="M16" i="162"/>
  <c r="M15" i="162"/>
  <c r="M12" i="162"/>
  <c r="J25" i="162"/>
  <c r="J24" i="162"/>
  <c r="J22" i="162"/>
  <c r="J21" i="162"/>
  <c r="J18" i="162"/>
  <c r="J17" i="162"/>
  <c r="J14" i="162"/>
  <c r="J13" i="162"/>
  <c r="H26" i="162"/>
  <c r="F26" i="162"/>
  <c r="L25" i="162"/>
  <c r="L24" i="162"/>
  <c r="L23" i="162"/>
  <c r="L22" i="162"/>
  <c r="I21" i="162"/>
  <c r="L21" i="162"/>
  <c r="L20" i="162"/>
  <c r="L19" i="162"/>
  <c r="L18" i="162"/>
  <c r="L17" i="162"/>
  <c r="L15" i="162"/>
  <c r="L14" i="162"/>
  <c r="L13" i="162"/>
  <c r="L12" i="162"/>
  <c r="G25" i="162"/>
  <c r="G23" i="162"/>
  <c r="G22" i="162"/>
  <c r="G20" i="162"/>
  <c r="G19" i="162"/>
  <c r="G16" i="162"/>
  <c r="G13" i="162"/>
  <c r="K26" i="162"/>
  <c r="I26" i="162"/>
  <c r="E26" i="162"/>
  <c r="K25" i="162"/>
  <c r="I25" i="162"/>
  <c r="H25" i="162"/>
  <c r="F25" i="162"/>
  <c r="E25" i="162"/>
  <c r="N24" i="162"/>
  <c r="K24" i="162"/>
  <c r="I24" i="162"/>
  <c r="H24" i="162"/>
  <c r="G24" i="162"/>
  <c r="F24" i="162"/>
  <c r="E24" i="162"/>
  <c r="K23" i="162"/>
  <c r="J23" i="162"/>
  <c r="I23" i="162"/>
  <c r="H23" i="162"/>
  <c r="F23" i="162"/>
  <c r="E23" i="162"/>
  <c r="M22" i="162"/>
  <c r="K22" i="162"/>
  <c r="I22" i="162"/>
  <c r="H22" i="162"/>
  <c r="F22" i="162"/>
  <c r="E22" i="162"/>
  <c r="M21" i="162"/>
  <c r="K21" i="162"/>
  <c r="H21" i="162"/>
  <c r="F21" i="162"/>
  <c r="E21" i="162"/>
  <c r="K20" i="162"/>
  <c r="J20" i="162"/>
  <c r="I20" i="162"/>
  <c r="H20" i="162"/>
  <c r="F20" i="162"/>
  <c r="E20" i="162"/>
  <c r="K19" i="162"/>
  <c r="J19" i="162"/>
  <c r="I19" i="162"/>
  <c r="H19" i="162"/>
  <c r="F19" i="162"/>
  <c r="E19" i="162"/>
  <c r="K18" i="162"/>
  <c r="I18" i="162"/>
  <c r="H18" i="162"/>
  <c r="G18" i="162"/>
  <c r="F18" i="162"/>
  <c r="E18" i="162"/>
  <c r="N17" i="162"/>
  <c r="M17" i="162"/>
  <c r="K17" i="162"/>
  <c r="I17" i="162"/>
  <c r="H17" i="162"/>
  <c r="G17" i="162"/>
  <c r="F17" i="162"/>
  <c r="E17" i="162"/>
  <c r="L16" i="162"/>
  <c r="K16" i="162"/>
  <c r="J16" i="162"/>
  <c r="I16" i="162"/>
  <c r="H16" i="162"/>
  <c r="F16" i="162"/>
  <c r="E16" i="162"/>
  <c r="N15" i="162"/>
  <c r="K15" i="162"/>
  <c r="J15" i="162"/>
  <c r="I15" i="162"/>
  <c r="H15" i="162"/>
  <c r="G15" i="162"/>
  <c r="F15" i="162"/>
  <c r="E15" i="162"/>
  <c r="M14" i="162"/>
  <c r="K14" i="162"/>
  <c r="I14" i="162"/>
  <c r="H14" i="162"/>
  <c r="G14" i="162"/>
  <c r="F14" i="162"/>
  <c r="E14" i="162"/>
  <c r="M13" i="162"/>
  <c r="K13" i="162"/>
  <c r="I13" i="162"/>
  <c r="H13" i="162"/>
  <c r="F13" i="162"/>
  <c r="E13" i="162"/>
  <c r="K12" i="162"/>
  <c r="J12" i="162"/>
  <c r="I12" i="162"/>
  <c r="H12" i="162"/>
  <c r="F12" i="162"/>
  <c r="E12" i="162"/>
  <c r="J145" i="160"/>
  <c r="N26" i="160" s="1"/>
  <c r="J144" i="160"/>
  <c r="N25" i="160" s="1"/>
  <c r="J143" i="160"/>
  <c r="N24" i="160" s="1"/>
  <c r="J142" i="160"/>
  <c r="N23" i="160" s="1"/>
  <c r="J141" i="160"/>
  <c r="N22" i="160" s="1"/>
  <c r="J140" i="160"/>
  <c r="N21" i="160" s="1"/>
  <c r="J139" i="160"/>
  <c r="N20" i="160" s="1"/>
  <c r="J138" i="160"/>
  <c r="N19" i="160" s="1"/>
  <c r="J137" i="160"/>
  <c r="N18" i="160" s="1"/>
  <c r="J136" i="160"/>
  <c r="N17" i="160" s="1"/>
  <c r="J135" i="160"/>
  <c r="N16" i="160" s="1"/>
  <c r="J134" i="160"/>
  <c r="N15" i="160" s="1"/>
  <c r="J133" i="160"/>
  <c r="N14" i="160" s="1"/>
  <c r="J132" i="160"/>
  <c r="N13" i="160" s="1"/>
  <c r="E146" i="160"/>
  <c r="J130" i="160"/>
  <c r="N11" i="160" s="1"/>
  <c r="J124" i="160"/>
  <c r="M26" i="160" s="1"/>
  <c r="J123" i="160"/>
  <c r="M25" i="160" s="1"/>
  <c r="J122" i="160"/>
  <c r="M24" i="160" s="1"/>
  <c r="J121" i="160"/>
  <c r="M23" i="160" s="1"/>
  <c r="J120" i="160"/>
  <c r="M22" i="160" s="1"/>
  <c r="J119" i="160"/>
  <c r="M21" i="160" s="1"/>
  <c r="J118" i="160"/>
  <c r="M20" i="160" s="1"/>
  <c r="J117" i="160"/>
  <c r="M19" i="160" s="1"/>
  <c r="J116" i="160"/>
  <c r="M18" i="160" s="1"/>
  <c r="J115" i="160"/>
  <c r="M17" i="160" s="1"/>
  <c r="J114" i="160"/>
  <c r="M16" i="160" s="1"/>
  <c r="J113" i="160"/>
  <c r="M15" i="160" s="1"/>
  <c r="J112" i="160"/>
  <c r="M14" i="160" s="1"/>
  <c r="J111" i="160"/>
  <c r="M13" i="160" s="1"/>
  <c r="J103" i="160"/>
  <c r="J26" i="160" s="1"/>
  <c r="J102" i="160"/>
  <c r="J25" i="160" s="1"/>
  <c r="J101" i="160"/>
  <c r="J24" i="160" s="1"/>
  <c r="J100" i="160"/>
  <c r="J23" i="160" s="1"/>
  <c r="J99" i="160"/>
  <c r="J22" i="160" s="1"/>
  <c r="J98" i="160"/>
  <c r="J21" i="160" s="1"/>
  <c r="J97" i="160"/>
  <c r="J20" i="160" s="1"/>
  <c r="J96" i="160"/>
  <c r="J19" i="160" s="1"/>
  <c r="J95" i="160"/>
  <c r="J18" i="160" s="1"/>
  <c r="J94" i="160"/>
  <c r="J17" i="160" s="1"/>
  <c r="J93" i="160"/>
  <c r="J16" i="160" s="1"/>
  <c r="J92" i="160"/>
  <c r="J15" i="160" s="1"/>
  <c r="J91" i="160"/>
  <c r="J14" i="160" s="1"/>
  <c r="J90" i="160"/>
  <c r="J13" i="160" s="1"/>
  <c r="I82" i="160"/>
  <c r="L26" i="160" s="1"/>
  <c r="I81" i="160"/>
  <c r="L25" i="160" s="1"/>
  <c r="I80" i="160"/>
  <c r="L24" i="160" s="1"/>
  <c r="I79" i="160"/>
  <c r="L23" i="160" s="1"/>
  <c r="I78" i="160"/>
  <c r="L22" i="160" s="1"/>
  <c r="I77" i="160"/>
  <c r="L21" i="160" s="1"/>
  <c r="I76" i="160"/>
  <c r="L20" i="160" s="1"/>
  <c r="I75" i="160"/>
  <c r="L19" i="160" s="1"/>
  <c r="I74" i="160"/>
  <c r="L18" i="160" s="1"/>
  <c r="I73" i="160"/>
  <c r="L17" i="160" s="1"/>
  <c r="I72" i="160"/>
  <c r="L16" i="160" s="1"/>
  <c r="I71" i="160"/>
  <c r="L15" i="160" s="1"/>
  <c r="I70" i="160"/>
  <c r="L14" i="160" s="1"/>
  <c r="I69" i="160"/>
  <c r="L13" i="160" s="1"/>
  <c r="H12" i="160"/>
  <c r="F12" i="160"/>
  <c r="T61" i="160"/>
  <c r="G26" i="160" s="1"/>
  <c r="T60" i="160"/>
  <c r="G25" i="160" s="1"/>
  <c r="T59" i="160"/>
  <c r="G24" i="160" s="1"/>
  <c r="T58" i="160"/>
  <c r="G23" i="160" s="1"/>
  <c r="T57" i="160"/>
  <c r="G22" i="160" s="1"/>
  <c r="T56" i="160"/>
  <c r="G21" i="160" s="1"/>
  <c r="T55" i="160"/>
  <c r="G20" i="160" s="1"/>
  <c r="T54" i="160"/>
  <c r="G19" i="160" s="1"/>
  <c r="T53" i="160"/>
  <c r="G18" i="160" s="1"/>
  <c r="T52" i="160"/>
  <c r="G17" i="160" s="1"/>
  <c r="T51" i="160"/>
  <c r="G16" i="160" s="1"/>
  <c r="T50" i="160"/>
  <c r="G15" i="160" s="1"/>
  <c r="T49" i="160"/>
  <c r="G14" i="160" s="1"/>
  <c r="T48" i="160"/>
  <c r="G13" i="160" s="1"/>
  <c r="K26" i="160"/>
  <c r="I26" i="160"/>
  <c r="H26" i="160"/>
  <c r="F26" i="160"/>
  <c r="E26" i="160"/>
  <c r="K25" i="160"/>
  <c r="I25" i="160"/>
  <c r="H25" i="160"/>
  <c r="F25" i="160"/>
  <c r="E25" i="160"/>
  <c r="K24" i="160"/>
  <c r="I24" i="160"/>
  <c r="H24" i="160"/>
  <c r="F24" i="160"/>
  <c r="E24" i="160"/>
  <c r="K23" i="160"/>
  <c r="I23" i="160"/>
  <c r="H23" i="160"/>
  <c r="F23" i="160"/>
  <c r="E23" i="160"/>
  <c r="K22" i="160"/>
  <c r="I22" i="160"/>
  <c r="H22" i="160"/>
  <c r="F22" i="160"/>
  <c r="E22" i="160"/>
  <c r="K21" i="160"/>
  <c r="I21" i="160"/>
  <c r="H21" i="160"/>
  <c r="F21" i="160"/>
  <c r="E21" i="160"/>
  <c r="K20" i="160"/>
  <c r="I20" i="160"/>
  <c r="H20" i="160"/>
  <c r="F20" i="160"/>
  <c r="E20" i="160"/>
  <c r="K19" i="160"/>
  <c r="I19" i="160"/>
  <c r="H19" i="160"/>
  <c r="F19" i="160"/>
  <c r="E19" i="160"/>
  <c r="K18" i="160"/>
  <c r="I18" i="160"/>
  <c r="H18" i="160"/>
  <c r="F18" i="160"/>
  <c r="E18" i="160"/>
  <c r="K17" i="160"/>
  <c r="I17" i="160"/>
  <c r="H17" i="160"/>
  <c r="F17" i="160"/>
  <c r="E17" i="160"/>
  <c r="K16" i="160"/>
  <c r="I16" i="160"/>
  <c r="H16" i="160"/>
  <c r="F16" i="160"/>
  <c r="E16" i="160"/>
  <c r="K15" i="160"/>
  <c r="I15" i="160"/>
  <c r="H15" i="160"/>
  <c r="F15" i="160"/>
  <c r="E15" i="160"/>
  <c r="K14" i="160"/>
  <c r="I14" i="160"/>
  <c r="H14" i="160"/>
  <c r="F14" i="160"/>
  <c r="E14" i="160"/>
  <c r="K13" i="160"/>
  <c r="I13" i="160"/>
  <c r="H13" i="160"/>
  <c r="F13" i="160"/>
  <c r="E13" i="160"/>
  <c r="K12" i="160"/>
  <c r="I12" i="160"/>
  <c r="E12" i="160"/>
  <c r="K10" i="160"/>
  <c r="O18" i="166" l="1"/>
  <c r="Q18" i="166" s="1"/>
  <c r="K137" i="166" s="1"/>
  <c r="O24" i="166"/>
  <c r="Q24" i="166" s="1"/>
  <c r="K143" i="166" s="1"/>
  <c r="G22" i="170"/>
  <c r="O22" i="166"/>
  <c r="Q22" i="166" s="1"/>
  <c r="K141" i="166" s="1"/>
  <c r="N22" i="162"/>
  <c r="O22" i="162" s="1"/>
  <c r="J20" i="163" s="1"/>
  <c r="L26" i="166"/>
  <c r="J26" i="166"/>
  <c r="L26" i="162"/>
  <c r="J26" i="162"/>
  <c r="G26" i="166"/>
  <c r="N19" i="166"/>
  <c r="G25" i="174"/>
  <c r="O25" i="174" s="1"/>
  <c r="Q25" i="174" s="1"/>
  <c r="K144" i="174" s="1"/>
  <c r="L21" i="174"/>
  <c r="G26" i="162"/>
  <c r="G21" i="174"/>
  <c r="L30" i="164"/>
  <c r="E30" i="160"/>
  <c r="J110" i="160"/>
  <c r="M12" i="160" s="1"/>
  <c r="M30" i="160" s="1"/>
  <c r="E30" i="172"/>
  <c r="K30" i="164"/>
  <c r="I30" i="172"/>
  <c r="I30" i="160"/>
  <c r="J30" i="172"/>
  <c r="O18" i="172"/>
  <c r="Q18" i="172" s="1"/>
  <c r="K137" i="172" s="1"/>
  <c r="O24" i="172"/>
  <c r="Q24" i="172" s="1"/>
  <c r="K143" i="172" s="1"/>
  <c r="T47" i="160"/>
  <c r="G12" i="160" s="1"/>
  <c r="J89" i="160"/>
  <c r="J12" i="160" s="1"/>
  <c r="J30" i="160" s="1"/>
  <c r="O22" i="168"/>
  <c r="Q22" i="168" s="1"/>
  <c r="K141" i="168" s="1"/>
  <c r="J131" i="160"/>
  <c r="N12" i="160" s="1"/>
  <c r="N30" i="160" s="1"/>
  <c r="F10" i="160"/>
  <c r="F28" i="160" s="1"/>
  <c r="J108" i="160"/>
  <c r="M10" i="160" s="1"/>
  <c r="M28" i="160" s="1"/>
  <c r="H10" i="164"/>
  <c r="N10" i="162"/>
  <c r="I10" i="164"/>
  <c r="I28" i="164" s="1"/>
  <c r="K28" i="164"/>
  <c r="G10" i="164"/>
  <c r="K10" i="166"/>
  <c r="N10" i="174"/>
  <c r="N27" i="174" s="1"/>
  <c r="M10" i="172"/>
  <c r="K10" i="162"/>
  <c r="F10" i="168"/>
  <c r="F28" i="168" s="1"/>
  <c r="L10" i="172"/>
  <c r="L28" i="172" s="1"/>
  <c r="J10" i="174"/>
  <c r="F30" i="160"/>
  <c r="O14" i="160"/>
  <c r="H14" i="161" s="1"/>
  <c r="H30" i="160"/>
  <c r="O18" i="162"/>
  <c r="O23" i="162"/>
  <c r="J30" i="164"/>
  <c r="O25" i="166"/>
  <c r="Q25" i="166" s="1"/>
  <c r="K144" i="166" s="1"/>
  <c r="O20" i="166"/>
  <c r="O19" i="160"/>
  <c r="Q19" i="160" s="1"/>
  <c r="K138" i="160" s="1"/>
  <c r="O13" i="162"/>
  <c r="G11" i="163" s="1"/>
  <c r="O19" i="162"/>
  <c r="Q19" i="162" s="1"/>
  <c r="K138" i="162" s="1"/>
  <c r="O20" i="162"/>
  <c r="G21" i="162"/>
  <c r="O16" i="166"/>
  <c r="Q16" i="166" s="1"/>
  <c r="K135" i="166" s="1"/>
  <c r="K30" i="160"/>
  <c r="O13" i="160"/>
  <c r="F13" i="161" s="1"/>
  <c r="O15" i="160"/>
  <c r="J15" i="161" s="1"/>
  <c r="O20" i="160"/>
  <c r="Q20" i="160" s="1"/>
  <c r="K139" i="160" s="1"/>
  <c r="O21" i="160"/>
  <c r="Q21" i="160" s="1"/>
  <c r="K140" i="160" s="1"/>
  <c r="I68" i="160"/>
  <c r="L12" i="160" s="1"/>
  <c r="O14" i="162"/>
  <c r="M10" i="162"/>
  <c r="H30" i="164"/>
  <c r="M10" i="164"/>
  <c r="O15" i="166"/>
  <c r="L13" i="167" s="1"/>
  <c r="O12" i="166"/>
  <c r="Q12" i="166" s="1"/>
  <c r="K131" i="166" s="1"/>
  <c r="I28" i="168"/>
  <c r="O13" i="168"/>
  <c r="H13" i="169" s="1"/>
  <c r="O21" i="168"/>
  <c r="Q21" i="168" s="1"/>
  <c r="K140" i="168" s="1"/>
  <c r="O24" i="168"/>
  <c r="Q24" i="168" s="1"/>
  <c r="K143" i="168" s="1"/>
  <c r="O13" i="172"/>
  <c r="Q13" i="172" s="1"/>
  <c r="K132" i="172" s="1"/>
  <c r="O16" i="172"/>
  <c r="Q16" i="172" s="1"/>
  <c r="K135" i="172" s="1"/>
  <c r="O24" i="160"/>
  <c r="F24" i="161" s="1"/>
  <c r="O25" i="160"/>
  <c r="G25" i="161" s="1"/>
  <c r="K28" i="160"/>
  <c r="O25" i="164"/>
  <c r="Q25" i="164" s="1"/>
  <c r="K144" i="164" s="1"/>
  <c r="O17" i="160"/>
  <c r="N17" i="161" s="1"/>
  <c r="O26" i="160"/>
  <c r="I26" i="161" s="1"/>
  <c r="F146" i="160"/>
  <c r="F148" i="160" s="1"/>
  <c r="J129" i="160"/>
  <c r="N10" i="160" s="1"/>
  <c r="N26" i="162"/>
  <c r="O15" i="164"/>
  <c r="Q15" i="164" s="1"/>
  <c r="K134" i="164" s="1"/>
  <c r="N29" i="160"/>
  <c r="O16" i="160"/>
  <c r="F16" i="161" s="1"/>
  <c r="O18" i="160"/>
  <c r="Q18" i="160" s="1"/>
  <c r="K137" i="160" s="1"/>
  <c r="O22" i="160"/>
  <c r="E22" i="161" s="1"/>
  <c r="O23" i="160"/>
  <c r="J23" i="161" s="1"/>
  <c r="T45" i="160"/>
  <c r="F10" i="162"/>
  <c r="O15" i="162"/>
  <c r="J13" i="163" s="1"/>
  <c r="O16" i="162"/>
  <c r="O17" i="162"/>
  <c r="Q17" i="162" s="1"/>
  <c r="K136" i="162" s="1"/>
  <c r="O24" i="162"/>
  <c r="K22" i="163" s="1"/>
  <c r="O25" i="162"/>
  <c r="Q25" i="162" s="1"/>
  <c r="K144" i="162" s="1"/>
  <c r="I30" i="164"/>
  <c r="O18" i="164"/>
  <c r="Q18" i="164" s="1"/>
  <c r="K137" i="164" s="1"/>
  <c r="N10" i="164"/>
  <c r="L10" i="166"/>
  <c r="I10" i="166"/>
  <c r="O13" i="166"/>
  <c r="O17" i="166"/>
  <c r="J15" i="167" s="1"/>
  <c r="O19" i="164"/>
  <c r="I19" i="165" s="1"/>
  <c r="H30" i="168"/>
  <c r="L30" i="168"/>
  <c r="O18" i="170"/>
  <c r="Q18" i="170" s="1"/>
  <c r="K137" i="170" s="1"/>
  <c r="O24" i="170"/>
  <c r="H10" i="170"/>
  <c r="K30" i="172"/>
  <c r="H10" i="160"/>
  <c r="E28" i="160"/>
  <c r="I28" i="160"/>
  <c r="I66" i="160"/>
  <c r="L10" i="160" s="1"/>
  <c r="J87" i="160"/>
  <c r="J10" i="160" s="1"/>
  <c r="H10" i="162"/>
  <c r="L10" i="162"/>
  <c r="J10" i="162"/>
  <c r="N21" i="162"/>
  <c r="E30" i="164"/>
  <c r="O17" i="164"/>
  <c r="I17" i="165" s="1"/>
  <c r="O20" i="164"/>
  <c r="Q20" i="164" s="1"/>
  <c r="K139" i="164" s="1"/>
  <c r="O23" i="164"/>
  <c r="F23" i="165" s="1"/>
  <c r="O26" i="164"/>
  <c r="I26" i="165" s="1"/>
  <c r="G12" i="164"/>
  <c r="I30" i="168"/>
  <c r="M30" i="168"/>
  <c r="O15" i="168"/>
  <c r="M15" i="169" s="1"/>
  <c r="O18" i="168"/>
  <c r="Q18" i="168" s="1"/>
  <c r="K137" i="168" s="1"/>
  <c r="O20" i="168"/>
  <c r="H20" i="169" s="1"/>
  <c r="O13" i="164"/>
  <c r="Q13" i="164" s="1"/>
  <c r="K132" i="164" s="1"/>
  <c r="O16" i="164"/>
  <c r="Q16" i="164" s="1"/>
  <c r="K135" i="164" s="1"/>
  <c r="O22" i="164"/>
  <c r="Q22" i="164" s="1"/>
  <c r="K141" i="164" s="1"/>
  <c r="J10" i="164"/>
  <c r="O14" i="166"/>
  <c r="Q14" i="166" s="1"/>
  <c r="K133" i="166" s="1"/>
  <c r="M30" i="164"/>
  <c r="O14" i="164"/>
  <c r="O21" i="164"/>
  <c r="Q21" i="164" s="1"/>
  <c r="K140" i="164" s="1"/>
  <c r="O24" i="164"/>
  <c r="Q24" i="164" s="1"/>
  <c r="K143" i="164" s="1"/>
  <c r="N29" i="164"/>
  <c r="F30" i="164"/>
  <c r="N30" i="164"/>
  <c r="O21" i="166"/>
  <c r="L19" i="167" s="1"/>
  <c r="O23" i="166"/>
  <c r="L21" i="167" s="1"/>
  <c r="H28" i="168"/>
  <c r="O26" i="168"/>
  <c r="Q26" i="168" s="1"/>
  <c r="K145" i="168" s="1"/>
  <c r="O12" i="170"/>
  <c r="Q12" i="170" s="1"/>
  <c r="K131" i="170" s="1"/>
  <c r="O19" i="172"/>
  <c r="F19" i="173" s="1"/>
  <c r="O15" i="172"/>
  <c r="G15" i="173" s="1"/>
  <c r="M26" i="166"/>
  <c r="O14" i="168"/>
  <c r="Q14" i="168" s="1"/>
  <c r="K133" i="168" s="1"/>
  <c r="O16" i="168"/>
  <c r="Q16" i="168" s="1"/>
  <c r="K135" i="168" s="1"/>
  <c r="M10" i="170"/>
  <c r="O17" i="172"/>
  <c r="Q17" i="172" s="1"/>
  <c r="K136" i="172" s="1"/>
  <c r="O20" i="172"/>
  <c r="Q20" i="172" s="1"/>
  <c r="K139" i="172" s="1"/>
  <c r="O22" i="172"/>
  <c r="Q22" i="172" s="1"/>
  <c r="K141" i="172" s="1"/>
  <c r="L10" i="164"/>
  <c r="J10" i="166"/>
  <c r="M10" i="166"/>
  <c r="E30" i="168"/>
  <c r="O12" i="168"/>
  <c r="Q12" i="168" s="1"/>
  <c r="K131" i="168" s="1"/>
  <c r="O17" i="168"/>
  <c r="Q17" i="168" s="1"/>
  <c r="K136" i="168" s="1"/>
  <c r="O19" i="168"/>
  <c r="Q19" i="168" s="1"/>
  <c r="K138" i="168" s="1"/>
  <c r="G30" i="168"/>
  <c r="J10" i="168"/>
  <c r="O20" i="170"/>
  <c r="I18" i="171" s="1"/>
  <c r="O25" i="170"/>
  <c r="G23" i="171" s="1"/>
  <c r="F10" i="166"/>
  <c r="N10" i="166"/>
  <c r="K28" i="168"/>
  <c r="K30" i="168"/>
  <c r="O25" i="168"/>
  <c r="M25" i="169" s="1"/>
  <c r="M10" i="168"/>
  <c r="O14" i="170"/>
  <c r="Q14" i="170" s="1"/>
  <c r="K133" i="170" s="1"/>
  <c r="F30" i="168"/>
  <c r="J30" i="168"/>
  <c r="N30" i="168"/>
  <c r="O23" i="168"/>
  <c r="Q23" i="168" s="1"/>
  <c r="K142" i="168" s="1"/>
  <c r="O16" i="170"/>
  <c r="Q16" i="170" s="1"/>
  <c r="K135" i="170" s="1"/>
  <c r="O23" i="170"/>
  <c r="Q23" i="170" s="1"/>
  <c r="K142" i="170" s="1"/>
  <c r="H28" i="172"/>
  <c r="O21" i="172"/>
  <c r="Q21" i="172" s="1"/>
  <c r="K140" i="172" s="1"/>
  <c r="O25" i="172"/>
  <c r="Q25" i="172" s="1"/>
  <c r="K144" i="172" s="1"/>
  <c r="O13" i="170"/>
  <c r="F11" i="171" s="1"/>
  <c r="O15" i="170"/>
  <c r="Q15" i="170" s="1"/>
  <c r="K134" i="170" s="1"/>
  <c r="O17" i="170"/>
  <c r="O19" i="170"/>
  <c r="Q19" i="170" s="1"/>
  <c r="K138" i="170" s="1"/>
  <c r="F10" i="170"/>
  <c r="L26" i="170"/>
  <c r="N22" i="170"/>
  <c r="F10" i="172"/>
  <c r="G21" i="170"/>
  <c r="O21" i="170" s="1"/>
  <c r="Q21" i="170" s="1"/>
  <c r="K140" i="170" s="1"/>
  <c r="L10" i="170"/>
  <c r="J10" i="170"/>
  <c r="H30" i="172"/>
  <c r="N30" i="172"/>
  <c r="O23" i="172"/>
  <c r="Q23" i="172" s="1"/>
  <c r="K142" i="172" s="1"/>
  <c r="E10" i="172"/>
  <c r="K10" i="172"/>
  <c r="M30" i="172"/>
  <c r="N10" i="170"/>
  <c r="O26" i="172"/>
  <c r="Q26" i="172" s="1"/>
  <c r="K145" i="172" s="1"/>
  <c r="O13" i="174"/>
  <c r="Q13" i="174" s="1"/>
  <c r="K132" i="174" s="1"/>
  <c r="O20" i="174"/>
  <c r="Q20" i="174" s="1"/>
  <c r="K139" i="174" s="1"/>
  <c r="O22" i="174"/>
  <c r="Q22" i="174" s="1"/>
  <c r="K141" i="174" s="1"/>
  <c r="L10" i="174"/>
  <c r="I10" i="174"/>
  <c r="J26" i="174"/>
  <c r="L10" i="168"/>
  <c r="N26" i="170"/>
  <c r="O14" i="172"/>
  <c r="Q14" i="172" s="1"/>
  <c r="K133" i="172" s="1"/>
  <c r="F30" i="172"/>
  <c r="J10" i="172"/>
  <c r="O17" i="174"/>
  <c r="E15" i="175" s="1"/>
  <c r="N10" i="168"/>
  <c r="G30" i="172"/>
  <c r="L12" i="172"/>
  <c r="M10" i="174"/>
  <c r="I10" i="172"/>
  <c r="O18" i="174"/>
  <c r="G16" i="175" s="1"/>
  <c r="O24" i="174"/>
  <c r="Q24" i="174" s="1"/>
  <c r="K143" i="174" s="1"/>
  <c r="N10" i="172"/>
  <c r="O15" i="174"/>
  <c r="E13" i="175" s="1"/>
  <c r="O12" i="174"/>
  <c r="O19" i="174"/>
  <c r="Q19" i="174" s="1"/>
  <c r="K138" i="174" s="1"/>
  <c r="O23" i="174"/>
  <c r="K10" i="174"/>
  <c r="O14" i="174"/>
  <c r="N12" i="175" s="1"/>
  <c r="O16" i="174"/>
  <c r="G26" i="174"/>
  <c r="L57" i="140"/>
  <c r="J57" i="140"/>
  <c r="L56" i="140"/>
  <c r="J56" i="140"/>
  <c r="L55" i="140"/>
  <c r="J55" i="140"/>
  <c r="L54" i="140"/>
  <c r="J54" i="140"/>
  <c r="L59" i="140"/>
  <c r="K59" i="140"/>
  <c r="J59" i="140"/>
  <c r="L71" i="140"/>
  <c r="J71" i="140"/>
  <c r="L70" i="140"/>
  <c r="J70" i="140"/>
  <c r="L69" i="140"/>
  <c r="J69" i="140"/>
  <c r="L68" i="140"/>
  <c r="J68" i="140"/>
  <c r="L67" i="140"/>
  <c r="J67" i="140"/>
  <c r="F31" i="140"/>
  <c r="D31" i="140"/>
  <c r="F29" i="140"/>
  <c r="D29" i="140"/>
  <c r="F28" i="140"/>
  <c r="D28" i="140"/>
  <c r="L51" i="140"/>
  <c r="J51" i="140"/>
  <c r="L50" i="140"/>
  <c r="J50" i="140"/>
  <c r="L49" i="140"/>
  <c r="J49" i="140"/>
  <c r="L48" i="140"/>
  <c r="J48" i="140"/>
  <c r="L47" i="140"/>
  <c r="J47" i="140"/>
  <c r="L46" i="140"/>
  <c r="J46" i="140"/>
  <c r="L45" i="140"/>
  <c r="J45" i="140"/>
  <c r="L44" i="140"/>
  <c r="J44" i="140"/>
  <c r="L43" i="140"/>
  <c r="J43" i="140"/>
  <c r="L42" i="140"/>
  <c r="J42" i="140"/>
  <c r="L41" i="140"/>
  <c r="J41" i="140"/>
  <c r="L40" i="140"/>
  <c r="J40" i="140"/>
  <c r="L39" i="140"/>
  <c r="J39" i="140"/>
  <c r="L38" i="140"/>
  <c r="J38" i="140"/>
  <c r="F69" i="140"/>
  <c r="D69" i="140"/>
  <c r="F68" i="140"/>
  <c r="D68" i="140"/>
  <c r="F67" i="140"/>
  <c r="D67" i="140"/>
  <c r="F66" i="140"/>
  <c r="D66" i="140"/>
  <c r="F65" i="140"/>
  <c r="D65" i="140"/>
  <c r="F64" i="140"/>
  <c r="D64" i="140"/>
  <c r="F63" i="140"/>
  <c r="D63" i="140"/>
  <c r="F62" i="140"/>
  <c r="D62" i="140"/>
  <c r="F61" i="140"/>
  <c r="D61" i="140"/>
  <c r="F60" i="140"/>
  <c r="D60" i="140"/>
  <c r="F59" i="140"/>
  <c r="D59" i="140"/>
  <c r="F58" i="140"/>
  <c r="D58" i="140"/>
  <c r="F57" i="140"/>
  <c r="D57" i="140"/>
  <c r="F56" i="140"/>
  <c r="D56" i="140"/>
  <c r="F55" i="140"/>
  <c r="D55" i="140"/>
  <c r="F54" i="140"/>
  <c r="D54" i="140"/>
  <c r="F53" i="140"/>
  <c r="D53" i="140"/>
  <c r="F52" i="140"/>
  <c r="D52" i="140"/>
  <c r="F51" i="140"/>
  <c r="D51" i="140"/>
  <c r="F50" i="140"/>
  <c r="D50" i="140"/>
  <c r="F49" i="140"/>
  <c r="D49" i="140"/>
  <c r="F48" i="140"/>
  <c r="D48" i="140"/>
  <c r="F47" i="140"/>
  <c r="D47" i="140"/>
  <c r="F46" i="140"/>
  <c r="D46" i="140"/>
  <c r="F45" i="140"/>
  <c r="D45" i="140"/>
  <c r="F44" i="140"/>
  <c r="D44" i="140"/>
  <c r="F43" i="140"/>
  <c r="D43" i="140"/>
  <c r="F42" i="140"/>
  <c r="D42" i="140"/>
  <c r="F41" i="140"/>
  <c r="D41" i="140"/>
  <c r="F40" i="140"/>
  <c r="D40" i="140"/>
  <c r="F39" i="140"/>
  <c r="D39" i="140"/>
  <c r="F38" i="140"/>
  <c r="D38" i="140"/>
  <c r="F37" i="140"/>
  <c r="D37" i="140"/>
  <c r="I20" i="175" l="1"/>
  <c r="E12" i="167"/>
  <c r="N22" i="167"/>
  <c r="I16" i="167"/>
  <c r="N16" i="167"/>
  <c r="F15" i="175"/>
  <c r="N20" i="175"/>
  <c r="F22" i="167"/>
  <c r="K22" i="167"/>
  <c r="O22" i="167"/>
  <c r="G22" i="167"/>
  <c r="L22" i="167"/>
  <c r="M22" i="167"/>
  <c r="H22" i="167"/>
  <c r="O21" i="174"/>
  <c r="Q21" i="174" s="1"/>
  <c r="K140" i="174" s="1"/>
  <c r="J22" i="167"/>
  <c r="I22" i="167"/>
  <c r="H15" i="163"/>
  <c r="E16" i="167"/>
  <c r="M16" i="167"/>
  <c r="L16" i="167"/>
  <c r="G16" i="167"/>
  <c r="E13" i="167"/>
  <c r="I12" i="167"/>
  <c r="K16" i="167"/>
  <c r="L12" i="167"/>
  <c r="J16" i="167"/>
  <c r="O26" i="174"/>
  <c r="Q26" i="174" s="1"/>
  <c r="K145" i="174" s="1"/>
  <c r="G20" i="175"/>
  <c r="L20" i="175"/>
  <c r="J20" i="175"/>
  <c r="F18" i="175"/>
  <c r="J13" i="171"/>
  <c r="I21" i="171"/>
  <c r="O26" i="166"/>
  <c r="H24" i="167" s="1"/>
  <c r="M20" i="167"/>
  <c r="O16" i="167"/>
  <c r="H16" i="167"/>
  <c r="O20" i="167"/>
  <c r="H13" i="163"/>
  <c r="L13" i="163"/>
  <c r="J15" i="163"/>
  <c r="N13" i="163"/>
  <c r="I13" i="163"/>
  <c r="M20" i="163"/>
  <c r="J11" i="163"/>
  <c r="N20" i="163"/>
  <c r="I11" i="163"/>
  <c r="F11" i="163"/>
  <c r="O26" i="162"/>
  <c r="Q26" i="162" s="1"/>
  <c r="K145" i="162" s="1"/>
  <c r="J11" i="171"/>
  <c r="M17" i="171"/>
  <c r="G11" i="171"/>
  <c r="I17" i="171"/>
  <c r="J14" i="167"/>
  <c r="H23" i="167"/>
  <c r="G15" i="167"/>
  <c r="N14" i="167"/>
  <c r="G10" i="167"/>
  <c r="E20" i="163"/>
  <c r="M15" i="163"/>
  <c r="E22" i="167"/>
  <c r="J17" i="163"/>
  <c r="L23" i="167"/>
  <c r="L10" i="167"/>
  <c r="L20" i="163"/>
  <c r="J17" i="171"/>
  <c r="E17" i="175"/>
  <c r="N22" i="175"/>
  <c r="K11" i="171"/>
  <c r="E11" i="171"/>
  <c r="F14" i="167"/>
  <c r="L14" i="167"/>
  <c r="K14" i="167"/>
  <c r="J146" i="160"/>
  <c r="J14" i="161"/>
  <c r="E25" i="173"/>
  <c r="J21" i="169"/>
  <c r="I14" i="161"/>
  <c r="G21" i="169"/>
  <c r="F18" i="165"/>
  <c r="K14" i="161"/>
  <c r="L14" i="161"/>
  <c r="K13" i="173"/>
  <c r="J18" i="165"/>
  <c r="O24" i="173"/>
  <c r="N14" i="173"/>
  <c r="F13" i="169"/>
  <c r="K13" i="169"/>
  <c r="J22" i="169"/>
  <c r="K24" i="173"/>
  <c r="K22" i="169"/>
  <c r="L22" i="169"/>
  <c r="L13" i="173"/>
  <c r="J13" i="173"/>
  <c r="G25" i="173"/>
  <c r="F20" i="173"/>
  <c r="I25" i="173"/>
  <c r="E13" i="173"/>
  <c r="H25" i="173"/>
  <c r="G13" i="173"/>
  <c r="N25" i="161"/>
  <c r="M13" i="173"/>
  <c r="G26" i="169"/>
  <c r="E20" i="173"/>
  <c r="I13" i="173"/>
  <c r="H13" i="173"/>
  <c r="K25" i="173"/>
  <c r="K21" i="161"/>
  <c r="J14" i="173"/>
  <c r="M14" i="173"/>
  <c r="N21" i="169"/>
  <c r="K21" i="169"/>
  <c r="H15" i="165"/>
  <c r="G15" i="165"/>
  <c r="I21" i="169"/>
  <c r="F14" i="161"/>
  <c r="F21" i="169"/>
  <c r="I18" i="165"/>
  <c r="I13" i="169"/>
  <c r="I18" i="173"/>
  <c r="I14" i="173"/>
  <c r="J13" i="169"/>
  <c r="G16" i="169"/>
  <c r="K19" i="169"/>
  <c r="K24" i="165"/>
  <c r="J15" i="165"/>
  <c r="L23" i="165"/>
  <c r="F13" i="173"/>
  <c r="E21" i="169"/>
  <c r="K26" i="169"/>
  <c r="N15" i="165"/>
  <c r="N19" i="173"/>
  <c r="G24" i="173"/>
  <c r="H19" i="173"/>
  <c r="L24" i="173"/>
  <c r="E24" i="173"/>
  <c r="G22" i="169"/>
  <c r="N20" i="169"/>
  <c r="N22" i="169"/>
  <c r="F22" i="169"/>
  <c r="I23" i="165"/>
  <c r="E13" i="165"/>
  <c r="M22" i="169"/>
  <c r="J24" i="173"/>
  <c r="N15" i="173"/>
  <c r="M25" i="173"/>
  <c r="E17" i="173"/>
  <c r="N25" i="173"/>
  <c r="H24" i="173"/>
  <c r="N24" i="173"/>
  <c r="F24" i="173"/>
  <c r="H22" i="169"/>
  <c r="F26" i="169"/>
  <c r="F20" i="169"/>
  <c r="L26" i="169"/>
  <c r="G17" i="169"/>
  <c r="I22" i="169"/>
  <c r="E22" i="169"/>
  <c r="J24" i="165"/>
  <c r="K23" i="165"/>
  <c r="N26" i="169"/>
  <c r="I15" i="165"/>
  <c r="N18" i="165"/>
  <c r="L18" i="165"/>
  <c r="O22" i="169"/>
  <c r="M18" i="165"/>
  <c r="H21" i="165"/>
  <c r="L21" i="161"/>
  <c r="I24" i="173"/>
  <c r="M24" i="173"/>
  <c r="N17" i="169"/>
  <c r="K21" i="165"/>
  <c r="F15" i="165"/>
  <c r="M20" i="169"/>
  <c r="L17" i="161"/>
  <c r="H17" i="175"/>
  <c r="F17" i="175"/>
  <c r="F13" i="175"/>
  <c r="K10" i="171"/>
  <c r="L10" i="171"/>
  <c r="G17" i="171"/>
  <c r="L20" i="167"/>
  <c r="E23" i="163"/>
  <c r="F20" i="167"/>
  <c r="J13" i="175"/>
  <c r="F12" i="175"/>
  <c r="N21" i="171"/>
  <c r="G10" i="171"/>
  <c r="G21" i="171"/>
  <c r="E21" i="171"/>
  <c r="H10" i="171"/>
  <c r="I20" i="167"/>
  <c r="N10" i="167"/>
  <c r="M10" i="171"/>
  <c r="G20" i="167"/>
  <c r="K23" i="163"/>
  <c r="I20" i="163"/>
  <c r="H12" i="167"/>
  <c r="K20" i="163"/>
  <c r="H23" i="163"/>
  <c r="M14" i="167"/>
  <c r="F16" i="167"/>
  <c r="K15" i="163"/>
  <c r="G20" i="163"/>
  <c r="J23" i="163"/>
  <c r="G14" i="167"/>
  <c r="G17" i="175"/>
  <c r="M20" i="175"/>
  <c r="F20" i="175"/>
  <c r="J18" i="171"/>
  <c r="J10" i="167"/>
  <c r="E20" i="167"/>
  <c r="I16" i="171"/>
  <c r="J20" i="167"/>
  <c r="K10" i="167"/>
  <c r="I10" i="171"/>
  <c r="N20" i="167"/>
  <c r="H10" i="167"/>
  <c r="H20" i="167"/>
  <c r="K20" i="167"/>
  <c r="Q23" i="174"/>
  <c r="K142" i="174" s="1"/>
  <c r="G21" i="175"/>
  <c r="Q24" i="162"/>
  <c r="K143" i="162" s="1"/>
  <c r="N22" i="163"/>
  <c r="F22" i="163"/>
  <c r="G22" i="163"/>
  <c r="Q16" i="162"/>
  <c r="K135" i="162" s="1"/>
  <c r="K14" i="163"/>
  <c r="N12" i="163"/>
  <c r="Q14" i="162"/>
  <c r="K133" i="162" s="1"/>
  <c r="G12" i="163"/>
  <c r="H12" i="163"/>
  <c r="E12" i="163"/>
  <c r="M12" i="163"/>
  <c r="Q23" i="162"/>
  <c r="K142" i="162" s="1"/>
  <c r="G21" i="163"/>
  <c r="N21" i="163"/>
  <c r="J21" i="163"/>
  <c r="F21" i="163"/>
  <c r="K21" i="163"/>
  <c r="Q14" i="174"/>
  <c r="K133" i="174" s="1"/>
  <c r="H12" i="175"/>
  <c r="I12" i="175"/>
  <c r="J12" i="175"/>
  <c r="M12" i="175"/>
  <c r="G12" i="175"/>
  <c r="F16" i="175"/>
  <c r="Q18" i="174"/>
  <c r="K137" i="174" s="1"/>
  <c r="H16" i="175"/>
  <c r="I16" i="175"/>
  <c r="Q17" i="174"/>
  <c r="K136" i="174" s="1"/>
  <c r="M15" i="175"/>
  <c r="Q17" i="170"/>
  <c r="K136" i="170" s="1"/>
  <c r="M15" i="171"/>
  <c r="E18" i="171"/>
  <c r="Q20" i="170"/>
  <c r="K139" i="170" s="1"/>
  <c r="M18" i="171"/>
  <c r="Q21" i="166"/>
  <c r="K140" i="166" s="1"/>
  <c r="G19" i="167"/>
  <c r="E22" i="163"/>
  <c r="E22" i="171"/>
  <c r="Q24" i="170"/>
  <c r="K143" i="170" s="1"/>
  <c r="G22" i="171"/>
  <c r="H22" i="171"/>
  <c r="N22" i="171"/>
  <c r="L15" i="167"/>
  <c r="Q17" i="166"/>
  <c r="K136" i="166" s="1"/>
  <c r="H15" i="167"/>
  <c r="E21" i="163"/>
  <c r="Q20" i="162"/>
  <c r="K139" i="162" s="1"/>
  <c r="M18" i="163"/>
  <c r="F18" i="163"/>
  <c r="K18" i="163"/>
  <c r="N18" i="163"/>
  <c r="L18" i="163"/>
  <c r="G15" i="175"/>
  <c r="Q16" i="174"/>
  <c r="K135" i="174" s="1"/>
  <c r="E14" i="175"/>
  <c r="H14" i="175"/>
  <c r="E12" i="175"/>
  <c r="G10" i="175"/>
  <c r="Q12" i="174"/>
  <c r="K131" i="174" s="1"/>
  <c r="I10" i="175"/>
  <c r="K10" i="175"/>
  <c r="M17" i="175"/>
  <c r="Q15" i="174"/>
  <c r="K134" i="174" s="1"/>
  <c r="N13" i="175"/>
  <c r="G13" i="175"/>
  <c r="M13" i="175"/>
  <c r="F15" i="171"/>
  <c r="J10" i="175"/>
  <c r="H15" i="171"/>
  <c r="I22" i="171"/>
  <c r="L18" i="171"/>
  <c r="Q25" i="170"/>
  <c r="K144" i="170" s="1"/>
  <c r="L23" i="171"/>
  <c r="Q23" i="166"/>
  <c r="K142" i="166" s="1"/>
  <c r="J21" i="167"/>
  <c r="K15" i="167"/>
  <c r="G11" i="167"/>
  <c r="Q13" i="166"/>
  <c r="K132" i="166" s="1"/>
  <c r="J11" i="167"/>
  <c r="L21" i="163"/>
  <c r="H13" i="167"/>
  <c r="Q15" i="166"/>
  <c r="K134" i="166" s="1"/>
  <c r="N13" i="167"/>
  <c r="G13" i="167"/>
  <c r="F13" i="167"/>
  <c r="Q20" i="166"/>
  <c r="K139" i="166" s="1"/>
  <c r="H18" i="167"/>
  <c r="N18" i="167"/>
  <c r="J18" i="163"/>
  <c r="H13" i="175"/>
  <c r="N15" i="175"/>
  <c r="H15" i="175"/>
  <c r="H10" i="175"/>
  <c r="I13" i="175"/>
  <c r="I15" i="175"/>
  <c r="L15" i="175"/>
  <c r="M22" i="171"/>
  <c r="N18" i="171"/>
  <c r="I13" i="167"/>
  <c r="H18" i="171"/>
  <c r="L22" i="171"/>
  <c r="J13" i="167"/>
  <c r="G17" i="163"/>
  <c r="J22" i="163"/>
  <c r="L22" i="163"/>
  <c r="G18" i="163"/>
  <c r="M13" i="167"/>
  <c r="J12" i="163"/>
  <c r="G14" i="163"/>
  <c r="L16" i="163"/>
  <c r="Q18" i="162"/>
  <c r="K137" i="162" s="1"/>
  <c r="O19" i="166"/>
  <c r="O17" i="167" s="1"/>
  <c r="N27" i="166"/>
  <c r="N35" i="167" s="1"/>
  <c r="H21" i="171"/>
  <c r="L17" i="171"/>
  <c r="F13" i="163"/>
  <c r="Q15" i="162"/>
  <c r="K134" i="162" s="1"/>
  <c r="L15" i="163"/>
  <c r="L23" i="163"/>
  <c r="N23" i="163"/>
  <c r="E11" i="163"/>
  <c r="Q13" i="162"/>
  <c r="K132" i="162" s="1"/>
  <c r="G13" i="163"/>
  <c r="F12" i="171"/>
  <c r="N17" i="171"/>
  <c r="F10" i="171"/>
  <c r="E17" i="171"/>
  <c r="N11" i="171"/>
  <c r="Q13" i="170"/>
  <c r="K132" i="170" s="1"/>
  <c r="M21" i="171"/>
  <c r="F10" i="167"/>
  <c r="L11" i="171"/>
  <c r="M12" i="167"/>
  <c r="H17" i="171"/>
  <c r="J12" i="167"/>
  <c r="M11" i="171"/>
  <c r="E10" i="171"/>
  <c r="K23" i="167"/>
  <c r="G12" i="167"/>
  <c r="H11" i="163"/>
  <c r="M10" i="167"/>
  <c r="M13" i="163"/>
  <c r="F23" i="163"/>
  <c r="F15" i="163"/>
  <c r="N15" i="163"/>
  <c r="G23" i="167"/>
  <c r="F20" i="163"/>
  <c r="Q22" i="162"/>
  <c r="K141" i="162" s="1"/>
  <c r="N11" i="163"/>
  <c r="J18" i="173"/>
  <c r="M21" i="173"/>
  <c r="M17" i="173"/>
  <c r="J17" i="173"/>
  <c r="G18" i="173"/>
  <c r="F17" i="169"/>
  <c r="G21" i="165"/>
  <c r="E26" i="169"/>
  <c r="I21" i="165"/>
  <c r="E15" i="165"/>
  <c r="J19" i="161"/>
  <c r="J18" i="161"/>
  <c r="O12" i="160"/>
  <c r="Q12" i="160" s="1"/>
  <c r="K131" i="160" s="1"/>
  <c r="F18" i="173"/>
  <c r="I21" i="173"/>
  <c r="I17" i="173"/>
  <c r="O18" i="173"/>
  <c r="I17" i="169"/>
  <c r="J23" i="165"/>
  <c r="L25" i="161"/>
  <c r="N18" i="173"/>
  <c r="E18" i="173"/>
  <c r="F17" i="173"/>
  <c r="N17" i="173"/>
  <c r="K18" i="173"/>
  <c r="M18" i="173"/>
  <c r="L18" i="173"/>
  <c r="J17" i="169"/>
  <c r="E17" i="169"/>
  <c r="F19" i="165"/>
  <c r="J26" i="169"/>
  <c r="M21" i="165"/>
  <c r="G21" i="161"/>
  <c r="K25" i="161"/>
  <c r="H18" i="173"/>
  <c r="N26" i="173"/>
  <c r="I20" i="169"/>
  <c r="L19" i="165"/>
  <c r="F25" i="169"/>
  <c r="F26" i="173"/>
  <c r="E26" i="173"/>
  <c r="L25" i="169"/>
  <c r="K19" i="165"/>
  <c r="M19" i="165"/>
  <c r="L13" i="165"/>
  <c r="G30" i="160"/>
  <c r="G18" i="161"/>
  <c r="K26" i="173"/>
  <c r="E19" i="165"/>
  <c r="E21" i="165"/>
  <c r="J22" i="165"/>
  <c r="M20" i="161"/>
  <c r="G26" i="165"/>
  <c r="Q26" i="164"/>
  <c r="K145" i="164" s="1"/>
  <c r="I19" i="173"/>
  <c r="N23" i="173"/>
  <c r="J19" i="173"/>
  <c r="M20" i="173"/>
  <c r="G23" i="173"/>
  <c r="H23" i="173"/>
  <c r="H26" i="173"/>
  <c r="J14" i="169"/>
  <c r="I25" i="169"/>
  <c r="N26" i="165"/>
  <c r="L17" i="173"/>
  <c r="K26" i="165"/>
  <c r="M23" i="173"/>
  <c r="G19" i="173"/>
  <c r="H24" i="165"/>
  <c r="H17" i="169"/>
  <c r="G23" i="165"/>
  <c r="Q23" i="164"/>
  <c r="K142" i="164" s="1"/>
  <c r="I18" i="169"/>
  <c r="M13" i="165"/>
  <c r="G19" i="165"/>
  <c r="E23" i="161"/>
  <c r="Q23" i="160"/>
  <c r="K142" i="160" s="1"/>
  <c r="M18" i="161"/>
  <c r="K24" i="161"/>
  <c r="Q24" i="160"/>
  <c r="K143" i="160" s="1"/>
  <c r="M24" i="169"/>
  <c r="E13" i="169"/>
  <c r="Q13" i="168"/>
  <c r="K132" i="168" s="1"/>
  <c r="G18" i="165"/>
  <c r="J21" i="161"/>
  <c r="I18" i="161"/>
  <c r="M19" i="161"/>
  <c r="F19" i="161"/>
  <c r="M14" i="161"/>
  <c r="Q14" i="160"/>
  <c r="K133" i="160" s="1"/>
  <c r="N21" i="165"/>
  <c r="L23" i="173"/>
  <c r="I15" i="161"/>
  <c r="Q15" i="160"/>
  <c r="K134" i="160" s="1"/>
  <c r="E15" i="161"/>
  <c r="F15" i="169"/>
  <c r="E25" i="169"/>
  <c r="Q25" i="168"/>
  <c r="K144" i="168" s="1"/>
  <c r="K15" i="169"/>
  <c r="F26" i="165"/>
  <c r="N18" i="169"/>
  <c r="L15" i="173"/>
  <c r="Q15" i="172"/>
  <c r="K134" i="172" s="1"/>
  <c r="H17" i="173"/>
  <c r="H21" i="173"/>
  <c r="L21" i="165"/>
  <c r="E17" i="165"/>
  <c r="Q17" i="164"/>
  <c r="K136" i="164" s="1"/>
  <c r="N19" i="165"/>
  <c r="Q19" i="164"/>
  <c r="K138" i="164" s="1"/>
  <c r="I13" i="165"/>
  <c r="J22" i="161"/>
  <c r="Q22" i="160"/>
  <c r="K141" i="160" s="1"/>
  <c r="J16" i="161"/>
  <c r="Q16" i="160"/>
  <c r="K135" i="160" s="1"/>
  <c r="F21" i="165"/>
  <c r="F26" i="161"/>
  <c r="Q26" i="160"/>
  <c r="K145" i="160" s="1"/>
  <c r="J17" i="161"/>
  <c r="Q17" i="160"/>
  <c r="K136" i="160" s="1"/>
  <c r="H22" i="161"/>
  <c r="F24" i="165"/>
  <c r="E18" i="161"/>
  <c r="M24" i="165"/>
  <c r="H18" i="161"/>
  <c r="J24" i="161"/>
  <c r="M19" i="173"/>
  <c r="Q19" i="172"/>
  <c r="K138" i="172" s="1"/>
  <c r="L14" i="165"/>
  <c r="Q14" i="164"/>
  <c r="K133" i="164" s="1"/>
  <c r="E15" i="169"/>
  <c r="Q15" i="168"/>
  <c r="K134" i="168" s="1"/>
  <c r="M14" i="165"/>
  <c r="J23" i="173"/>
  <c r="E23" i="173"/>
  <c r="F23" i="173"/>
  <c r="L25" i="173"/>
  <c r="K23" i="173"/>
  <c r="F25" i="173"/>
  <c r="G15" i="169"/>
  <c r="G12" i="169"/>
  <c r="M17" i="169"/>
  <c r="I14" i="169"/>
  <c r="K20" i="173"/>
  <c r="G17" i="173"/>
  <c r="H15" i="169"/>
  <c r="N14" i="165"/>
  <c r="K19" i="173"/>
  <c r="E24" i="165"/>
  <c r="H20" i="173"/>
  <c r="L20" i="169"/>
  <c r="Q20" i="168"/>
  <c r="K139" i="168" s="1"/>
  <c r="I15" i="169"/>
  <c r="J26" i="165"/>
  <c r="K16" i="165"/>
  <c r="L17" i="165"/>
  <c r="M26" i="165"/>
  <c r="E18" i="165"/>
  <c r="K15" i="165"/>
  <c r="F25" i="161"/>
  <c r="Q25" i="160"/>
  <c r="K144" i="160" s="1"/>
  <c r="I19" i="161"/>
  <c r="M21" i="169"/>
  <c r="H14" i="169"/>
  <c r="N24" i="161"/>
  <c r="F21" i="161"/>
  <c r="N16" i="161"/>
  <c r="G13" i="161"/>
  <c r="Q13" i="160"/>
  <c r="K132" i="160" s="1"/>
  <c r="G24" i="161"/>
  <c r="N15" i="161"/>
  <c r="N19" i="161"/>
  <c r="N26" i="175"/>
  <c r="N27" i="175"/>
  <c r="N34" i="175"/>
  <c r="N37" i="175"/>
  <c r="N40" i="175"/>
  <c r="N33" i="175"/>
  <c r="M28" i="172"/>
  <c r="N28" i="175"/>
  <c r="N38" i="175"/>
  <c r="H28" i="164"/>
  <c r="N36" i="175"/>
  <c r="N35" i="175"/>
  <c r="O23" i="175"/>
  <c r="I23" i="175"/>
  <c r="N23" i="175"/>
  <c r="E23" i="175"/>
  <c r="F23" i="175"/>
  <c r="M23" i="175"/>
  <c r="J23" i="175"/>
  <c r="L23" i="175"/>
  <c r="K23" i="175"/>
  <c r="L30" i="172"/>
  <c r="O12" i="172"/>
  <c r="Q12" i="172" s="1"/>
  <c r="K131" i="172" s="1"/>
  <c r="O11" i="175"/>
  <c r="G11" i="175"/>
  <c r="K11" i="175"/>
  <c r="L11" i="175"/>
  <c r="H11" i="175"/>
  <c r="F11" i="175"/>
  <c r="I11" i="175"/>
  <c r="M11" i="175"/>
  <c r="E11" i="175"/>
  <c r="E28" i="172"/>
  <c r="O19" i="171"/>
  <c r="K19" i="171"/>
  <c r="E19" i="171"/>
  <c r="H19" i="171"/>
  <c r="F19" i="171"/>
  <c r="M19" i="171"/>
  <c r="I19" i="171"/>
  <c r="N19" i="171"/>
  <c r="J19" i="171"/>
  <c r="J20" i="165"/>
  <c r="O20" i="165"/>
  <c r="F20" i="165"/>
  <c r="E20" i="165"/>
  <c r="N20" i="165"/>
  <c r="I20" i="165"/>
  <c r="H20" i="165"/>
  <c r="K20" i="165"/>
  <c r="O16" i="173"/>
  <c r="E16" i="173"/>
  <c r="N16" i="173"/>
  <c r="M16" i="173"/>
  <c r="F16" i="173"/>
  <c r="G16" i="173"/>
  <c r="I16" i="173"/>
  <c r="H16" i="173"/>
  <c r="K16" i="173"/>
  <c r="J16" i="173"/>
  <c r="O18" i="175"/>
  <c r="I18" i="175"/>
  <c r="J18" i="175"/>
  <c r="N18" i="175"/>
  <c r="H18" i="175"/>
  <c r="E18" i="175"/>
  <c r="L18" i="175"/>
  <c r="G18" i="175"/>
  <c r="M18" i="175"/>
  <c r="K18" i="175"/>
  <c r="G19" i="171"/>
  <c r="O26" i="170"/>
  <c r="O14" i="171"/>
  <c r="G14" i="171"/>
  <c r="L14" i="171"/>
  <c r="I14" i="171"/>
  <c r="F14" i="171"/>
  <c r="H14" i="171"/>
  <c r="N14" i="171"/>
  <c r="J14" i="171"/>
  <c r="E14" i="171"/>
  <c r="O22" i="173"/>
  <c r="K22" i="173"/>
  <c r="M22" i="173"/>
  <c r="I22" i="173"/>
  <c r="G22" i="173"/>
  <c r="E22" i="173"/>
  <c r="L22" i="173"/>
  <c r="F22" i="173"/>
  <c r="H22" i="173"/>
  <c r="J22" i="173"/>
  <c r="G10" i="168"/>
  <c r="O16" i="169"/>
  <c r="K16" i="169"/>
  <c r="N16" i="169"/>
  <c r="L16" i="169"/>
  <c r="J16" i="169"/>
  <c r="E16" i="169"/>
  <c r="M16" i="169"/>
  <c r="I16" i="169"/>
  <c r="H16" i="169"/>
  <c r="O21" i="167"/>
  <c r="H21" i="167"/>
  <c r="K21" i="167"/>
  <c r="G21" i="167"/>
  <c r="N21" i="167"/>
  <c r="I21" i="167"/>
  <c r="E21" i="167"/>
  <c r="O18" i="169"/>
  <c r="M18" i="169"/>
  <c r="H18" i="169"/>
  <c r="K18" i="169"/>
  <c r="F18" i="169"/>
  <c r="G18" i="169"/>
  <c r="J18" i="169"/>
  <c r="E18" i="169"/>
  <c r="N22" i="173"/>
  <c r="G23" i="175"/>
  <c r="H23" i="175"/>
  <c r="L16" i="173"/>
  <c r="N11" i="175"/>
  <c r="M14" i="171"/>
  <c r="F16" i="169"/>
  <c r="O23" i="169"/>
  <c r="I23" i="169"/>
  <c r="J23" i="169"/>
  <c r="L23" i="169"/>
  <c r="G23" i="169"/>
  <c r="N23" i="169"/>
  <c r="K23" i="169"/>
  <c r="E23" i="169"/>
  <c r="M23" i="169"/>
  <c r="F23" i="169"/>
  <c r="O12" i="171"/>
  <c r="N12" i="171"/>
  <c r="H12" i="171"/>
  <c r="I12" i="171"/>
  <c r="E12" i="171"/>
  <c r="M12" i="171"/>
  <c r="J12" i="171"/>
  <c r="L12" i="171"/>
  <c r="G12" i="171"/>
  <c r="K12" i="171"/>
  <c r="H23" i="169"/>
  <c r="O19" i="169"/>
  <c r="J19" i="169"/>
  <c r="M19" i="169"/>
  <c r="I19" i="169"/>
  <c r="L19" i="169"/>
  <c r="G19" i="169"/>
  <c r="H19" i="169"/>
  <c r="F19" i="169"/>
  <c r="N19" i="169"/>
  <c r="E19" i="169"/>
  <c r="O30" i="168"/>
  <c r="K12" i="169"/>
  <c r="O12" i="169"/>
  <c r="I12" i="169"/>
  <c r="E12" i="169"/>
  <c r="N12" i="169"/>
  <c r="L12" i="169"/>
  <c r="M12" i="169"/>
  <c r="J12" i="169"/>
  <c r="F12" i="169"/>
  <c r="J11" i="175"/>
  <c r="L19" i="171"/>
  <c r="L18" i="169"/>
  <c r="O16" i="165"/>
  <c r="F16" i="165"/>
  <c r="J16" i="165"/>
  <c r="E16" i="165"/>
  <c r="I16" i="165"/>
  <c r="M16" i="165"/>
  <c r="L16" i="165"/>
  <c r="N16" i="165"/>
  <c r="G16" i="165"/>
  <c r="H16" i="165"/>
  <c r="J28" i="160"/>
  <c r="H28" i="160"/>
  <c r="O16" i="171"/>
  <c r="L16" i="171"/>
  <c r="H16" i="171"/>
  <c r="F16" i="171"/>
  <c r="N16" i="171"/>
  <c r="J16" i="171"/>
  <c r="M16" i="171"/>
  <c r="G16" i="171"/>
  <c r="K16" i="171"/>
  <c r="E16" i="171"/>
  <c r="N28" i="160"/>
  <c r="N27" i="160"/>
  <c r="N28" i="161" s="1"/>
  <c r="O25" i="165"/>
  <c r="G25" i="165"/>
  <c r="L25" i="165"/>
  <c r="I25" i="165"/>
  <c r="E25" i="165"/>
  <c r="K25" i="165"/>
  <c r="J25" i="165"/>
  <c r="M25" i="165"/>
  <c r="N25" i="165"/>
  <c r="F25" i="165"/>
  <c r="H25" i="165"/>
  <c r="N24" i="169"/>
  <c r="O24" i="169"/>
  <c r="F24" i="169"/>
  <c r="G24" i="169"/>
  <c r="K24" i="169"/>
  <c r="I24" i="169"/>
  <c r="H24" i="169"/>
  <c r="E24" i="169"/>
  <c r="L24" i="169"/>
  <c r="J24" i="169"/>
  <c r="M21" i="167"/>
  <c r="L20" i="165"/>
  <c r="O14" i="175"/>
  <c r="L14" i="175"/>
  <c r="J14" i="175"/>
  <c r="F14" i="175"/>
  <c r="K14" i="175"/>
  <c r="I14" i="175"/>
  <c r="N14" i="175"/>
  <c r="G14" i="175"/>
  <c r="M14" i="175"/>
  <c r="N27" i="172"/>
  <c r="N28" i="173" s="1"/>
  <c r="N28" i="172"/>
  <c r="O22" i="175"/>
  <c r="I22" i="175"/>
  <c r="H22" i="175"/>
  <c r="E22" i="175"/>
  <c r="F22" i="175"/>
  <c r="L22" i="175"/>
  <c r="K22" i="175"/>
  <c r="M22" i="175"/>
  <c r="J22" i="175"/>
  <c r="G22" i="175"/>
  <c r="K14" i="171"/>
  <c r="O22" i="170"/>
  <c r="Q22" i="170" s="1"/>
  <c r="K141" i="170" s="1"/>
  <c r="O13" i="171"/>
  <c r="N13" i="171"/>
  <c r="M13" i="171"/>
  <c r="I13" i="171"/>
  <c r="E13" i="171"/>
  <c r="G13" i="171"/>
  <c r="H13" i="171"/>
  <c r="F13" i="171"/>
  <c r="K13" i="171"/>
  <c r="L13" i="171"/>
  <c r="F21" i="167"/>
  <c r="K23" i="171"/>
  <c r="O23" i="171"/>
  <c r="E23" i="171"/>
  <c r="H23" i="171"/>
  <c r="F23" i="171"/>
  <c r="M23" i="171"/>
  <c r="N23" i="171"/>
  <c r="J23" i="171"/>
  <c r="I23" i="171"/>
  <c r="M20" i="165"/>
  <c r="G30" i="164"/>
  <c r="O12" i="164"/>
  <c r="Q12" i="164" s="1"/>
  <c r="K131" i="164" s="1"/>
  <c r="H12" i="169"/>
  <c r="G20" i="165"/>
  <c r="O20" i="161"/>
  <c r="E20" i="161"/>
  <c r="I20" i="161"/>
  <c r="H20" i="161"/>
  <c r="L20" i="161"/>
  <c r="O18" i="167"/>
  <c r="M18" i="167"/>
  <c r="E18" i="167"/>
  <c r="I18" i="167"/>
  <c r="O21" i="175"/>
  <c r="O17" i="175"/>
  <c r="K17" i="175"/>
  <c r="I28" i="172"/>
  <c r="O14" i="173"/>
  <c r="G10" i="172"/>
  <c r="O15" i="171"/>
  <c r="G15" i="171"/>
  <c r="N21" i="173"/>
  <c r="F21" i="173"/>
  <c r="O21" i="173"/>
  <c r="O20" i="173"/>
  <c r="I20" i="173"/>
  <c r="J20" i="173"/>
  <c r="G10" i="170"/>
  <c r="O14" i="169"/>
  <c r="O19" i="167"/>
  <c r="M19" i="167"/>
  <c r="E19" i="167"/>
  <c r="I19" i="167"/>
  <c r="F19" i="167"/>
  <c r="E16" i="163"/>
  <c r="O22" i="165"/>
  <c r="M22" i="165"/>
  <c r="L15" i="171"/>
  <c r="L28" i="160"/>
  <c r="K22" i="165"/>
  <c r="O14" i="163"/>
  <c r="L14" i="163"/>
  <c r="J14" i="163"/>
  <c r="E14" i="163"/>
  <c r="G10" i="162"/>
  <c r="F14" i="165"/>
  <c r="M26" i="161"/>
  <c r="H17" i="163"/>
  <c r="E17" i="163"/>
  <c r="I17" i="163"/>
  <c r="O17" i="163"/>
  <c r="G26" i="161"/>
  <c r="E26" i="161"/>
  <c r="F21" i="175"/>
  <c r="L16" i="175"/>
  <c r="F14" i="173"/>
  <c r="N16" i="175"/>
  <c r="E21" i="173"/>
  <c r="L10" i="175"/>
  <c r="H14" i="173"/>
  <c r="N30" i="175"/>
  <c r="K15" i="173"/>
  <c r="J21" i="175"/>
  <c r="O20" i="175"/>
  <c r="H20" i="175"/>
  <c r="J21" i="173"/>
  <c r="O26" i="173"/>
  <c r="K28" i="172"/>
  <c r="K20" i="175"/>
  <c r="M16" i="175"/>
  <c r="O12" i="175"/>
  <c r="L12" i="175"/>
  <c r="K12" i="175"/>
  <c r="N21" i="175"/>
  <c r="J17" i="175"/>
  <c r="N31" i="175"/>
  <c r="N29" i="175"/>
  <c r="O13" i="175"/>
  <c r="L13" i="175"/>
  <c r="K13" i="175"/>
  <c r="N20" i="173"/>
  <c r="E15" i="173"/>
  <c r="J26" i="173"/>
  <c r="F15" i="173"/>
  <c r="N32" i="175"/>
  <c r="I26" i="173"/>
  <c r="K14" i="173"/>
  <c r="L21" i="173"/>
  <c r="K15" i="171"/>
  <c r="N28" i="168"/>
  <c r="N27" i="168"/>
  <c r="N17" i="175"/>
  <c r="O15" i="175"/>
  <c r="K15" i="175"/>
  <c r="J15" i="175"/>
  <c r="K21" i="173"/>
  <c r="G14" i="173"/>
  <c r="N15" i="171"/>
  <c r="L28" i="168"/>
  <c r="E20" i="175"/>
  <c r="M26" i="173"/>
  <c r="G26" i="173"/>
  <c r="O23" i="173"/>
  <c r="I23" i="173"/>
  <c r="O17" i="171"/>
  <c r="F17" i="171"/>
  <c r="K17" i="171"/>
  <c r="I15" i="171"/>
  <c r="O25" i="173"/>
  <c r="J25" i="173"/>
  <c r="L26" i="173"/>
  <c r="K21" i="171"/>
  <c r="O21" i="171"/>
  <c r="J21" i="171"/>
  <c r="F21" i="171"/>
  <c r="N13" i="169"/>
  <c r="G20" i="169"/>
  <c r="K14" i="169"/>
  <c r="L21" i="171"/>
  <c r="O17" i="169"/>
  <c r="K17" i="169"/>
  <c r="G10" i="166"/>
  <c r="L28" i="164"/>
  <c r="F22" i="165"/>
  <c r="G20" i="173"/>
  <c r="O17" i="173"/>
  <c r="K17" i="173"/>
  <c r="L15" i="169"/>
  <c r="O10" i="171"/>
  <c r="J10" i="171"/>
  <c r="N10" i="171"/>
  <c r="O26" i="169"/>
  <c r="M26" i="169"/>
  <c r="H26" i="169"/>
  <c r="I26" i="169"/>
  <c r="N19" i="167"/>
  <c r="J19" i="167"/>
  <c r="J19" i="165"/>
  <c r="O24" i="165"/>
  <c r="I24" i="165"/>
  <c r="N24" i="165"/>
  <c r="J21" i="165"/>
  <c r="O21" i="165"/>
  <c r="I16" i="163"/>
  <c r="I12" i="163"/>
  <c r="O12" i="167"/>
  <c r="K12" i="167"/>
  <c r="F12" i="167"/>
  <c r="N12" i="167"/>
  <c r="G28" i="164"/>
  <c r="H17" i="165"/>
  <c r="O13" i="165"/>
  <c r="G13" i="165"/>
  <c r="F13" i="165"/>
  <c r="K13" i="165"/>
  <c r="J13" i="165"/>
  <c r="K26" i="161"/>
  <c r="L17" i="169"/>
  <c r="E20" i="169"/>
  <c r="E26" i="165"/>
  <c r="E23" i="165"/>
  <c r="M17" i="165"/>
  <c r="J22" i="171"/>
  <c r="L24" i="165"/>
  <c r="K22" i="161"/>
  <c r="N13" i="165"/>
  <c r="H18" i="165"/>
  <c r="O18" i="165"/>
  <c r="K18" i="165"/>
  <c r="H13" i="165"/>
  <c r="O23" i="163"/>
  <c r="I23" i="163"/>
  <c r="G23" i="163"/>
  <c r="M23" i="163"/>
  <c r="O22" i="163"/>
  <c r="I22" i="163"/>
  <c r="H22" i="163"/>
  <c r="E15" i="163"/>
  <c r="O15" i="163"/>
  <c r="F23" i="161"/>
  <c r="O18" i="161"/>
  <c r="N18" i="161"/>
  <c r="F18" i="161"/>
  <c r="I22" i="165"/>
  <c r="O15" i="165"/>
  <c r="M15" i="165"/>
  <c r="L15" i="165"/>
  <c r="N14" i="163"/>
  <c r="M15" i="161"/>
  <c r="F17" i="161"/>
  <c r="G24" i="165"/>
  <c r="G15" i="163"/>
  <c r="L22" i="161"/>
  <c r="K18" i="161"/>
  <c r="O13" i="173"/>
  <c r="N13" i="173"/>
  <c r="O21" i="169"/>
  <c r="L21" i="169"/>
  <c r="H21" i="169"/>
  <c r="M13" i="169"/>
  <c r="O10" i="167"/>
  <c r="E10" i="167"/>
  <c r="I10" i="167"/>
  <c r="I15" i="163"/>
  <c r="L30" i="160"/>
  <c r="H21" i="161"/>
  <c r="O21" i="161"/>
  <c r="M21" i="161"/>
  <c r="E21" i="161"/>
  <c r="I21" i="161"/>
  <c r="F20" i="161"/>
  <c r="G17" i="161"/>
  <c r="K19" i="167"/>
  <c r="O14" i="167"/>
  <c r="I14" i="167"/>
  <c r="E14" i="167"/>
  <c r="H14" i="167"/>
  <c r="O21" i="162"/>
  <c r="Q21" i="162" s="1"/>
  <c r="K140" i="162" s="1"/>
  <c r="O18" i="163"/>
  <c r="H18" i="163"/>
  <c r="E18" i="163"/>
  <c r="I18" i="163"/>
  <c r="N21" i="161"/>
  <c r="H19" i="161"/>
  <c r="L19" i="161"/>
  <c r="O19" i="161"/>
  <c r="K19" i="161"/>
  <c r="G19" i="161"/>
  <c r="O23" i="167"/>
  <c r="N23" i="167"/>
  <c r="F23" i="167"/>
  <c r="I23" i="167"/>
  <c r="M23" i="167"/>
  <c r="J23" i="167"/>
  <c r="E23" i="167"/>
  <c r="H22" i="165"/>
  <c r="O21" i="163"/>
  <c r="I21" i="163"/>
  <c r="H21" i="163"/>
  <c r="M21" i="163"/>
  <c r="H14" i="163"/>
  <c r="E19" i="161"/>
  <c r="N22" i="161"/>
  <c r="L18" i="167"/>
  <c r="H16" i="163"/>
  <c r="O16" i="163"/>
  <c r="O14" i="161"/>
  <c r="N14" i="161"/>
  <c r="J16" i="163"/>
  <c r="L21" i="175"/>
  <c r="O16" i="175"/>
  <c r="K16" i="175"/>
  <c r="J16" i="175"/>
  <c r="M21" i="175"/>
  <c r="I17" i="175"/>
  <c r="G10" i="174"/>
  <c r="J28" i="172"/>
  <c r="N27" i="170"/>
  <c r="N36" i="171" s="1"/>
  <c r="F28" i="172"/>
  <c r="J18" i="167"/>
  <c r="O15" i="173"/>
  <c r="I15" i="173"/>
  <c r="H15" i="173"/>
  <c r="K14" i="165"/>
  <c r="G14" i="165"/>
  <c r="O14" i="165"/>
  <c r="M16" i="163"/>
  <c r="J28" i="164"/>
  <c r="I14" i="165"/>
  <c r="O11" i="167"/>
  <c r="M11" i="167"/>
  <c r="E11" i="167"/>
  <c r="F11" i="167"/>
  <c r="N11" i="167"/>
  <c r="I11" i="167"/>
  <c r="N27" i="164"/>
  <c r="N28" i="164"/>
  <c r="N16" i="163"/>
  <c r="L23" i="161"/>
  <c r="H23" i="161"/>
  <c r="G23" i="161"/>
  <c r="O23" i="161"/>
  <c r="K23" i="161"/>
  <c r="K20" i="161"/>
  <c r="E14" i="161"/>
  <c r="O26" i="161"/>
  <c r="N26" i="161"/>
  <c r="J26" i="161"/>
  <c r="N20" i="161"/>
  <c r="G14" i="169"/>
  <c r="O13" i="169"/>
  <c r="L13" i="169"/>
  <c r="O12" i="163"/>
  <c r="K12" i="163"/>
  <c r="F12" i="163"/>
  <c r="H13" i="161"/>
  <c r="O13" i="161"/>
  <c r="E13" i="161"/>
  <c r="M13" i="161"/>
  <c r="I13" i="161"/>
  <c r="G18" i="167"/>
  <c r="L26" i="161"/>
  <c r="K21" i="175"/>
  <c r="E21" i="175"/>
  <c r="O10" i="175"/>
  <c r="F10" i="175"/>
  <c r="E10" i="175"/>
  <c r="M10" i="175"/>
  <c r="N10" i="175"/>
  <c r="N41" i="175"/>
  <c r="N39" i="175"/>
  <c r="J15" i="173"/>
  <c r="L17" i="175"/>
  <c r="E16" i="175"/>
  <c r="E14" i="173"/>
  <c r="H21" i="175"/>
  <c r="I21" i="175"/>
  <c r="L14" i="173"/>
  <c r="E15" i="171"/>
  <c r="O11" i="171"/>
  <c r="I11" i="171"/>
  <c r="H11" i="171"/>
  <c r="G21" i="173"/>
  <c r="J15" i="171"/>
  <c r="G13" i="169"/>
  <c r="F14" i="169"/>
  <c r="F18" i="167"/>
  <c r="M28" i="168"/>
  <c r="O25" i="169"/>
  <c r="G25" i="169"/>
  <c r="K25" i="169"/>
  <c r="H25" i="169"/>
  <c r="O18" i="171"/>
  <c r="F18" i="171"/>
  <c r="G18" i="171"/>
  <c r="K18" i="171"/>
  <c r="J28" i="168"/>
  <c r="H11" i="167"/>
  <c r="N22" i="165"/>
  <c r="N14" i="169"/>
  <c r="N25" i="169"/>
  <c r="E14" i="169"/>
  <c r="K18" i="167"/>
  <c r="M15" i="173"/>
  <c r="O19" i="173"/>
  <c r="E19" i="173"/>
  <c r="L19" i="173"/>
  <c r="J25" i="169"/>
  <c r="H19" i="167"/>
  <c r="G22" i="165"/>
  <c r="E14" i="165"/>
  <c r="K11" i="167"/>
  <c r="H14" i="165"/>
  <c r="E22" i="165"/>
  <c r="L20" i="173"/>
  <c r="O20" i="169"/>
  <c r="J20" i="169"/>
  <c r="K20" i="169"/>
  <c r="O15" i="169"/>
  <c r="J15" i="169"/>
  <c r="N15" i="169"/>
  <c r="J14" i="165"/>
  <c r="O26" i="165"/>
  <c r="L26" i="165"/>
  <c r="O23" i="165"/>
  <c r="N23" i="165"/>
  <c r="M23" i="165"/>
  <c r="K17" i="165"/>
  <c r="G17" i="165"/>
  <c r="J17" i="165"/>
  <c r="O17" i="165"/>
  <c r="N17" i="165"/>
  <c r="F17" i="165"/>
  <c r="G16" i="163"/>
  <c r="K22" i="171"/>
  <c r="F22" i="171"/>
  <c r="O22" i="171"/>
  <c r="M14" i="169"/>
  <c r="O19" i="165"/>
  <c r="H19" i="165"/>
  <c r="K17" i="163"/>
  <c r="O15" i="167"/>
  <c r="N15" i="167"/>
  <c r="F15" i="167"/>
  <c r="I15" i="167"/>
  <c r="E15" i="167"/>
  <c r="M15" i="167"/>
  <c r="L11" i="167"/>
  <c r="L22" i="165"/>
  <c r="H26" i="165"/>
  <c r="H23" i="165"/>
  <c r="O10" i="164"/>
  <c r="M17" i="163"/>
  <c r="N17" i="163"/>
  <c r="F14" i="163"/>
  <c r="O13" i="163"/>
  <c r="K13" i="163"/>
  <c r="E13" i="163"/>
  <c r="L13" i="161"/>
  <c r="G10" i="160"/>
  <c r="O22" i="161"/>
  <c r="F22" i="161"/>
  <c r="G20" i="161"/>
  <c r="O16" i="161"/>
  <c r="I16" i="161"/>
  <c r="E16" i="161"/>
  <c r="L16" i="161"/>
  <c r="H16" i="161"/>
  <c r="K13" i="161"/>
  <c r="K16" i="163"/>
  <c r="M23" i="161"/>
  <c r="G22" i="161"/>
  <c r="H17" i="161"/>
  <c r="O17" i="161"/>
  <c r="I17" i="161"/>
  <c r="M17" i="161"/>
  <c r="E17" i="161"/>
  <c r="G16" i="161"/>
  <c r="N13" i="161"/>
  <c r="M14" i="163"/>
  <c r="H25" i="161"/>
  <c r="O25" i="161"/>
  <c r="M25" i="161"/>
  <c r="I25" i="161"/>
  <c r="E25" i="161"/>
  <c r="O24" i="161"/>
  <c r="I24" i="161"/>
  <c r="E24" i="161"/>
  <c r="L24" i="161"/>
  <c r="H24" i="161"/>
  <c r="L14" i="169"/>
  <c r="O13" i="167"/>
  <c r="K13" i="167"/>
  <c r="M28" i="164"/>
  <c r="L17" i="163"/>
  <c r="M24" i="161"/>
  <c r="M16" i="161"/>
  <c r="H26" i="161"/>
  <c r="I23" i="161"/>
  <c r="J20" i="161"/>
  <c r="K17" i="161"/>
  <c r="L15" i="161"/>
  <c r="H15" i="161"/>
  <c r="O15" i="161"/>
  <c r="G15" i="161"/>
  <c r="F15" i="161"/>
  <c r="J13" i="161"/>
  <c r="L12" i="163"/>
  <c r="F17" i="163"/>
  <c r="I14" i="163"/>
  <c r="O11" i="163"/>
  <c r="M11" i="163"/>
  <c r="K11" i="163"/>
  <c r="I22" i="161"/>
  <c r="K16" i="161"/>
  <c r="G14" i="161"/>
  <c r="L11" i="163"/>
  <c r="O20" i="163"/>
  <c r="H20" i="163"/>
  <c r="F16" i="163"/>
  <c r="L18" i="161"/>
  <c r="J25" i="161"/>
  <c r="M22" i="161"/>
  <c r="N27" i="162"/>
  <c r="K15" i="161"/>
  <c r="N23" i="161"/>
  <c r="M22" i="163"/>
  <c r="L66" i="140"/>
  <c r="F33" i="140" s="1"/>
  <c r="J66" i="140"/>
  <c r="D33" i="140" s="1"/>
  <c r="J53" i="140"/>
  <c r="D32" i="140" s="1"/>
  <c r="L53" i="140"/>
  <c r="F32" i="140" s="1"/>
  <c r="D30" i="140"/>
  <c r="E30" i="140"/>
  <c r="F30" i="140"/>
  <c r="L37" i="140"/>
  <c r="F27" i="140" s="1"/>
  <c r="J37" i="140"/>
  <c r="D27" i="140" s="1"/>
  <c r="B71" i="140"/>
  <c r="B70" i="140"/>
  <c r="B69" i="140"/>
  <c r="B68" i="140"/>
  <c r="B67" i="140"/>
  <c r="B66" i="140"/>
  <c r="B65" i="140"/>
  <c r="B64" i="140"/>
  <c r="B63" i="140"/>
  <c r="B62" i="140"/>
  <c r="B61" i="140"/>
  <c r="B60" i="140"/>
  <c r="B59" i="140"/>
  <c r="B58" i="140"/>
  <c r="B57" i="140"/>
  <c r="B37" i="140"/>
  <c r="B55" i="140"/>
  <c r="B54" i="140"/>
  <c r="B53" i="140"/>
  <c r="B52" i="140"/>
  <c r="B51" i="140"/>
  <c r="B50" i="140"/>
  <c r="B49" i="140"/>
  <c r="B48" i="140"/>
  <c r="B47" i="140"/>
  <c r="B46" i="140"/>
  <c r="B45" i="140"/>
  <c r="B44" i="140"/>
  <c r="B43" i="140"/>
  <c r="B42" i="140"/>
  <c r="B41" i="140"/>
  <c r="B40" i="140"/>
  <c r="B39" i="140"/>
  <c r="B38" i="140"/>
  <c r="B56" i="140"/>
  <c r="F25" i="140"/>
  <c r="D25" i="140"/>
  <c r="B25" i="140"/>
  <c r="F26" i="140"/>
  <c r="D26" i="140"/>
  <c r="N19" i="175" l="1"/>
  <c r="J19" i="175"/>
  <c r="H19" i="175"/>
  <c r="O19" i="175"/>
  <c r="M19" i="175"/>
  <c r="I19" i="175"/>
  <c r="L19" i="175"/>
  <c r="K19" i="175"/>
  <c r="F19" i="175"/>
  <c r="G19" i="175"/>
  <c r="E19" i="175"/>
  <c r="N24" i="175"/>
  <c r="G24" i="175"/>
  <c r="M24" i="175"/>
  <c r="L24" i="175"/>
  <c r="H24" i="175"/>
  <c r="K24" i="175"/>
  <c r="F24" i="175"/>
  <c r="O24" i="175"/>
  <c r="J24" i="175"/>
  <c r="E24" i="175"/>
  <c r="I24" i="175"/>
  <c r="G17" i="167"/>
  <c r="N38" i="167"/>
  <c r="L24" i="167"/>
  <c r="N27" i="167"/>
  <c r="O24" i="167"/>
  <c r="N28" i="167"/>
  <c r="E24" i="167"/>
  <c r="N33" i="167"/>
  <c r="K24" i="167"/>
  <c r="F24" i="167"/>
  <c r="M24" i="167"/>
  <c r="G24" i="167"/>
  <c r="N24" i="167"/>
  <c r="Q26" i="166"/>
  <c r="K145" i="166" s="1"/>
  <c r="I24" i="167"/>
  <c r="J24" i="167"/>
  <c r="M24" i="163"/>
  <c r="K24" i="163"/>
  <c r="F24" i="163"/>
  <c r="E24" i="163"/>
  <c r="G24" i="163"/>
  <c r="H24" i="163"/>
  <c r="L24" i="163"/>
  <c r="N24" i="163"/>
  <c r="I24" i="163"/>
  <c r="J24" i="163"/>
  <c r="O24" i="163"/>
  <c r="L12" i="161"/>
  <c r="K12" i="161"/>
  <c r="I12" i="161"/>
  <c r="N39" i="167"/>
  <c r="N29" i="167"/>
  <c r="G19" i="163"/>
  <c r="N41" i="167"/>
  <c r="N37" i="167"/>
  <c r="N36" i="167"/>
  <c r="M17" i="167"/>
  <c r="N34" i="167"/>
  <c r="N32" i="167"/>
  <c r="N24" i="171"/>
  <c r="Q26" i="170"/>
  <c r="K145" i="170" s="1"/>
  <c r="N40" i="167"/>
  <c r="Q19" i="166"/>
  <c r="K138" i="166" s="1"/>
  <c r="J17" i="167"/>
  <c r="H17" i="167"/>
  <c r="F17" i="167"/>
  <c r="I17" i="167"/>
  <c r="K17" i="167"/>
  <c r="E17" i="167"/>
  <c r="L17" i="167"/>
  <c r="N26" i="167"/>
  <c r="N31" i="167"/>
  <c r="N30" i="167"/>
  <c r="N17" i="167"/>
  <c r="J12" i="161"/>
  <c r="G12" i="161"/>
  <c r="H12" i="161"/>
  <c r="E12" i="161"/>
  <c r="F12" i="161"/>
  <c r="O12" i="161"/>
  <c r="M12" i="161"/>
  <c r="O30" i="160"/>
  <c r="N12" i="161"/>
  <c r="G12" i="165"/>
  <c r="L10" i="165"/>
  <c r="Q10" i="164"/>
  <c r="K129" i="164" s="1"/>
  <c r="M10" i="165"/>
  <c r="O10" i="162"/>
  <c r="Q10" i="162" s="1"/>
  <c r="K129" i="162" s="1"/>
  <c r="J10" i="165"/>
  <c r="N41" i="163"/>
  <c r="N39" i="163"/>
  <c r="N31" i="163"/>
  <c r="N27" i="163"/>
  <c r="N36" i="163"/>
  <c r="N29" i="163"/>
  <c r="N37" i="163"/>
  <c r="N38" i="163"/>
  <c r="N26" i="163"/>
  <c r="N33" i="163"/>
  <c r="N28" i="163"/>
  <c r="N30" i="163"/>
  <c r="N32" i="163"/>
  <c r="N34" i="163"/>
  <c r="N35" i="163"/>
  <c r="G28" i="172"/>
  <c r="O20" i="171"/>
  <c r="J20" i="171"/>
  <c r="F20" i="171"/>
  <c r="I20" i="171"/>
  <c r="G20" i="171"/>
  <c r="K20" i="171"/>
  <c r="E20" i="171"/>
  <c r="H20" i="171"/>
  <c r="M20" i="171"/>
  <c r="L20" i="171"/>
  <c r="O10" i="174"/>
  <c r="Q10" i="174" s="1"/>
  <c r="K129" i="174" s="1"/>
  <c r="N40" i="171"/>
  <c r="N20" i="171"/>
  <c r="L24" i="171"/>
  <c r="N31" i="164"/>
  <c r="N33" i="164" s="1"/>
  <c r="O19" i="163"/>
  <c r="E19" i="163"/>
  <c r="K19" i="163"/>
  <c r="I19" i="163"/>
  <c r="L19" i="163"/>
  <c r="F19" i="163"/>
  <c r="M19" i="163"/>
  <c r="J19" i="163"/>
  <c r="H19" i="163"/>
  <c r="N31" i="168"/>
  <c r="O10" i="170"/>
  <c r="Q10" i="170" s="1"/>
  <c r="K129" i="170" s="1"/>
  <c r="O12" i="165"/>
  <c r="N12" i="165"/>
  <c r="O30" i="164"/>
  <c r="F12" i="165"/>
  <c r="M12" i="165"/>
  <c r="E12" i="165"/>
  <c r="J12" i="165"/>
  <c r="I12" i="165"/>
  <c r="K12" i="165"/>
  <c r="L12" i="165"/>
  <c r="H12" i="165"/>
  <c r="N31" i="172"/>
  <c r="N33" i="172" s="1"/>
  <c r="G28" i="160"/>
  <c r="O10" i="160"/>
  <c r="Q10" i="160" s="1"/>
  <c r="K129" i="160" s="1"/>
  <c r="N45" i="165"/>
  <c r="N41" i="165"/>
  <c r="N40" i="165"/>
  <c r="N37" i="165"/>
  <c r="N36" i="165"/>
  <c r="N44" i="165"/>
  <c r="N35" i="165"/>
  <c r="N34" i="165"/>
  <c r="N32" i="165"/>
  <c r="N30" i="165"/>
  <c r="N42" i="165"/>
  <c r="N39" i="165"/>
  <c r="N31" i="165"/>
  <c r="N38" i="165"/>
  <c r="N43" i="165"/>
  <c r="N29" i="165"/>
  <c r="N33" i="165"/>
  <c r="O10" i="166"/>
  <c r="Q10" i="166" s="1"/>
  <c r="K129" i="166" s="1"/>
  <c r="O24" i="171"/>
  <c r="J24" i="171"/>
  <c r="E24" i="171"/>
  <c r="H24" i="171"/>
  <c r="G24" i="171"/>
  <c r="M24" i="171"/>
  <c r="I24" i="171"/>
  <c r="F24" i="171"/>
  <c r="K24" i="171"/>
  <c r="N28" i="165"/>
  <c r="N30" i="171"/>
  <c r="N29" i="171"/>
  <c r="N26" i="171"/>
  <c r="N41" i="171"/>
  <c r="N28" i="171"/>
  <c r="N32" i="171"/>
  <c r="N34" i="171"/>
  <c r="N37" i="171"/>
  <c r="N33" i="171"/>
  <c r="N38" i="171"/>
  <c r="N31" i="171"/>
  <c r="N39" i="171"/>
  <c r="N35" i="171"/>
  <c r="N27" i="171"/>
  <c r="N45" i="169"/>
  <c r="N39" i="169"/>
  <c r="N35" i="169"/>
  <c r="N40" i="169"/>
  <c r="N44" i="169"/>
  <c r="N32" i="169"/>
  <c r="N43" i="169"/>
  <c r="N33" i="169"/>
  <c r="N31" i="169"/>
  <c r="N29" i="169"/>
  <c r="N36" i="169"/>
  <c r="N34" i="169"/>
  <c r="N41" i="169"/>
  <c r="N30" i="169"/>
  <c r="N38" i="169"/>
  <c r="N42" i="169"/>
  <c r="N37" i="169"/>
  <c r="N45" i="161"/>
  <c r="N34" i="161"/>
  <c r="N42" i="161"/>
  <c r="N35" i="161"/>
  <c r="N43" i="161"/>
  <c r="N41" i="161"/>
  <c r="N38" i="161"/>
  <c r="N39" i="161"/>
  <c r="N30" i="161"/>
  <c r="N33" i="161"/>
  <c r="N36" i="161"/>
  <c r="N31" i="161"/>
  <c r="N29" i="161"/>
  <c r="N32" i="161"/>
  <c r="N44" i="161"/>
  <c r="N37" i="161"/>
  <c r="N40" i="161"/>
  <c r="O28" i="164"/>
  <c r="O10" i="165"/>
  <c r="K10" i="165"/>
  <c r="H10" i="165"/>
  <c r="F10" i="165"/>
  <c r="I10" i="165"/>
  <c r="E10" i="165"/>
  <c r="N10" i="165"/>
  <c r="N40" i="163"/>
  <c r="G10" i="165"/>
  <c r="N28" i="169"/>
  <c r="N19" i="163"/>
  <c r="N45" i="173"/>
  <c r="N37" i="173"/>
  <c r="N32" i="173"/>
  <c r="N40" i="173"/>
  <c r="N29" i="173"/>
  <c r="N42" i="173"/>
  <c r="N33" i="173"/>
  <c r="N43" i="173"/>
  <c r="N36" i="173"/>
  <c r="N44" i="173"/>
  <c r="N35" i="173"/>
  <c r="N34" i="173"/>
  <c r="N30" i="173"/>
  <c r="N31" i="173"/>
  <c r="N38" i="173"/>
  <c r="N41" i="173"/>
  <c r="N39" i="173"/>
  <c r="N31" i="160"/>
  <c r="N33" i="160" s="1"/>
  <c r="G28" i="168"/>
  <c r="O10" i="168"/>
  <c r="O10" i="172"/>
  <c r="Q10" i="172" s="1"/>
  <c r="K129" i="172" s="1"/>
  <c r="O12" i="173"/>
  <c r="I12" i="173"/>
  <c r="O30" i="172"/>
  <c r="J12" i="173"/>
  <c r="G12" i="173"/>
  <c r="K12" i="173"/>
  <c r="E12" i="173"/>
  <c r="M12" i="173"/>
  <c r="F12" i="173"/>
  <c r="N12" i="173"/>
  <c r="H12" i="173"/>
  <c r="L12" i="173"/>
  <c r="G10" i="169" l="1"/>
  <c r="Q10" i="168"/>
  <c r="K129" i="168" s="1"/>
  <c r="O28" i="172"/>
  <c r="O10" i="173"/>
  <c r="H10" i="173"/>
  <c r="M10" i="173"/>
  <c r="L10" i="173"/>
  <c r="E10" i="173"/>
  <c r="J10" i="173"/>
  <c r="N10" i="173"/>
  <c r="K10" i="173"/>
  <c r="I10" i="173"/>
  <c r="F10" i="173"/>
  <c r="O10" i="161"/>
  <c r="O28" i="160"/>
  <c r="K10" i="161"/>
  <c r="E10" i="161"/>
  <c r="I10" i="161"/>
  <c r="M10" i="161"/>
  <c r="F10" i="161"/>
  <c r="L10" i="161"/>
  <c r="N10" i="161"/>
  <c r="J10" i="161"/>
  <c r="H10" i="161"/>
  <c r="N34" i="168"/>
  <c r="N35" i="168"/>
  <c r="N33" i="168"/>
  <c r="O10" i="169"/>
  <c r="O28" i="168"/>
  <c r="E10" i="169"/>
  <c r="I10" i="169"/>
  <c r="K10" i="169"/>
  <c r="H10" i="169"/>
  <c r="F10" i="169"/>
  <c r="L10" i="169"/>
  <c r="M10" i="169"/>
  <c r="N10" i="169"/>
  <c r="J10" i="169"/>
  <c r="N34" i="160"/>
  <c r="N35" i="160"/>
  <c r="G10" i="161"/>
  <c r="N34" i="172"/>
  <c r="N35" i="172"/>
  <c r="N35" i="164"/>
  <c r="N34" i="164"/>
  <c r="G10" i="173"/>
  <c r="N36" i="164" l="1"/>
  <c r="N36" i="160"/>
  <c r="N36" i="168"/>
  <c r="N36" i="172"/>
  <c r="B40" i="114" l="1"/>
  <c r="B39" i="114"/>
  <c r="B37" i="114"/>
  <c r="B36" i="114"/>
  <c r="B35" i="114"/>
  <c r="G35" i="154"/>
  <c r="G34" i="154"/>
  <c r="O30" i="154"/>
  <c r="M29" i="154"/>
  <c r="O28" i="154"/>
  <c r="O26" i="154"/>
  <c r="K25" i="154"/>
  <c r="I24" i="154"/>
  <c r="K23" i="154"/>
  <c r="K21" i="154"/>
  <c r="G19" i="154"/>
  <c r="I18" i="154"/>
  <c r="O17" i="154"/>
  <c r="M13" i="154"/>
  <c r="E16" i="154"/>
  <c r="O12" i="154"/>
  <c r="O10" i="154"/>
  <c r="K9" i="154"/>
  <c r="G7" i="154"/>
  <c r="K5" i="154"/>
  <c r="O20" i="154"/>
  <c r="K20" i="154"/>
  <c r="I20" i="154"/>
  <c r="E20" i="154"/>
  <c r="D20" i="154"/>
  <c r="D36" i="154"/>
  <c r="L35" i="154"/>
  <c r="E35" i="154"/>
  <c r="L34" i="154"/>
  <c r="H34" i="154"/>
  <c r="L31" i="154"/>
  <c r="L30" i="154"/>
  <c r="H30" i="154"/>
  <c r="H29" i="154"/>
  <c r="K28" i="154"/>
  <c r="L27" i="154"/>
  <c r="K27" i="154"/>
  <c r="H26" i="154"/>
  <c r="G26" i="154"/>
  <c r="O25" i="154"/>
  <c r="H25" i="154"/>
  <c r="D25" i="154"/>
  <c r="K24" i="154"/>
  <c r="D24" i="154"/>
  <c r="L23" i="154"/>
  <c r="G23" i="154"/>
  <c r="L22" i="154"/>
  <c r="H22" i="154"/>
  <c r="I21" i="154"/>
  <c r="D21" i="154"/>
  <c r="L19" i="154"/>
  <c r="E19" i="154"/>
  <c r="L18" i="154"/>
  <c r="H18" i="154"/>
  <c r="G18" i="154"/>
  <c r="H17" i="154"/>
  <c r="O16" i="154"/>
  <c r="D16" i="154"/>
  <c r="E15" i="154"/>
  <c r="G14" i="154"/>
  <c r="H13" i="154"/>
  <c r="K11" i="154"/>
  <c r="L10" i="154"/>
  <c r="G10" i="154"/>
  <c r="H9" i="154"/>
  <c r="D8" i="154"/>
  <c r="K7" i="154"/>
  <c r="L6" i="154"/>
  <c r="H6" i="154"/>
  <c r="D6" i="154"/>
  <c r="L5" i="154"/>
  <c r="H5" i="154"/>
  <c r="D5" i="154"/>
  <c r="L4" i="154"/>
  <c r="D4" i="154"/>
  <c r="D14" i="154" l="1"/>
  <c r="L14" i="154"/>
  <c r="G6" i="154"/>
  <c r="G8" i="154"/>
  <c r="G12" i="154"/>
  <c r="O22" i="154"/>
  <c r="G28" i="154"/>
  <c r="K31" i="154"/>
  <c r="E7" i="154"/>
  <c r="I8" i="154"/>
  <c r="M9" i="154"/>
  <c r="E11" i="154"/>
  <c r="I12" i="154"/>
  <c r="I17" i="154"/>
  <c r="M17" i="154"/>
  <c r="M18" i="154"/>
  <c r="M21" i="154"/>
  <c r="M22" i="154"/>
  <c r="E23" i="154"/>
  <c r="E24" i="154"/>
  <c r="I25" i="154"/>
  <c r="M25" i="154"/>
  <c r="E27" i="154"/>
  <c r="E28" i="154"/>
  <c r="I28" i="154"/>
  <c r="M28" i="154"/>
  <c r="I29" i="154"/>
  <c r="M30" i="154"/>
  <c r="E31" i="154"/>
  <c r="I33" i="154"/>
  <c r="M34" i="154"/>
  <c r="E36" i="154"/>
  <c r="J4" i="154"/>
  <c r="N4" i="154"/>
  <c r="J5" i="154"/>
  <c r="N5" i="154"/>
  <c r="N6" i="154"/>
  <c r="F7" i="154"/>
  <c r="F8" i="154"/>
  <c r="J8" i="154"/>
  <c r="O14" i="154"/>
  <c r="G15" i="154"/>
  <c r="K15" i="154"/>
  <c r="O4" i="154"/>
  <c r="O6" i="154"/>
  <c r="K8" i="154"/>
  <c r="M10" i="154"/>
  <c r="K12" i="154"/>
  <c r="O13" i="154"/>
  <c r="K17" i="154"/>
  <c r="M26" i="154"/>
  <c r="O29" i="154"/>
  <c r="O8" i="154"/>
  <c r="K16" i="154"/>
  <c r="K19" i="154"/>
  <c r="O21" i="154"/>
  <c r="O24" i="154"/>
  <c r="G27" i="154"/>
  <c r="H4" i="154"/>
  <c r="F5" i="154"/>
  <c r="F6" i="154"/>
  <c r="J6" i="154"/>
  <c r="J7" i="154"/>
  <c r="N7" i="154"/>
  <c r="O5" i="154"/>
  <c r="O9" i="154"/>
  <c r="E13" i="154"/>
  <c r="G16" i="154"/>
  <c r="G22" i="154"/>
  <c r="M23" i="154"/>
  <c r="E29" i="154"/>
  <c r="G31" i="154"/>
  <c r="K35" i="154"/>
  <c r="E4" i="154"/>
  <c r="L9" i="154"/>
  <c r="D11" i="154"/>
  <c r="H12" i="154"/>
  <c r="L13" i="154"/>
  <c r="D15" i="154"/>
  <c r="H16" i="154"/>
  <c r="L17" i="154"/>
  <c r="D19" i="154"/>
  <c r="L21" i="154"/>
  <c r="D23" i="154"/>
  <c r="H24" i="154"/>
  <c r="L25" i="154"/>
  <c r="D27" i="154"/>
  <c r="H28" i="154"/>
  <c r="L29" i="154"/>
  <c r="D31" i="154"/>
  <c r="L33" i="154"/>
  <c r="D34" i="154"/>
  <c r="D35" i="154"/>
  <c r="H35" i="154"/>
  <c r="H36" i="154"/>
  <c r="D9" i="154"/>
  <c r="H11" i="154"/>
  <c r="D12" i="154"/>
  <c r="H14" i="154"/>
  <c r="L16" i="154"/>
  <c r="G20" i="154"/>
  <c r="D22" i="154"/>
  <c r="H27" i="154"/>
  <c r="D28" i="154"/>
  <c r="E5" i="154"/>
  <c r="I5" i="154"/>
  <c r="M5" i="154"/>
  <c r="E6" i="154"/>
  <c r="I6" i="154"/>
  <c r="M6" i="154"/>
  <c r="I7" i="154"/>
  <c r="M7" i="154"/>
  <c r="E8" i="154"/>
  <c r="M8" i="154"/>
  <c r="E10" i="154"/>
  <c r="I11" i="154"/>
  <c r="M12" i="154"/>
  <c r="E14" i="154"/>
  <c r="I15" i="154"/>
  <c r="M16" i="154"/>
  <c r="E18" i="154"/>
  <c r="I19" i="154"/>
  <c r="E22" i="154"/>
  <c r="I23" i="154"/>
  <c r="M24" i="154"/>
  <c r="E26" i="154"/>
  <c r="I27" i="154"/>
  <c r="E30" i="154"/>
  <c r="I31" i="154"/>
  <c r="E34" i="154"/>
  <c r="I34" i="154"/>
  <c r="I35" i="154"/>
  <c r="M35" i="154"/>
  <c r="M36" i="154"/>
  <c r="H20" i="154"/>
  <c r="F4" i="154"/>
  <c r="K4" i="154"/>
  <c r="L7" i="154"/>
  <c r="E9" i="154"/>
  <c r="H10" i="154"/>
  <c r="E12" i="154"/>
  <c r="L12" i="154"/>
  <c r="I14" i="154"/>
  <c r="L15" i="154"/>
  <c r="D18" i="154"/>
  <c r="M19" i="154"/>
  <c r="H23" i="154"/>
  <c r="E25" i="154"/>
  <c r="L28" i="154"/>
  <c r="I30" i="154"/>
  <c r="G4" i="154"/>
  <c r="H7" i="154"/>
  <c r="L8" i="154"/>
  <c r="I10" i="154"/>
  <c r="L11" i="154"/>
  <c r="I13" i="154"/>
  <c r="M15" i="154"/>
  <c r="I16" i="154"/>
  <c r="D17" i="154"/>
  <c r="H19" i="154"/>
  <c r="E21" i="154"/>
  <c r="L24" i="154"/>
  <c r="I26" i="154"/>
  <c r="D30" i="154"/>
  <c r="M31" i="154"/>
  <c r="M4" i="154"/>
  <c r="I4" i="154"/>
  <c r="G9" i="154"/>
  <c r="K10" i="154"/>
  <c r="O11" i="154"/>
  <c r="G13" i="154"/>
  <c r="K14" i="154"/>
  <c r="O15" i="154"/>
  <c r="G17" i="154"/>
  <c r="K18" i="154"/>
  <c r="O19" i="154"/>
  <c r="G21" i="154"/>
  <c r="K22" i="154"/>
  <c r="O23" i="154"/>
  <c r="G25" i="154"/>
  <c r="K26" i="154"/>
  <c r="O27" i="154"/>
  <c r="G29" i="154"/>
  <c r="K30" i="154"/>
  <c r="O31" i="154"/>
  <c r="K34" i="154"/>
  <c r="O34" i="154"/>
  <c r="O35" i="154"/>
  <c r="G36" i="154"/>
  <c r="F20" i="154"/>
  <c r="J20" i="154"/>
  <c r="N20" i="154"/>
  <c r="G5" i="154"/>
  <c r="K6" i="154"/>
  <c r="D7" i="154"/>
  <c r="O7" i="154"/>
  <c r="H8" i="154"/>
  <c r="I9" i="154"/>
  <c r="D10" i="154"/>
  <c r="G11" i="154"/>
  <c r="M11" i="154"/>
  <c r="D13" i="154"/>
  <c r="K13" i="154"/>
  <c r="M14" i="154"/>
  <c r="H15" i="154"/>
  <c r="E17" i="154"/>
  <c r="O18" i="154"/>
  <c r="L20" i="154"/>
  <c r="H21" i="154"/>
  <c r="I22" i="154"/>
  <c r="G24" i="154"/>
  <c r="D26" i="154"/>
  <c r="L26" i="154"/>
  <c r="M27" i="154"/>
  <c r="D29" i="154"/>
  <c r="K29" i="154"/>
  <c r="G30" i="154"/>
  <c r="H31" i="154"/>
  <c r="O33" i="154"/>
  <c r="K36" i="154"/>
  <c r="N8" i="154"/>
  <c r="F9" i="154"/>
  <c r="J9" i="154"/>
  <c r="N9" i="154"/>
  <c r="F10" i="154"/>
  <c r="J10" i="154"/>
  <c r="N10" i="154"/>
  <c r="F11" i="154"/>
  <c r="J11" i="154"/>
  <c r="N11" i="154"/>
  <c r="F12" i="154"/>
  <c r="J12" i="154"/>
  <c r="N12" i="154"/>
  <c r="F13" i="154"/>
  <c r="J13" i="154"/>
  <c r="N13" i="154"/>
  <c r="F14" i="154"/>
  <c r="J14" i="154"/>
  <c r="N14" i="154"/>
  <c r="F15" i="154"/>
  <c r="J15" i="154"/>
  <c r="N15" i="154"/>
  <c r="F16" i="154"/>
  <c r="J16" i="154"/>
  <c r="N16" i="154"/>
  <c r="F17" i="154"/>
  <c r="J17" i="154"/>
  <c r="N17" i="154"/>
  <c r="F18" i="154"/>
  <c r="J18" i="154"/>
  <c r="N18" i="154"/>
  <c r="F19" i="154"/>
  <c r="J19" i="154"/>
  <c r="N19" i="154"/>
  <c r="F21" i="154"/>
  <c r="J21" i="154"/>
  <c r="N21" i="154"/>
  <c r="F22" i="154"/>
  <c r="J22" i="154"/>
  <c r="N22" i="154"/>
  <c r="F23" i="154"/>
  <c r="J23" i="154"/>
  <c r="N23" i="154"/>
  <c r="F24" i="154"/>
  <c r="J24" i="154"/>
  <c r="N24" i="154"/>
  <c r="F25" i="154"/>
  <c r="J25" i="154"/>
  <c r="N25" i="154"/>
  <c r="F26" i="154"/>
  <c r="J26" i="154"/>
  <c r="N26" i="154"/>
  <c r="F27" i="154"/>
  <c r="J27" i="154"/>
  <c r="N27" i="154"/>
  <c r="F28" i="154"/>
  <c r="J28" i="154"/>
  <c r="N28" i="154"/>
  <c r="F29" i="154"/>
  <c r="J29" i="154"/>
  <c r="N29" i="154"/>
  <c r="F30" i="154"/>
  <c r="J30" i="154"/>
  <c r="N30" i="154"/>
  <c r="F31" i="154"/>
  <c r="J31" i="154"/>
  <c r="N31" i="154"/>
  <c r="F33" i="154"/>
  <c r="F34" i="154"/>
  <c r="J34" i="154"/>
  <c r="N34" i="154"/>
  <c r="F35" i="154"/>
  <c r="J35" i="154"/>
  <c r="N35" i="154"/>
  <c r="J36" i="154"/>
  <c r="N36" i="154"/>
  <c r="M20" i="154"/>
  <c r="V1" i="146" l="1"/>
  <c r="M38" i="153" l="1"/>
  <c r="I38" i="153"/>
  <c r="F38" i="152"/>
  <c r="J38" i="153"/>
  <c r="D38" i="153"/>
  <c r="F38" i="153"/>
  <c r="I38" i="152"/>
  <c r="M38" i="152"/>
  <c r="G38" i="152"/>
  <c r="M37" i="154"/>
  <c r="F37" i="154"/>
  <c r="J37" i="154"/>
  <c r="N37" i="154"/>
  <c r="D38" i="152"/>
  <c r="L38" i="152"/>
  <c r="G38" i="153"/>
  <c r="O38" i="153"/>
  <c r="L38" i="153"/>
  <c r="J38" i="152"/>
  <c r="O38" i="152"/>
  <c r="I37" i="154"/>
  <c r="K37" i="154"/>
  <c r="D37" i="154"/>
  <c r="H37" i="154"/>
  <c r="G37" i="154" l="1"/>
  <c r="O37" i="154"/>
  <c r="E37" i="154"/>
  <c r="L37" i="154"/>
  <c r="E20" i="144" l="1"/>
  <c r="D44" i="153" s="1"/>
  <c r="O35" i="144"/>
  <c r="L35" i="144"/>
  <c r="I35" i="144"/>
  <c r="F35" i="144"/>
  <c r="P22" i="144"/>
  <c r="O44" i="152" s="1"/>
  <c r="O22" i="144"/>
  <c r="N44" i="152" s="1"/>
  <c r="N22" i="144"/>
  <c r="M44" i="152" s="1"/>
  <c r="M22" i="144"/>
  <c r="L44" i="152" s="1"/>
  <c r="L22" i="144"/>
  <c r="K44" i="152" s="1"/>
  <c r="K22" i="144"/>
  <c r="J44" i="152" s="1"/>
  <c r="J22" i="144"/>
  <c r="I44" i="152" s="1"/>
  <c r="I22" i="144"/>
  <c r="H44" i="152" s="1"/>
  <c r="H22" i="144"/>
  <c r="G44" i="152" s="1"/>
  <c r="G22" i="144"/>
  <c r="F44" i="152" s="1"/>
  <c r="F22" i="144"/>
  <c r="E44" i="152" s="1"/>
  <c r="E22" i="144"/>
  <c r="D44" i="152" s="1"/>
  <c r="P21" i="144"/>
  <c r="O21" i="144"/>
  <c r="N21" i="144"/>
  <c r="M21" i="144"/>
  <c r="L21" i="144"/>
  <c r="K21" i="144"/>
  <c r="J21" i="144"/>
  <c r="I21" i="144"/>
  <c r="H21" i="144"/>
  <c r="G21" i="144"/>
  <c r="F21" i="144"/>
  <c r="E21" i="144"/>
  <c r="P20" i="144"/>
  <c r="O20" i="144"/>
  <c r="N44" i="153" s="1"/>
  <c r="N20" i="144"/>
  <c r="M20" i="144"/>
  <c r="L20" i="144"/>
  <c r="K44" i="153" s="1"/>
  <c r="K20" i="144"/>
  <c r="J44" i="153" s="1"/>
  <c r="J20" i="144"/>
  <c r="I20" i="144"/>
  <c r="H44" i="153" s="1"/>
  <c r="H20" i="144"/>
  <c r="G20" i="144"/>
  <c r="F20" i="144"/>
  <c r="E44" i="153" s="1"/>
  <c r="P19" i="144"/>
  <c r="L22" i="176" s="1"/>
  <c r="N19" i="144"/>
  <c r="K22" i="176" s="1"/>
  <c r="M19" i="144"/>
  <c r="J22" i="176" s="1"/>
  <c r="K19" i="144"/>
  <c r="I22" i="176" s="1"/>
  <c r="J19" i="144"/>
  <c r="H22" i="176" s="1"/>
  <c r="H19" i="144"/>
  <c r="G22" i="176" s="1"/>
  <c r="G19" i="144"/>
  <c r="F22" i="176" s="1"/>
  <c r="E19" i="144" l="1"/>
  <c r="E22" i="176" s="1"/>
  <c r="G23" i="144"/>
  <c r="F44" i="153"/>
  <c r="H23" i="144"/>
  <c r="G44" i="153"/>
  <c r="P23" i="144"/>
  <c r="O44" i="153"/>
  <c r="M23" i="144"/>
  <c r="L44" i="153"/>
  <c r="J23" i="144"/>
  <c r="I44" i="153"/>
  <c r="N23" i="144"/>
  <c r="M44" i="153"/>
  <c r="K23" i="144"/>
  <c r="E23" i="144"/>
  <c r="N27" i="144" l="1"/>
  <c r="H27" i="144"/>
  <c r="H25" i="144"/>
  <c r="N25" i="144"/>
  <c r="H26" i="144"/>
  <c r="N26" i="144"/>
  <c r="E27" i="144"/>
  <c r="K25" i="144"/>
  <c r="E25" i="144"/>
  <c r="E26" i="144"/>
  <c r="K27" i="144"/>
  <c r="K26" i="144"/>
  <c r="N28" i="144" l="1"/>
  <c r="H28" i="144"/>
  <c r="K28" i="144"/>
  <c r="E28" i="144"/>
  <c r="F49" i="108" l="1"/>
  <c r="F37" i="108" s="1"/>
  <c r="E49" i="108"/>
  <c r="E37" i="108" s="1"/>
  <c r="H49" i="108"/>
  <c r="H37" i="108" s="1"/>
  <c r="D49" i="108"/>
  <c r="D37" i="108" s="1"/>
  <c r="G49" i="108"/>
  <c r="G37" i="108" s="1"/>
  <c r="P20" i="129"/>
  <c r="P19" i="129"/>
  <c r="P18" i="129"/>
  <c r="P17" i="129"/>
  <c r="O43" i="71" l="1"/>
  <c r="L43" i="71"/>
  <c r="I43" i="71"/>
  <c r="F43" i="71"/>
  <c r="F7" i="139" l="1"/>
  <c r="F6" i="139"/>
  <c r="F5" i="139"/>
  <c r="F4" i="139"/>
  <c r="F3" i="139"/>
  <c r="E7" i="139"/>
  <c r="E6" i="139"/>
  <c r="E5" i="139"/>
  <c r="E4" i="139"/>
  <c r="E3" i="139"/>
  <c r="D7" i="139"/>
  <c r="D6" i="139"/>
  <c r="D5" i="139"/>
  <c r="D4" i="139"/>
  <c r="D3" i="139"/>
  <c r="G7" i="139"/>
  <c r="C2" i="139"/>
  <c r="D8" i="139" l="1"/>
  <c r="G6" i="139"/>
  <c r="G5" i="139"/>
  <c r="E8" i="139"/>
  <c r="F8" i="139"/>
  <c r="G8" i="139" l="1"/>
  <c r="H8" i="116"/>
  <c r="H9" i="116" l="1"/>
  <c r="H7" i="116"/>
  <c r="G38" i="108"/>
  <c r="F38" i="108"/>
  <c r="E38" i="108"/>
  <c r="D38" i="108"/>
  <c r="F38" i="109" l="1"/>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F13" i="109"/>
  <c r="F12" i="109"/>
  <c r="F11" i="109"/>
  <c r="F10" i="109"/>
  <c r="F9" i="109"/>
  <c r="F8" i="109"/>
  <c r="F7" i="109"/>
  <c r="F6" i="109"/>
  <c r="F5" i="109"/>
  <c r="G38" i="109"/>
  <c r="G37" i="109"/>
  <c r="G36" i="109"/>
  <c r="G35" i="109"/>
  <c r="G34" i="109"/>
  <c r="G33" i="109"/>
  <c r="G32" i="109"/>
  <c r="G31" i="109"/>
  <c r="G30" i="109"/>
  <c r="G29" i="109"/>
  <c r="G28" i="109"/>
  <c r="G27" i="109"/>
  <c r="G26" i="109"/>
  <c r="G25" i="109"/>
  <c r="G24" i="109"/>
  <c r="G23" i="109"/>
  <c r="G22" i="109"/>
  <c r="G21" i="109"/>
  <c r="G20" i="109"/>
  <c r="G19" i="109"/>
  <c r="G18" i="109"/>
  <c r="G17" i="109"/>
  <c r="G16" i="109"/>
  <c r="G15" i="109"/>
  <c r="G14" i="109"/>
  <c r="G13" i="109"/>
  <c r="G12" i="109"/>
  <c r="G11" i="109"/>
  <c r="G10" i="109"/>
  <c r="G9" i="109"/>
  <c r="G8" i="109"/>
  <c r="G7" i="109"/>
  <c r="G6" i="109"/>
  <c r="G5" i="109"/>
  <c r="E38" i="109"/>
  <c r="E37" i="109"/>
  <c r="E36" i="109"/>
  <c r="E35" i="109"/>
  <c r="E34" i="109"/>
  <c r="E33" i="109"/>
  <c r="E32" i="109"/>
  <c r="E30" i="109"/>
  <c r="E29" i="109"/>
  <c r="E27" i="109"/>
  <c r="E25" i="109"/>
  <c r="E23" i="109"/>
  <c r="E21" i="109"/>
  <c r="E19" i="109"/>
  <c r="E17" i="109"/>
  <c r="E15" i="109"/>
  <c r="E13" i="109"/>
  <c r="E11" i="109"/>
  <c r="E9" i="109"/>
  <c r="E7" i="109"/>
  <c r="E5" i="109"/>
  <c r="E31" i="109"/>
  <c r="E28" i="109"/>
  <c r="E26" i="109"/>
  <c r="E24" i="109"/>
  <c r="E22" i="109"/>
  <c r="E20" i="109"/>
  <c r="E18" i="109"/>
  <c r="E16" i="109"/>
  <c r="E14" i="109"/>
  <c r="E12" i="109"/>
  <c r="E10" i="109"/>
  <c r="E8" i="109"/>
  <c r="E6" i="109"/>
  <c r="D36" i="109"/>
  <c r="D32" i="109"/>
  <c r="D28" i="109"/>
  <c r="D24" i="109"/>
  <c r="D20" i="109"/>
  <c r="D16" i="109"/>
  <c r="D12" i="109"/>
  <c r="D8" i="109"/>
  <c r="D34" i="109"/>
  <c r="D26" i="109"/>
  <c r="D18" i="109"/>
  <c r="D10" i="109"/>
  <c r="D37" i="109"/>
  <c r="D29" i="109"/>
  <c r="D21" i="109"/>
  <c r="D13" i="109"/>
  <c r="D5" i="109"/>
  <c r="D35" i="109"/>
  <c r="D31" i="109"/>
  <c r="D27" i="109"/>
  <c r="D23" i="109"/>
  <c r="D19" i="109"/>
  <c r="D15" i="109"/>
  <c r="D11" i="109"/>
  <c r="D7" i="109"/>
  <c r="D38" i="109"/>
  <c r="D30" i="109"/>
  <c r="D22" i="109"/>
  <c r="D14" i="109"/>
  <c r="D6" i="109"/>
  <c r="D33" i="109"/>
  <c r="D25" i="109"/>
  <c r="D17" i="109"/>
  <c r="D9" i="109"/>
  <c r="D31" i="131"/>
  <c r="D30" i="131"/>
  <c r="D29" i="131"/>
  <c r="D28" i="131"/>
  <c r="D27" i="131"/>
  <c r="D29" i="132" l="1"/>
  <c r="D28" i="132"/>
  <c r="D27" i="132"/>
  <c r="M20" i="129"/>
  <c r="M19" i="129"/>
  <c r="M18" i="129"/>
  <c r="M17" i="129"/>
  <c r="I20" i="129"/>
  <c r="I19" i="129"/>
  <c r="I18" i="129"/>
  <c r="I17" i="129"/>
  <c r="E20" i="129"/>
  <c r="E19" i="129"/>
  <c r="E18" i="129"/>
  <c r="E17" i="129"/>
  <c r="P6" i="129"/>
  <c r="P33" i="129" s="1"/>
  <c r="P5" i="129"/>
  <c r="P32" i="129" s="1"/>
  <c r="P4" i="129"/>
  <c r="P31" i="129" s="1"/>
  <c r="D32" i="131" l="1"/>
  <c r="P22" i="128"/>
  <c r="M22" i="128"/>
  <c r="I22" i="128"/>
  <c r="E22" i="128"/>
  <c r="P21" i="128"/>
  <c r="M21" i="128"/>
  <c r="I21" i="128"/>
  <c r="E21" i="128"/>
  <c r="P20" i="128"/>
  <c r="M20" i="128"/>
  <c r="I20" i="128"/>
  <c r="E20" i="128"/>
  <c r="P19" i="128"/>
  <c r="M19" i="128"/>
  <c r="I19" i="128"/>
  <c r="E19" i="128"/>
  <c r="P18" i="128"/>
  <c r="P7" i="128"/>
  <c r="G46" i="108" s="1"/>
  <c r="P6" i="128"/>
  <c r="F46" i="108" s="1"/>
  <c r="P5" i="128"/>
  <c r="E46" i="108" s="1"/>
  <c r="P4" i="128"/>
  <c r="P35" i="128" l="1"/>
  <c r="D46" i="108"/>
  <c r="P36" i="128"/>
  <c r="P37" i="128"/>
  <c r="P38" i="128"/>
  <c r="I9" i="116"/>
  <c r="I8" i="116"/>
  <c r="I7" i="116"/>
  <c r="E9" i="116"/>
  <c r="E8" i="116"/>
  <c r="E7" i="116"/>
  <c r="E6" i="116"/>
  <c r="J5" i="136" l="1"/>
  <c r="J6" i="136"/>
  <c r="J7" i="136"/>
  <c r="J8" i="136"/>
  <c r="J9" i="136"/>
  <c r="C14" i="136"/>
  <c r="C13" i="136"/>
  <c r="C12" i="136"/>
  <c r="C11" i="136"/>
  <c r="G17" i="73"/>
  <c r="F17" i="73"/>
  <c r="E17" i="73"/>
  <c r="H16" i="73"/>
  <c r="G16" i="73"/>
  <c r="F16" i="73"/>
  <c r="E16" i="73"/>
  <c r="D16" i="73"/>
  <c r="H15" i="73"/>
  <c r="G15" i="73"/>
  <c r="F15" i="73"/>
  <c r="E15" i="73"/>
  <c r="H14" i="73"/>
  <c r="G14" i="73"/>
  <c r="F14" i="73"/>
  <c r="E14" i="73"/>
  <c r="H13" i="73"/>
  <c r="G13" i="73"/>
  <c r="F13" i="73"/>
  <c r="E13" i="73"/>
  <c r="D13" i="73"/>
  <c r="D17" i="73"/>
  <c r="D14" i="73"/>
  <c r="D15" i="73"/>
  <c r="I11" i="73"/>
  <c r="I10" i="73"/>
  <c r="I9" i="73"/>
  <c r="I8" i="73"/>
  <c r="I7" i="73"/>
  <c r="I6" i="73"/>
  <c r="I5" i="73"/>
  <c r="I4" i="73"/>
  <c r="D12" i="73"/>
  <c r="E12" i="73"/>
  <c r="F12" i="73"/>
  <c r="G12" i="73"/>
  <c r="H12" i="73"/>
  <c r="G18" i="73" l="1"/>
  <c r="G19" i="73" s="1"/>
  <c r="E18" i="73"/>
  <c r="E19" i="73" s="1"/>
  <c r="H18" i="73"/>
  <c r="H20" i="73" s="1"/>
  <c r="F18" i="73"/>
  <c r="F23" i="73" s="1"/>
  <c r="D18" i="73"/>
  <c r="D21" i="73" s="1"/>
  <c r="G23" i="73" l="1"/>
  <c r="G20" i="73"/>
  <c r="G24" i="73"/>
  <c r="G21" i="73"/>
  <c r="G22" i="73"/>
  <c r="E24" i="73"/>
  <c r="E21" i="73"/>
  <c r="E22" i="73"/>
  <c r="E20" i="73"/>
  <c r="E23" i="73"/>
  <c r="H23" i="73"/>
  <c r="F22" i="73"/>
  <c r="F24" i="73"/>
  <c r="F21" i="73"/>
  <c r="H21" i="73"/>
  <c r="F20" i="73"/>
  <c r="H22" i="73"/>
  <c r="H24" i="73"/>
  <c r="F19" i="73"/>
  <c r="H19" i="73"/>
  <c r="D19" i="73"/>
  <c r="D23" i="73"/>
  <c r="D20" i="73"/>
  <c r="D24" i="73"/>
  <c r="D22" i="73"/>
  <c r="E36" i="141"/>
  <c r="D36" i="141"/>
  <c r="C36" i="141"/>
  <c r="E35" i="141"/>
  <c r="D35" i="141"/>
  <c r="C35" i="141"/>
  <c r="E34" i="141"/>
  <c r="D34" i="141"/>
  <c r="C34" i="141"/>
  <c r="E33" i="141"/>
  <c r="D33" i="141"/>
  <c r="C33" i="141"/>
  <c r="E32" i="141"/>
  <c r="D32" i="141"/>
  <c r="C32" i="141"/>
  <c r="D30" i="132" l="1"/>
  <c r="B26" i="114"/>
  <c r="B25" i="114"/>
  <c r="B24" i="114"/>
  <c r="B20" i="114" l="1"/>
  <c r="B19" i="114"/>
  <c r="B18" i="114"/>
  <c r="B17" i="114"/>
  <c r="B15" i="114"/>
  <c r="B13" i="114"/>
  <c r="B12" i="114"/>
  <c r="B11" i="114"/>
  <c r="B7" i="114"/>
  <c r="B6" i="114"/>
  <c r="B3" i="114"/>
  <c r="B5" i="114"/>
  <c r="B4" i="114"/>
  <c r="C37" i="141" l="1"/>
  <c r="D37" i="141"/>
  <c r="E37" i="141"/>
  <c r="F34" i="141"/>
  <c r="F35" i="141"/>
  <c r="F36" i="141"/>
  <c r="D48" i="78"/>
  <c r="D37" i="78" s="1"/>
  <c r="D38" i="78" s="1"/>
  <c r="E48" i="78"/>
  <c r="E37" i="78" s="1"/>
  <c r="F48" i="78"/>
  <c r="F37" i="78" s="1"/>
  <c r="F38" i="78" s="1"/>
  <c r="G48" i="78"/>
  <c r="G37" i="78" s="1"/>
  <c r="G38" i="78" s="1"/>
  <c r="H48" i="78"/>
  <c r="H37" i="78" s="1"/>
  <c r="I48" i="78"/>
  <c r="I37" i="78" s="1"/>
  <c r="I38" i="78" s="1"/>
  <c r="J48" i="78"/>
  <c r="J37" i="78" s="1"/>
  <c r="K48" i="78"/>
  <c r="K37" i="78" s="1"/>
  <c r="L48" i="78"/>
  <c r="L37" i="78" s="1"/>
  <c r="L38" i="78" s="1"/>
  <c r="M48" i="78"/>
  <c r="M37" i="78" s="1"/>
  <c r="M38" i="78" s="1"/>
  <c r="N48" i="78"/>
  <c r="N37" i="78" s="1"/>
  <c r="O48" i="78"/>
  <c r="O37" i="78" s="1"/>
  <c r="O38" i="78" s="1"/>
  <c r="D49" i="76"/>
  <c r="E49" i="76"/>
  <c r="E37" i="76" s="1"/>
  <c r="F49" i="76"/>
  <c r="G49" i="76"/>
  <c r="H49" i="76"/>
  <c r="H37" i="76" s="1"/>
  <c r="I49" i="76"/>
  <c r="J49" i="76"/>
  <c r="K49" i="76"/>
  <c r="K37" i="76" s="1"/>
  <c r="L49" i="76"/>
  <c r="M49" i="76"/>
  <c r="N49" i="76"/>
  <c r="N37" i="76" s="1"/>
  <c r="O49" i="76"/>
  <c r="M37" i="76" l="1"/>
  <c r="E147" i="172"/>
  <c r="E148" i="172" s="1"/>
  <c r="L37" i="76"/>
  <c r="E147" i="170"/>
  <c r="E148" i="170" s="1"/>
  <c r="H46" i="76"/>
  <c r="I16" i="177"/>
  <c r="I48" i="177" s="1"/>
  <c r="D37" i="76"/>
  <c r="E147" i="160"/>
  <c r="E148" i="160" s="1"/>
  <c r="I37" i="76"/>
  <c r="E147" i="166"/>
  <c r="E148" i="166" s="1"/>
  <c r="E45" i="76"/>
  <c r="F16" i="177"/>
  <c r="F48" i="177" s="1"/>
  <c r="O37" i="76"/>
  <c r="E147" i="174"/>
  <c r="E148" i="174" s="1"/>
  <c r="K45" i="76"/>
  <c r="L16" i="177"/>
  <c r="L48" i="177" s="1"/>
  <c r="K46" i="76"/>
  <c r="K37" i="119" s="1"/>
  <c r="G37" i="76"/>
  <c r="E147" i="164"/>
  <c r="E148" i="164" s="1"/>
  <c r="N45" i="76"/>
  <c r="O16" i="177"/>
  <c r="O48" i="177" s="1"/>
  <c r="N46" i="76"/>
  <c r="J37" i="76"/>
  <c r="E147" i="168"/>
  <c r="E148" i="168" s="1"/>
  <c r="F37" i="76"/>
  <c r="E147" i="162"/>
  <c r="E148" i="162" s="1"/>
  <c r="J38" i="78"/>
  <c r="D70" i="140"/>
  <c r="H45" i="76"/>
  <c r="E46" i="76"/>
  <c r="E44" i="141"/>
  <c r="C40" i="141"/>
  <c r="D42" i="141"/>
  <c r="E42" i="141"/>
  <c r="E40" i="141"/>
  <c r="D41" i="141"/>
  <c r="D44" i="141"/>
  <c r="D43" i="141"/>
  <c r="C41" i="141"/>
  <c r="F37" i="141"/>
  <c r="E41" i="141"/>
  <c r="C43" i="141"/>
  <c r="E43" i="141"/>
  <c r="C44" i="141"/>
  <c r="C42" i="141"/>
  <c r="H47" i="76" l="1"/>
  <c r="N47" i="76"/>
  <c r="K47" i="76"/>
  <c r="E47" i="76"/>
  <c r="K36" i="119"/>
  <c r="K33" i="119"/>
  <c r="K25" i="119"/>
  <c r="K17" i="119"/>
  <c r="K9" i="119"/>
  <c r="K30" i="119"/>
  <c r="K22" i="119"/>
  <c r="K14" i="119"/>
  <c r="K6" i="119"/>
  <c r="K29" i="119"/>
  <c r="K21" i="119"/>
  <c r="K13" i="119"/>
  <c r="K5" i="119"/>
  <c r="K34" i="119"/>
  <c r="K26" i="119"/>
  <c r="K18" i="119"/>
  <c r="K10" i="119"/>
  <c r="K7" i="119"/>
  <c r="K23" i="119"/>
  <c r="K4" i="119"/>
  <c r="K20" i="119"/>
  <c r="K11" i="119"/>
  <c r="K27" i="119"/>
  <c r="K8" i="119"/>
  <c r="K24" i="119"/>
  <c r="K15" i="119"/>
  <c r="K31" i="119"/>
  <c r="K12" i="119"/>
  <c r="K28" i="119"/>
  <c r="K19" i="119"/>
  <c r="K35" i="119"/>
  <c r="K16" i="119"/>
  <c r="K32" i="119"/>
  <c r="O38" i="76"/>
  <c r="P16" i="177"/>
  <c r="L38" i="76"/>
  <c r="M16" i="177"/>
  <c r="J46" i="78"/>
  <c r="D71" i="140"/>
  <c r="D35" i="140"/>
  <c r="D34" i="140" s="1"/>
  <c r="J38" i="76"/>
  <c r="K16" i="177"/>
  <c r="D38" i="76"/>
  <c r="E16" i="177"/>
  <c r="F42" i="141"/>
  <c r="F38" i="76"/>
  <c r="G16" i="177"/>
  <c r="G38" i="76"/>
  <c r="H16" i="177"/>
  <c r="I38" i="76"/>
  <c r="J16" i="177"/>
  <c r="M38" i="76"/>
  <c r="N16" i="177"/>
  <c r="F44" i="141"/>
  <c r="D45" i="141"/>
  <c r="F43" i="141"/>
  <c r="C45" i="141"/>
  <c r="E45" i="141"/>
  <c r="J17" i="177" l="1"/>
  <c r="J31" i="177" s="1"/>
  <c r="G17" i="177"/>
  <c r="G31" i="177" s="1"/>
  <c r="P17" i="177"/>
  <c r="P31" i="177" s="1"/>
  <c r="E31" i="177"/>
  <c r="E17" i="177"/>
  <c r="K17" i="177"/>
  <c r="K31" i="177" s="1"/>
  <c r="N17" i="177"/>
  <c r="N31" i="177" s="1"/>
  <c r="H17" i="177"/>
  <c r="H31" i="177" s="1"/>
  <c r="M17" i="177"/>
  <c r="M31" i="177" s="1"/>
  <c r="D49" i="122"/>
  <c r="K38" i="119"/>
  <c r="J46" i="177"/>
  <c r="L74" i="122"/>
  <c r="L35" i="122" s="1"/>
  <c r="L73" i="122"/>
  <c r="L72" i="122"/>
  <c r="L71" i="122"/>
  <c r="L69" i="122"/>
  <c r="L70" i="122"/>
  <c r="L67" i="122"/>
  <c r="L64" i="122"/>
  <c r="L62" i="122"/>
  <c r="L66" i="122"/>
  <c r="L63" i="122"/>
  <c r="L65" i="122"/>
  <c r="L61" i="122"/>
  <c r="L60" i="122"/>
  <c r="L59" i="122"/>
  <c r="L58" i="122"/>
  <c r="L57" i="122"/>
  <c r="L56" i="122"/>
  <c r="L52" i="122"/>
  <c r="L54" i="122"/>
  <c r="L55" i="122"/>
  <c r="L44" i="122"/>
  <c r="L49" i="122"/>
  <c r="L51" i="122"/>
  <c r="L53" i="122"/>
  <c r="L48" i="122"/>
  <c r="L50" i="122"/>
  <c r="L47" i="122"/>
  <c r="L45" i="122"/>
  <c r="L43" i="122"/>
  <c r="L46" i="122"/>
  <c r="L42" i="122"/>
  <c r="L41" i="122"/>
  <c r="L40" i="122"/>
  <c r="L28" i="122" s="1"/>
  <c r="K46" i="177" l="1"/>
  <c r="M32" i="177"/>
  <c r="M27" i="177"/>
  <c r="M30" i="177"/>
  <c r="M29" i="177"/>
  <c r="M24" i="177"/>
  <c r="M21" i="177"/>
  <c r="M25" i="177"/>
  <c r="M23" i="177"/>
  <c r="M20" i="177"/>
  <c r="M28" i="177"/>
  <c r="M22" i="177"/>
  <c r="M26" i="177"/>
  <c r="M19" i="177"/>
  <c r="E30" i="177"/>
  <c r="E32" i="177"/>
  <c r="E27" i="177"/>
  <c r="E29" i="177"/>
  <c r="E20" i="177"/>
  <c r="E28" i="177"/>
  <c r="E25" i="177"/>
  <c r="E23" i="177"/>
  <c r="E21" i="177"/>
  <c r="E24" i="177"/>
  <c r="E19" i="177"/>
  <c r="E22" i="177"/>
  <c r="E26" i="177"/>
  <c r="G46" i="177"/>
  <c r="G32" i="177"/>
  <c r="G27" i="177"/>
  <c r="G29" i="177"/>
  <c r="G30" i="177"/>
  <c r="G24" i="177"/>
  <c r="G23" i="177"/>
  <c r="G21" i="177"/>
  <c r="G25" i="177"/>
  <c r="G20" i="177"/>
  <c r="G28" i="177"/>
  <c r="G22" i="177"/>
  <c r="G26" i="177"/>
  <c r="G19" i="177"/>
  <c r="E46" i="177"/>
  <c r="N32" i="177"/>
  <c r="N27" i="177"/>
  <c r="N30" i="177"/>
  <c r="N29" i="177"/>
  <c r="N20" i="177"/>
  <c r="N24" i="177"/>
  <c r="N28" i="177"/>
  <c r="N23" i="177"/>
  <c r="N21" i="177"/>
  <c r="N25" i="177"/>
  <c r="N26" i="177"/>
  <c r="N22" i="177"/>
  <c r="N19" i="177"/>
  <c r="N46" i="177"/>
  <c r="H46" i="177"/>
  <c r="H32" i="177"/>
  <c r="H27" i="177"/>
  <c r="H29" i="177"/>
  <c r="H30" i="177"/>
  <c r="H20" i="177"/>
  <c r="H21" i="177"/>
  <c r="H25" i="177"/>
  <c r="H23" i="177"/>
  <c r="H24" i="177"/>
  <c r="H28" i="177"/>
  <c r="H19" i="177"/>
  <c r="H26" i="177"/>
  <c r="H22" i="177"/>
  <c r="K32" i="177"/>
  <c r="K27" i="177"/>
  <c r="K30" i="177"/>
  <c r="K29" i="177"/>
  <c r="K20" i="177"/>
  <c r="K24" i="177"/>
  <c r="K28" i="177"/>
  <c r="K23" i="177"/>
  <c r="K25" i="177"/>
  <c r="K21" i="177"/>
  <c r="K19" i="177"/>
  <c r="K22" i="177"/>
  <c r="K26" i="177"/>
  <c r="P46" i="177"/>
  <c r="P32" i="177"/>
  <c r="P27" i="177"/>
  <c r="P30" i="177"/>
  <c r="P29" i="177"/>
  <c r="P20" i="177"/>
  <c r="P24" i="177"/>
  <c r="P28" i="177"/>
  <c r="P23" i="177"/>
  <c r="P21" i="177"/>
  <c r="P25" i="177"/>
  <c r="P19" i="177"/>
  <c r="P22" i="177"/>
  <c r="P26" i="177"/>
  <c r="J32" i="177"/>
  <c r="J27" i="177"/>
  <c r="J30" i="177"/>
  <c r="J29" i="177"/>
  <c r="J21" i="177"/>
  <c r="J25" i="177"/>
  <c r="J20" i="177"/>
  <c r="J23" i="177"/>
  <c r="J24" i="177"/>
  <c r="J28" i="177"/>
  <c r="J26" i="177"/>
  <c r="J22" i="177"/>
  <c r="J19" i="177"/>
  <c r="M46" i="177"/>
  <c r="D50" i="122"/>
  <c r="D35" i="122" s="1"/>
  <c r="D34" i="122" s="1"/>
  <c r="L29" i="122"/>
  <c r="L33" i="122"/>
  <c r="L31" i="122"/>
  <c r="L32" i="122"/>
  <c r="L30" i="122"/>
  <c r="P8" i="128"/>
  <c r="M36" i="128" s="1"/>
  <c r="D5" i="79" l="1"/>
  <c r="K67" i="160" s="1"/>
  <c r="E5" i="79"/>
  <c r="F5" i="79"/>
  <c r="K67" i="162" s="1"/>
  <c r="K83" i="162" s="1"/>
  <c r="G5" i="79"/>
  <c r="K67" i="164" s="1"/>
  <c r="K83" i="164" s="1"/>
  <c r="H5" i="79"/>
  <c r="I5" i="79"/>
  <c r="K67" i="166" s="1"/>
  <c r="K83" i="166" s="1"/>
  <c r="J5" i="79"/>
  <c r="K5" i="79"/>
  <c r="L5" i="79"/>
  <c r="K67" i="170" s="1"/>
  <c r="K83" i="170" s="1"/>
  <c r="M5" i="79"/>
  <c r="K67" i="172" s="1"/>
  <c r="K83" i="172" s="1"/>
  <c r="N5" i="79"/>
  <c r="O5" i="79"/>
  <c r="K67" i="174" s="1"/>
  <c r="K83" i="174" s="1"/>
  <c r="D6" i="79"/>
  <c r="E46" i="160" s="1"/>
  <c r="E6" i="79"/>
  <c r="F6" i="79"/>
  <c r="E46" i="162" s="1"/>
  <c r="G6" i="79"/>
  <c r="E46" i="164" s="1"/>
  <c r="E62" i="164" s="1"/>
  <c r="H6" i="79"/>
  <c r="I6" i="79"/>
  <c r="E46" i="166" s="1"/>
  <c r="E62" i="166" s="1"/>
  <c r="J6" i="79"/>
  <c r="K6" i="79"/>
  <c r="L6" i="79"/>
  <c r="E46" i="170" s="1"/>
  <c r="M6" i="79"/>
  <c r="E46" i="172" s="1"/>
  <c r="E62" i="172" s="1"/>
  <c r="N6" i="79"/>
  <c r="O6" i="79"/>
  <c r="E46" i="174" s="1"/>
  <c r="E62" i="174" s="1"/>
  <c r="D7" i="79"/>
  <c r="E88" i="160" s="1"/>
  <c r="E7" i="79"/>
  <c r="F7" i="79"/>
  <c r="E88" i="162" s="1"/>
  <c r="E104" i="162" s="1"/>
  <c r="G7" i="79"/>
  <c r="E88" i="164" s="1"/>
  <c r="E104" i="164" s="1"/>
  <c r="H7" i="79"/>
  <c r="I7" i="79"/>
  <c r="E88" i="166" s="1"/>
  <c r="J7" i="79"/>
  <c r="K7" i="79"/>
  <c r="L7" i="79"/>
  <c r="E88" i="170" s="1"/>
  <c r="M7" i="79"/>
  <c r="E88" i="172" s="1"/>
  <c r="N7" i="79"/>
  <c r="O7" i="79"/>
  <c r="E88" i="174" s="1"/>
  <c r="D8" i="79"/>
  <c r="F46" i="160" s="1"/>
  <c r="E8" i="79"/>
  <c r="F8" i="79"/>
  <c r="F46" i="162" s="1"/>
  <c r="G8" i="79"/>
  <c r="F46" i="164" s="1"/>
  <c r="F62" i="164" s="1"/>
  <c r="H8" i="79"/>
  <c r="I8" i="79"/>
  <c r="F46" i="166" s="1"/>
  <c r="J8" i="79"/>
  <c r="K8" i="79"/>
  <c r="L8" i="79"/>
  <c r="F46" i="170" s="1"/>
  <c r="F62" i="170" s="1"/>
  <c r="M8" i="79"/>
  <c r="F46" i="172" s="1"/>
  <c r="F62" i="172" s="1"/>
  <c r="N8" i="79"/>
  <c r="O8" i="79"/>
  <c r="F46" i="174" s="1"/>
  <c r="D9" i="79"/>
  <c r="G46" i="160" s="1"/>
  <c r="E9" i="79"/>
  <c r="F9" i="79"/>
  <c r="G46" i="162" s="1"/>
  <c r="G62" i="162" s="1"/>
  <c r="G64" i="162" s="1"/>
  <c r="G9" i="79"/>
  <c r="G46" i="164" s="1"/>
  <c r="H9" i="79"/>
  <c r="I9" i="79"/>
  <c r="G46" i="166" s="1"/>
  <c r="G62" i="166" s="1"/>
  <c r="J9" i="79"/>
  <c r="K9" i="79"/>
  <c r="L9" i="79"/>
  <c r="G46" i="170" s="1"/>
  <c r="G62" i="170" s="1"/>
  <c r="M9" i="79"/>
  <c r="G46" i="172" s="1"/>
  <c r="G62" i="172" s="1"/>
  <c r="N9" i="79"/>
  <c r="O9" i="79"/>
  <c r="G46" i="174" s="1"/>
  <c r="G62" i="174" s="1"/>
  <c r="D10" i="79"/>
  <c r="H46" i="160" s="1"/>
  <c r="E10" i="79"/>
  <c r="F10" i="79"/>
  <c r="H46" i="162" s="1"/>
  <c r="H62" i="162" s="1"/>
  <c r="H64" i="162" s="1"/>
  <c r="G10" i="79"/>
  <c r="H46" i="164" s="1"/>
  <c r="H62" i="164" s="1"/>
  <c r="H10" i="79"/>
  <c r="I10" i="79"/>
  <c r="H46" i="166" s="1"/>
  <c r="H62" i="166" s="1"/>
  <c r="J10" i="79"/>
  <c r="K10" i="79"/>
  <c r="L10" i="79"/>
  <c r="H46" i="170" s="1"/>
  <c r="H62" i="170" s="1"/>
  <c r="M10" i="79"/>
  <c r="H46" i="172" s="1"/>
  <c r="N10" i="79"/>
  <c r="O10" i="79"/>
  <c r="H46" i="174" s="1"/>
  <c r="H62" i="174" s="1"/>
  <c r="D11" i="79"/>
  <c r="N67" i="160" s="1"/>
  <c r="E11" i="79"/>
  <c r="F11" i="79"/>
  <c r="N67" i="162" s="1"/>
  <c r="N83" i="162" s="1"/>
  <c r="G11" i="79"/>
  <c r="N67" i="164" s="1"/>
  <c r="N83" i="164" s="1"/>
  <c r="H11" i="79"/>
  <c r="I11" i="79"/>
  <c r="N67" i="166" s="1"/>
  <c r="N83" i="166" s="1"/>
  <c r="J11" i="79"/>
  <c r="K11" i="79"/>
  <c r="L11" i="79"/>
  <c r="N67" i="170" s="1"/>
  <c r="N83" i="170" s="1"/>
  <c r="M11" i="79"/>
  <c r="N67" i="172" s="1"/>
  <c r="N83" i="172" s="1"/>
  <c r="N11" i="79"/>
  <c r="O11" i="79"/>
  <c r="N67" i="174" s="1"/>
  <c r="N83" i="174" s="1"/>
  <c r="D12" i="79"/>
  <c r="E109" i="160" s="1"/>
  <c r="E12" i="79"/>
  <c r="F12" i="79"/>
  <c r="E109" i="162" s="1"/>
  <c r="G12" i="79"/>
  <c r="E109" i="164" s="1"/>
  <c r="H12" i="79"/>
  <c r="I12" i="79"/>
  <c r="E109" i="166" s="1"/>
  <c r="J12" i="79"/>
  <c r="K12" i="79"/>
  <c r="L12" i="79"/>
  <c r="E109" i="170" s="1"/>
  <c r="M12" i="79"/>
  <c r="E109" i="172" s="1"/>
  <c r="N12" i="79"/>
  <c r="O12" i="79"/>
  <c r="E109" i="174" s="1"/>
  <c r="E125" i="174" s="1"/>
  <c r="D13" i="79"/>
  <c r="M67" i="160" s="1"/>
  <c r="E13" i="79"/>
  <c r="F13" i="79"/>
  <c r="M67" i="162" s="1"/>
  <c r="M83" i="162" s="1"/>
  <c r="G13" i="79"/>
  <c r="M67" i="164" s="1"/>
  <c r="M83" i="164" s="1"/>
  <c r="H13" i="79"/>
  <c r="I13" i="79"/>
  <c r="M67" i="166" s="1"/>
  <c r="M83" i="166" s="1"/>
  <c r="J13" i="79"/>
  <c r="K13" i="79"/>
  <c r="L13" i="79"/>
  <c r="M67" i="170" s="1"/>
  <c r="M83" i="170" s="1"/>
  <c r="M13" i="79"/>
  <c r="M67" i="172" s="1"/>
  <c r="M83" i="172" s="1"/>
  <c r="N13" i="79"/>
  <c r="O13" i="79"/>
  <c r="M67" i="174" s="1"/>
  <c r="M83" i="174" s="1"/>
  <c r="D14" i="79"/>
  <c r="F67" i="160" s="1"/>
  <c r="E14" i="79"/>
  <c r="F14" i="79"/>
  <c r="F67" i="162" s="1"/>
  <c r="F83" i="162" s="1"/>
  <c r="G14" i="79"/>
  <c r="F67" i="164" s="1"/>
  <c r="F83" i="164" s="1"/>
  <c r="H14" i="79"/>
  <c r="I14" i="79"/>
  <c r="F67" i="166" s="1"/>
  <c r="F83" i="166" s="1"/>
  <c r="J14" i="79"/>
  <c r="K14" i="79"/>
  <c r="L14" i="79"/>
  <c r="F67" i="170" s="1"/>
  <c r="F83" i="170" s="1"/>
  <c r="M14" i="79"/>
  <c r="F67" i="172" s="1"/>
  <c r="F83" i="172" s="1"/>
  <c r="N14" i="79"/>
  <c r="O14" i="79"/>
  <c r="F67" i="174" s="1"/>
  <c r="F83" i="174" s="1"/>
  <c r="D15" i="79"/>
  <c r="I46" i="160" s="1"/>
  <c r="E15" i="79"/>
  <c r="F15" i="79"/>
  <c r="I46" i="162" s="1"/>
  <c r="I62" i="162" s="1"/>
  <c r="I64" i="162" s="1"/>
  <c r="G15" i="79"/>
  <c r="I46" i="164" s="1"/>
  <c r="I62" i="164" s="1"/>
  <c r="H15" i="79"/>
  <c r="I15" i="79"/>
  <c r="I46" i="166" s="1"/>
  <c r="I62" i="166" s="1"/>
  <c r="J15" i="79"/>
  <c r="K15" i="79"/>
  <c r="L15" i="79"/>
  <c r="I46" i="170" s="1"/>
  <c r="I62" i="170" s="1"/>
  <c r="M15" i="79"/>
  <c r="I46" i="172" s="1"/>
  <c r="I62" i="172" s="1"/>
  <c r="N15" i="79"/>
  <c r="O15" i="79"/>
  <c r="I46" i="174" s="1"/>
  <c r="I62" i="174" s="1"/>
  <c r="D16" i="79"/>
  <c r="J46" i="160" s="1"/>
  <c r="E16" i="79"/>
  <c r="F16" i="79"/>
  <c r="J46" i="162" s="1"/>
  <c r="J62" i="162" s="1"/>
  <c r="J64" i="162" s="1"/>
  <c r="G16" i="79"/>
  <c r="J46" i="164" s="1"/>
  <c r="J62" i="164" s="1"/>
  <c r="H16" i="79"/>
  <c r="I16" i="79"/>
  <c r="J46" i="166" s="1"/>
  <c r="J62" i="166" s="1"/>
  <c r="J16" i="79"/>
  <c r="K16" i="79"/>
  <c r="L16" i="79"/>
  <c r="J46" i="170" s="1"/>
  <c r="J62" i="170" s="1"/>
  <c r="M16" i="79"/>
  <c r="J46" i="172" s="1"/>
  <c r="J62" i="172" s="1"/>
  <c r="N16" i="79"/>
  <c r="O16" i="79"/>
  <c r="J46" i="174" s="1"/>
  <c r="J62" i="174" s="1"/>
  <c r="D17" i="79"/>
  <c r="G67" i="160" s="1"/>
  <c r="E17" i="79"/>
  <c r="F17" i="79"/>
  <c r="G67" i="162" s="1"/>
  <c r="G83" i="162" s="1"/>
  <c r="G17" i="79"/>
  <c r="G67" i="164" s="1"/>
  <c r="G83" i="164" s="1"/>
  <c r="H17" i="79"/>
  <c r="I17" i="79"/>
  <c r="G67" i="166" s="1"/>
  <c r="G83" i="166" s="1"/>
  <c r="J17" i="79"/>
  <c r="K17" i="79"/>
  <c r="L17" i="79"/>
  <c r="G67" i="170" s="1"/>
  <c r="G83" i="170" s="1"/>
  <c r="M17" i="79"/>
  <c r="G67" i="172" s="1"/>
  <c r="G83" i="172" s="1"/>
  <c r="N17" i="79"/>
  <c r="O17" i="79"/>
  <c r="G67" i="174" s="1"/>
  <c r="G83" i="174" s="1"/>
  <c r="D18" i="79"/>
  <c r="K46" i="160" s="1"/>
  <c r="E18" i="79"/>
  <c r="F18" i="79"/>
  <c r="K46" i="162" s="1"/>
  <c r="K62" i="162" s="1"/>
  <c r="K64" i="162" s="1"/>
  <c r="G18" i="79"/>
  <c r="K46" i="164" s="1"/>
  <c r="K62" i="164" s="1"/>
  <c r="H18" i="79"/>
  <c r="I18" i="79"/>
  <c r="K46" i="166" s="1"/>
  <c r="K62" i="166" s="1"/>
  <c r="J18" i="79"/>
  <c r="K18" i="79"/>
  <c r="L18" i="79"/>
  <c r="K46" i="170" s="1"/>
  <c r="K62" i="170" s="1"/>
  <c r="M18" i="79"/>
  <c r="K46" i="172" s="1"/>
  <c r="K62" i="172" s="1"/>
  <c r="N18" i="79"/>
  <c r="O18" i="79"/>
  <c r="K46" i="174" s="1"/>
  <c r="K62" i="174" s="1"/>
  <c r="D19" i="79"/>
  <c r="F109" i="160" s="1"/>
  <c r="E19" i="79"/>
  <c r="F19" i="79"/>
  <c r="F109" i="162" s="1"/>
  <c r="F125" i="162" s="1"/>
  <c r="G19" i="79"/>
  <c r="F109" i="164" s="1"/>
  <c r="F125" i="164" s="1"/>
  <c r="H19" i="79"/>
  <c r="I19" i="79"/>
  <c r="F109" i="166" s="1"/>
  <c r="F125" i="166" s="1"/>
  <c r="J19" i="79"/>
  <c r="K19" i="79"/>
  <c r="L19" i="79"/>
  <c r="F109" i="170" s="1"/>
  <c r="F125" i="170" s="1"/>
  <c r="M19" i="79"/>
  <c r="F109" i="172" s="1"/>
  <c r="F125" i="172" s="1"/>
  <c r="N19" i="79"/>
  <c r="O19" i="79"/>
  <c r="F109" i="174" s="1"/>
  <c r="F125" i="174" s="1"/>
  <c r="D20" i="79"/>
  <c r="L46" i="160" s="1"/>
  <c r="E20" i="79"/>
  <c r="F20" i="79"/>
  <c r="L46" i="162" s="1"/>
  <c r="L62" i="162" s="1"/>
  <c r="L64" i="162" s="1"/>
  <c r="G20" i="79"/>
  <c r="L46" i="164" s="1"/>
  <c r="L62" i="164" s="1"/>
  <c r="H20" i="79"/>
  <c r="I20" i="79"/>
  <c r="L46" i="166" s="1"/>
  <c r="L62" i="166" s="1"/>
  <c r="J20" i="79"/>
  <c r="K20" i="79"/>
  <c r="L20" i="79"/>
  <c r="L46" i="170" s="1"/>
  <c r="L62" i="170" s="1"/>
  <c r="M20" i="79"/>
  <c r="L46" i="172" s="1"/>
  <c r="L62" i="172" s="1"/>
  <c r="N20" i="79"/>
  <c r="O20" i="79"/>
  <c r="L46" i="174" s="1"/>
  <c r="L62" i="174" s="1"/>
  <c r="D21" i="79"/>
  <c r="L67" i="160" s="1"/>
  <c r="E21" i="79"/>
  <c r="F21" i="79"/>
  <c r="L67" i="162" s="1"/>
  <c r="L83" i="162" s="1"/>
  <c r="G21" i="79"/>
  <c r="L67" i="164" s="1"/>
  <c r="L83" i="164" s="1"/>
  <c r="H21" i="79"/>
  <c r="I21" i="79"/>
  <c r="L67" i="166" s="1"/>
  <c r="L83" i="166" s="1"/>
  <c r="J21" i="79"/>
  <c r="K21" i="79"/>
  <c r="L21" i="79"/>
  <c r="L67" i="170" s="1"/>
  <c r="L83" i="170" s="1"/>
  <c r="M21" i="79"/>
  <c r="L67" i="172" s="1"/>
  <c r="L83" i="172" s="1"/>
  <c r="N21" i="79"/>
  <c r="O21" i="79"/>
  <c r="L67" i="174" s="1"/>
  <c r="L83" i="174" s="1"/>
  <c r="D22" i="79"/>
  <c r="N46" i="160" s="1"/>
  <c r="E22" i="79"/>
  <c r="F22" i="79"/>
  <c r="N46" i="162" s="1"/>
  <c r="N62" i="162" s="1"/>
  <c r="N64" i="162" s="1"/>
  <c r="G22" i="79"/>
  <c r="N46" i="164" s="1"/>
  <c r="N62" i="164" s="1"/>
  <c r="H22" i="79"/>
  <c r="I22" i="79"/>
  <c r="N46" i="166" s="1"/>
  <c r="N62" i="166" s="1"/>
  <c r="J22" i="79"/>
  <c r="K22" i="79"/>
  <c r="L22" i="79"/>
  <c r="N46" i="170" s="1"/>
  <c r="N62" i="170" s="1"/>
  <c r="M22" i="79"/>
  <c r="N46" i="172" s="1"/>
  <c r="N62" i="172" s="1"/>
  <c r="N22" i="79"/>
  <c r="O22" i="79"/>
  <c r="N46" i="174" s="1"/>
  <c r="N62" i="174" s="1"/>
  <c r="D23" i="79"/>
  <c r="O46" i="160" s="1"/>
  <c r="E23" i="79"/>
  <c r="F23" i="79"/>
  <c r="O46" i="162" s="1"/>
  <c r="O62" i="162" s="1"/>
  <c r="O64" i="162" s="1"/>
  <c r="G23" i="79"/>
  <c r="O46" i="164" s="1"/>
  <c r="O62" i="164" s="1"/>
  <c r="H23" i="79"/>
  <c r="I23" i="79"/>
  <c r="O46" i="166" s="1"/>
  <c r="O62" i="166" s="1"/>
  <c r="J23" i="79"/>
  <c r="K23" i="79"/>
  <c r="L23" i="79"/>
  <c r="O46" i="170" s="1"/>
  <c r="O62" i="170" s="1"/>
  <c r="M23" i="79"/>
  <c r="O46" i="172" s="1"/>
  <c r="O62" i="172" s="1"/>
  <c r="N23" i="79"/>
  <c r="O23" i="79"/>
  <c r="O46" i="174" s="1"/>
  <c r="O62" i="174" s="1"/>
  <c r="D24" i="79"/>
  <c r="G109" i="160" s="1"/>
  <c r="E24" i="79"/>
  <c r="F24" i="79"/>
  <c r="G109" i="162" s="1"/>
  <c r="G125" i="162" s="1"/>
  <c r="G24" i="79"/>
  <c r="G109" i="164" s="1"/>
  <c r="G125" i="164" s="1"/>
  <c r="H24" i="79"/>
  <c r="I24" i="79"/>
  <c r="G109" i="166" s="1"/>
  <c r="G125" i="166" s="1"/>
  <c r="J24" i="79"/>
  <c r="K24" i="79"/>
  <c r="L24" i="79"/>
  <c r="G109" i="170" s="1"/>
  <c r="G125" i="170" s="1"/>
  <c r="M24" i="79"/>
  <c r="G109" i="172" s="1"/>
  <c r="G125" i="172" s="1"/>
  <c r="N24" i="79"/>
  <c r="O24" i="79"/>
  <c r="G109" i="174" s="1"/>
  <c r="D25" i="79"/>
  <c r="H109" i="160" s="1"/>
  <c r="E25" i="79"/>
  <c r="F25" i="79"/>
  <c r="H109" i="162" s="1"/>
  <c r="H125" i="162" s="1"/>
  <c r="G25" i="79"/>
  <c r="H109" i="164" s="1"/>
  <c r="H125" i="164" s="1"/>
  <c r="H25" i="79"/>
  <c r="I25" i="79"/>
  <c r="H109" i="166" s="1"/>
  <c r="H125" i="166" s="1"/>
  <c r="J25" i="79"/>
  <c r="K25" i="79"/>
  <c r="L25" i="79"/>
  <c r="H109" i="170" s="1"/>
  <c r="H125" i="170" s="1"/>
  <c r="M25" i="79"/>
  <c r="H109" i="172" s="1"/>
  <c r="H125" i="172" s="1"/>
  <c r="N25" i="79"/>
  <c r="O25" i="79"/>
  <c r="H109" i="174" s="1"/>
  <c r="H125" i="174" s="1"/>
  <c r="D26" i="79"/>
  <c r="H67" i="160" s="1"/>
  <c r="E26" i="79"/>
  <c r="F26" i="79"/>
  <c r="H67" i="162" s="1"/>
  <c r="H83" i="162" s="1"/>
  <c r="G26" i="79"/>
  <c r="H67" i="164" s="1"/>
  <c r="H83" i="164" s="1"/>
  <c r="H26" i="79"/>
  <c r="I26" i="79"/>
  <c r="H67" i="166" s="1"/>
  <c r="H83" i="166" s="1"/>
  <c r="J26" i="79"/>
  <c r="K26" i="79"/>
  <c r="L26" i="79"/>
  <c r="H67" i="170" s="1"/>
  <c r="H83" i="170" s="1"/>
  <c r="M26" i="79"/>
  <c r="H67" i="172" s="1"/>
  <c r="H83" i="172" s="1"/>
  <c r="N26" i="79"/>
  <c r="O26" i="79"/>
  <c r="H67" i="174" s="1"/>
  <c r="H83" i="174" s="1"/>
  <c r="D27" i="79"/>
  <c r="F88" i="160" s="1"/>
  <c r="E27" i="79"/>
  <c r="F27" i="79"/>
  <c r="F88" i="162" s="1"/>
  <c r="G27" i="79"/>
  <c r="F88" i="164" s="1"/>
  <c r="F104" i="164" s="1"/>
  <c r="F106" i="164" s="1"/>
  <c r="H27" i="79"/>
  <c r="I27" i="79"/>
  <c r="F88" i="166" s="1"/>
  <c r="F104" i="166" s="1"/>
  <c r="F106" i="166" s="1"/>
  <c r="J27" i="79"/>
  <c r="K27" i="79"/>
  <c r="L27" i="79"/>
  <c r="F88" i="170" s="1"/>
  <c r="F104" i="170" s="1"/>
  <c r="F106" i="170" s="1"/>
  <c r="M27" i="79"/>
  <c r="F88" i="172" s="1"/>
  <c r="F104" i="172" s="1"/>
  <c r="N27" i="79"/>
  <c r="O27" i="79"/>
  <c r="F88" i="174" s="1"/>
  <c r="F104" i="174" s="1"/>
  <c r="D28" i="79"/>
  <c r="P46" i="160" s="1"/>
  <c r="E28" i="79"/>
  <c r="F28" i="79"/>
  <c r="P46" i="162" s="1"/>
  <c r="P62" i="162" s="1"/>
  <c r="P64" i="162" s="1"/>
  <c r="G28" i="79"/>
  <c r="P46" i="164" s="1"/>
  <c r="P62" i="164" s="1"/>
  <c r="H28" i="79"/>
  <c r="I28" i="79"/>
  <c r="P46" i="166" s="1"/>
  <c r="P62" i="166" s="1"/>
  <c r="J28" i="79"/>
  <c r="K28" i="79"/>
  <c r="L28" i="79"/>
  <c r="P46" i="170" s="1"/>
  <c r="P62" i="170" s="1"/>
  <c r="M28" i="79"/>
  <c r="P46" i="172" s="1"/>
  <c r="P62" i="172" s="1"/>
  <c r="N28" i="79"/>
  <c r="O28" i="79"/>
  <c r="P46" i="174" s="1"/>
  <c r="P62" i="174" s="1"/>
  <c r="D29" i="79"/>
  <c r="I109" i="160" s="1"/>
  <c r="E29" i="79"/>
  <c r="F29" i="79"/>
  <c r="I109" i="162" s="1"/>
  <c r="I125" i="162" s="1"/>
  <c r="G29" i="79"/>
  <c r="I109" i="164" s="1"/>
  <c r="I125" i="164" s="1"/>
  <c r="I127" i="164" s="1"/>
  <c r="H29" i="79"/>
  <c r="I29" i="79"/>
  <c r="I109" i="166" s="1"/>
  <c r="I125" i="166" s="1"/>
  <c r="I127" i="166" s="1"/>
  <c r="J29" i="79"/>
  <c r="K29" i="79"/>
  <c r="L29" i="79"/>
  <c r="I109" i="170" s="1"/>
  <c r="I125" i="170" s="1"/>
  <c r="M29" i="79"/>
  <c r="I109" i="172" s="1"/>
  <c r="I125" i="172" s="1"/>
  <c r="N29" i="79"/>
  <c r="O29" i="79"/>
  <c r="I109" i="174" s="1"/>
  <c r="I125" i="174" s="1"/>
  <c r="D30" i="79"/>
  <c r="G88" i="160" s="1"/>
  <c r="E30" i="79"/>
  <c r="F30" i="79"/>
  <c r="G88" i="162" s="1"/>
  <c r="G104" i="162" s="1"/>
  <c r="G30" i="79"/>
  <c r="G88" i="164" s="1"/>
  <c r="H30" i="79"/>
  <c r="I30" i="79"/>
  <c r="G88" i="166" s="1"/>
  <c r="G104" i="166" s="1"/>
  <c r="J30" i="79"/>
  <c r="K30" i="79"/>
  <c r="L30" i="79"/>
  <c r="G88" i="170" s="1"/>
  <c r="G104" i="170" s="1"/>
  <c r="M30" i="79"/>
  <c r="G88" i="172" s="1"/>
  <c r="G104" i="172" s="1"/>
  <c r="N30" i="79"/>
  <c r="O30" i="79"/>
  <c r="G88" i="174" s="1"/>
  <c r="G104" i="174" s="1"/>
  <c r="D31" i="79"/>
  <c r="Q46" i="160" s="1"/>
  <c r="E31" i="79"/>
  <c r="F31" i="79"/>
  <c r="Q46" i="162" s="1"/>
  <c r="Q62" i="162" s="1"/>
  <c r="Q64" i="162" s="1"/>
  <c r="G31" i="79"/>
  <c r="Q46" i="164" s="1"/>
  <c r="Q62" i="164" s="1"/>
  <c r="H31" i="79"/>
  <c r="I31" i="79"/>
  <c r="Q46" i="166" s="1"/>
  <c r="Q62" i="166" s="1"/>
  <c r="J31" i="79"/>
  <c r="K31" i="79"/>
  <c r="L31" i="79"/>
  <c r="Q46" i="170" s="1"/>
  <c r="Q62" i="170" s="1"/>
  <c r="M31" i="79"/>
  <c r="Q46" i="172" s="1"/>
  <c r="Q62" i="172" s="1"/>
  <c r="N31" i="79"/>
  <c r="O31" i="79"/>
  <c r="Q46" i="174" s="1"/>
  <c r="Q62" i="174" s="1"/>
  <c r="D32" i="79"/>
  <c r="R46" i="160" s="1"/>
  <c r="E32" i="79"/>
  <c r="F32" i="79"/>
  <c r="R46" i="162" s="1"/>
  <c r="R62" i="162" s="1"/>
  <c r="R64" i="162" s="1"/>
  <c r="G32" i="79"/>
  <c r="R46" i="164" s="1"/>
  <c r="R62" i="164" s="1"/>
  <c r="H32" i="79"/>
  <c r="I32" i="79"/>
  <c r="R46" i="166" s="1"/>
  <c r="R62" i="166" s="1"/>
  <c r="J32" i="79"/>
  <c r="K32" i="79"/>
  <c r="L32" i="79"/>
  <c r="R46" i="170" s="1"/>
  <c r="R62" i="170" s="1"/>
  <c r="M32" i="79"/>
  <c r="R46" i="172" s="1"/>
  <c r="R62" i="172" s="1"/>
  <c r="N32" i="79"/>
  <c r="O32" i="79"/>
  <c r="R46" i="174" s="1"/>
  <c r="R62" i="174" s="1"/>
  <c r="D33" i="79"/>
  <c r="O67" i="160" s="1"/>
  <c r="E33" i="79"/>
  <c r="F33" i="79"/>
  <c r="O67" i="162" s="1"/>
  <c r="O83" i="162" s="1"/>
  <c r="G33" i="79"/>
  <c r="O67" i="164" s="1"/>
  <c r="O83" i="164" s="1"/>
  <c r="H33" i="79"/>
  <c r="I33" i="79"/>
  <c r="O67" i="166" s="1"/>
  <c r="O83" i="166" s="1"/>
  <c r="J33" i="79"/>
  <c r="K33" i="79"/>
  <c r="L33" i="79"/>
  <c r="O67" i="170" s="1"/>
  <c r="O83" i="170" s="1"/>
  <c r="M33" i="79"/>
  <c r="O67" i="172" s="1"/>
  <c r="O83" i="172" s="1"/>
  <c r="N33" i="79"/>
  <c r="O33" i="79"/>
  <c r="O67" i="174" s="1"/>
  <c r="O83" i="174" s="1"/>
  <c r="D34" i="79"/>
  <c r="H88" i="160" s="1"/>
  <c r="E34" i="79"/>
  <c r="F34" i="79"/>
  <c r="H88" i="162" s="1"/>
  <c r="H104" i="162" s="1"/>
  <c r="G34" i="79"/>
  <c r="H88" i="164" s="1"/>
  <c r="H104" i="164" s="1"/>
  <c r="H34" i="79"/>
  <c r="I34" i="79"/>
  <c r="H88" i="166" s="1"/>
  <c r="H104" i="166" s="1"/>
  <c r="J34" i="79"/>
  <c r="K34" i="79"/>
  <c r="L34" i="79"/>
  <c r="H88" i="170" s="1"/>
  <c r="H104" i="170" s="1"/>
  <c r="M34" i="79"/>
  <c r="H88" i="172" s="1"/>
  <c r="H104" i="172" s="1"/>
  <c r="N34" i="79"/>
  <c r="O34" i="79"/>
  <c r="H88" i="174" s="1"/>
  <c r="H104" i="174" s="1"/>
  <c r="D35" i="79"/>
  <c r="I88" i="160" s="1"/>
  <c r="E35" i="79"/>
  <c r="F35" i="79"/>
  <c r="I88" i="162" s="1"/>
  <c r="I104" i="162" s="1"/>
  <c r="G35" i="79"/>
  <c r="I88" i="164" s="1"/>
  <c r="I104" i="164" s="1"/>
  <c r="H35" i="79"/>
  <c r="I35" i="79"/>
  <c r="I88" i="166" s="1"/>
  <c r="I104" i="166" s="1"/>
  <c r="J35" i="79"/>
  <c r="K35" i="79"/>
  <c r="L35" i="79"/>
  <c r="I88" i="170" s="1"/>
  <c r="I104" i="170" s="1"/>
  <c r="M35" i="79"/>
  <c r="I88" i="172" s="1"/>
  <c r="I104" i="172" s="1"/>
  <c r="N35" i="79"/>
  <c r="O35" i="79"/>
  <c r="I88" i="174" s="1"/>
  <c r="I104" i="174" s="1"/>
  <c r="D36" i="79"/>
  <c r="S46" i="160" s="1"/>
  <c r="E36" i="79"/>
  <c r="F36" i="79"/>
  <c r="S46" i="162" s="1"/>
  <c r="S62" i="162" s="1"/>
  <c r="S64" i="162" s="1"/>
  <c r="G36" i="79"/>
  <c r="S46" i="164" s="1"/>
  <c r="S62" i="164" s="1"/>
  <c r="H36" i="79"/>
  <c r="I36" i="79"/>
  <c r="S46" i="166" s="1"/>
  <c r="S62" i="166" s="1"/>
  <c r="J36" i="79"/>
  <c r="K36" i="79"/>
  <c r="L36" i="79"/>
  <c r="S46" i="170" s="1"/>
  <c r="S62" i="170" s="1"/>
  <c r="M36" i="79"/>
  <c r="S46" i="172" s="1"/>
  <c r="S62" i="172" s="1"/>
  <c r="N36" i="79"/>
  <c r="O36" i="79"/>
  <c r="S46" i="174" s="1"/>
  <c r="S62" i="174" s="1"/>
  <c r="E4" i="79"/>
  <c r="F4" i="79"/>
  <c r="E67" i="162" s="1"/>
  <c r="G4" i="79"/>
  <c r="E67" i="164" s="1"/>
  <c r="H4" i="79"/>
  <c r="I4" i="79"/>
  <c r="E67" i="166" s="1"/>
  <c r="J4" i="79"/>
  <c r="K4" i="79"/>
  <c r="L4" i="79"/>
  <c r="E67" i="170" s="1"/>
  <c r="M4" i="79"/>
  <c r="E67" i="172" s="1"/>
  <c r="N4" i="79"/>
  <c r="O4" i="79"/>
  <c r="E67" i="174" s="1"/>
  <c r="D4" i="79"/>
  <c r="E67" i="160" s="1"/>
  <c r="I109" i="168" l="1"/>
  <c r="I125" i="168" s="1"/>
  <c r="K71" i="140"/>
  <c r="E62" i="140"/>
  <c r="P46" i="168"/>
  <c r="P62" i="168" s="1"/>
  <c r="E61" i="140"/>
  <c r="K48" i="140"/>
  <c r="I67" i="170"/>
  <c r="E83" i="170"/>
  <c r="I83" i="170" s="1"/>
  <c r="J88" i="164"/>
  <c r="G104" i="164"/>
  <c r="J104" i="164" s="1"/>
  <c r="J109" i="174"/>
  <c r="G125" i="174"/>
  <c r="J125" i="174" s="1"/>
  <c r="E125" i="164"/>
  <c r="J125" i="164" s="1"/>
  <c r="J109" i="164"/>
  <c r="T46" i="164"/>
  <c r="T62" i="164" s="1"/>
  <c r="G62" i="164"/>
  <c r="T46" i="174"/>
  <c r="T62" i="174" s="1"/>
  <c r="F62" i="174"/>
  <c r="E104" i="174"/>
  <c r="J104" i="174" s="1"/>
  <c r="J88" i="174"/>
  <c r="I88" i="168"/>
  <c r="I104" i="168" s="1"/>
  <c r="E68" i="140"/>
  <c r="H88" i="168"/>
  <c r="H104" i="168" s="1"/>
  <c r="E67" i="140"/>
  <c r="O67" i="168"/>
  <c r="O83" i="168" s="1"/>
  <c r="E31" i="140"/>
  <c r="E66" i="140"/>
  <c r="H109" i="168"/>
  <c r="H125" i="168" s="1"/>
  <c r="K70" i="140"/>
  <c r="E58" i="140"/>
  <c r="N46" i="168"/>
  <c r="N62" i="168" s="1"/>
  <c r="K46" i="140"/>
  <c r="E55" i="140"/>
  <c r="L46" i="168"/>
  <c r="L62" i="168" s="1"/>
  <c r="K45" i="140"/>
  <c r="E53" i="140"/>
  <c r="K46" i="168"/>
  <c r="K62" i="168" s="1"/>
  <c r="K44" i="140"/>
  <c r="E51" i="140"/>
  <c r="I46" i="168"/>
  <c r="I62" i="168" s="1"/>
  <c r="K42" i="140"/>
  <c r="E48" i="140"/>
  <c r="F67" i="168"/>
  <c r="F83" i="168" s="1"/>
  <c r="K55" i="140"/>
  <c r="E47" i="140"/>
  <c r="E109" i="168"/>
  <c r="E45" i="140"/>
  <c r="K67" i="140"/>
  <c r="G46" i="168"/>
  <c r="G62" i="168" s="1"/>
  <c r="K40" i="140"/>
  <c r="E42" i="140"/>
  <c r="T46" i="162"/>
  <c r="E62" i="162"/>
  <c r="K67" i="168"/>
  <c r="K83" i="168" s="1"/>
  <c r="E38" i="140"/>
  <c r="E25" i="140"/>
  <c r="E67" i="168"/>
  <c r="E83" i="168" s="1"/>
  <c r="E37" i="140"/>
  <c r="K54" i="140"/>
  <c r="J109" i="172"/>
  <c r="E125" i="172"/>
  <c r="J125" i="172" s="1"/>
  <c r="E125" i="166"/>
  <c r="J125" i="166" s="1"/>
  <c r="J109" i="166"/>
  <c r="T46" i="172"/>
  <c r="T62" i="172" s="1"/>
  <c r="H62" i="172"/>
  <c r="T46" i="166"/>
  <c r="T62" i="166" s="1"/>
  <c r="F62" i="166"/>
  <c r="J88" i="172"/>
  <c r="E104" i="172"/>
  <c r="J104" i="172" s="1"/>
  <c r="J88" i="166"/>
  <c r="E104" i="166"/>
  <c r="J104" i="166" s="1"/>
  <c r="I67" i="174"/>
  <c r="E83" i="174"/>
  <c r="I83" i="174" s="1"/>
  <c r="E83" i="164"/>
  <c r="I83" i="164" s="1"/>
  <c r="I67" i="164"/>
  <c r="S46" i="168"/>
  <c r="S62" i="168" s="1"/>
  <c r="K51" i="140"/>
  <c r="E69" i="140"/>
  <c r="R46" i="168"/>
  <c r="R62" i="168" s="1"/>
  <c r="K50" i="140"/>
  <c r="E65" i="140"/>
  <c r="Q46" i="168"/>
  <c r="Q62" i="168" s="1"/>
  <c r="E64" i="140"/>
  <c r="K49" i="140"/>
  <c r="G88" i="168"/>
  <c r="G104" i="168" s="1"/>
  <c r="E63" i="140"/>
  <c r="F88" i="168"/>
  <c r="F104" i="168" s="1"/>
  <c r="E60" i="140"/>
  <c r="J88" i="162"/>
  <c r="F104" i="162"/>
  <c r="J104" i="162" s="1"/>
  <c r="H67" i="168"/>
  <c r="H83" i="168" s="1"/>
  <c r="E59" i="140"/>
  <c r="K57" i="140"/>
  <c r="G109" i="168"/>
  <c r="G125" i="168" s="1"/>
  <c r="K69" i="140"/>
  <c r="E57" i="140"/>
  <c r="O46" i="168"/>
  <c r="O62" i="168" s="1"/>
  <c r="E56" i="140"/>
  <c r="K47" i="140"/>
  <c r="L67" i="168"/>
  <c r="L83" i="168" s="1"/>
  <c r="E54" i="140"/>
  <c r="E26" i="140"/>
  <c r="F109" i="168"/>
  <c r="F125" i="168" s="1"/>
  <c r="E52" i="140"/>
  <c r="K68" i="140"/>
  <c r="G67" i="168"/>
  <c r="K56" i="140"/>
  <c r="E50" i="140"/>
  <c r="J46" i="168"/>
  <c r="J62" i="168" s="1"/>
  <c r="K43" i="140"/>
  <c r="E49" i="140"/>
  <c r="M67" i="168"/>
  <c r="M83" i="168" s="1"/>
  <c r="E28" i="140"/>
  <c r="E46" i="140"/>
  <c r="E125" i="162"/>
  <c r="J125" i="162" s="1"/>
  <c r="J109" i="162"/>
  <c r="N67" i="168"/>
  <c r="N83" i="168" s="1"/>
  <c r="E44" i="140"/>
  <c r="E29" i="140"/>
  <c r="H46" i="168"/>
  <c r="H62" i="168" s="1"/>
  <c r="E43" i="140"/>
  <c r="K41" i="140"/>
  <c r="F46" i="168"/>
  <c r="F62" i="168" s="1"/>
  <c r="K39" i="140"/>
  <c r="E41" i="140"/>
  <c r="E88" i="168"/>
  <c r="E40" i="140"/>
  <c r="E46" i="168"/>
  <c r="K38" i="140"/>
  <c r="E39" i="140"/>
  <c r="I67" i="162"/>
  <c r="E83" i="162"/>
  <c r="I83" i="162" s="1"/>
  <c r="I67" i="172"/>
  <c r="E83" i="172"/>
  <c r="I83" i="172" s="1"/>
  <c r="I67" i="166"/>
  <c r="E83" i="166"/>
  <c r="I83" i="166" s="1"/>
  <c r="E125" i="170"/>
  <c r="J125" i="170" s="1"/>
  <c r="J109" i="170"/>
  <c r="E104" i="170"/>
  <c r="J104" i="170" s="1"/>
  <c r="J88" i="170"/>
  <c r="T46" i="170"/>
  <c r="T62" i="170" s="1"/>
  <c r="E62" i="170"/>
  <c r="T46" i="168" l="1"/>
  <c r="T62" i="168" s="1"/>
  <c r="E62" i="168"/>
  <c r="K53" i="140"/>
  <c r="E32" i="140" s="1"/>
  <c r="K66" i="140"/>
  <c r="E33" i="140" s="1"/>
  <c r="J88" i="168"/>
  <c r="E104" i="168"/>
  <c r="J104" i="168" s="1"/>
  <c r="I67" i="168"/>
  <c r="G83" i="168"/>
  <c r="I83" i="168" s="1"/>
  <c r="K37" i="140"/>
  <c r="E27" i="140" s="1"/>
  <c r="J109" i="168"/>
  <c r="E125" i="168"/>
  <c r="J125" i="168" s="1"/>
  <c r="G30" i="71"/>
  <c r="G29" i="71"/>
  <c r="G28" i="71"/>
  <c r="F30" i="71"/>
  <c r="F29" i="71"/>
  <c r="F28" i="71"/>
  <c r="E44" i="78" s="1"/>
  <c r="E30" i="71"/>
  <c r="E28" i="71"/>
  <c r="D44" i="78" s="1"/>
  <c r="G45" i="76"/>
  <c r="G31" i="71" l="1"/>
  <c r="F18" i="183"/>
  <c r="F17" i="183"/>
  <c r="F16" i="183"/>
  <c r="F15" i="183"/>
  <c r="F14" i="183"/>
  <c r="F13" i="183"/>
  <c r="F12" i="183"/>
  <c r="F11" i="183"/>
  <c r="F10" i="183"/>
  <c r="F9" i="183"/>
  <c r="F8" i="183"/>
  <c r="F7" i="183"/>
  <c r="F6" i="183"/>
  <c r="F5" i="183"/>
  <c r="F4" i="183"/>
  <c r="G18" i="183"/>
  <c r="G17" i="183"/>
  <c r="G16" i="183"/>
  <c r="G15" i="183"/>
  <c r="G14" i="183"/>
  <c r="G13" i="183"/>
  <c r="G12" i="183"/>
  <c r="G11" i="183"/>
  <c r="G10" i="183"/>
  <c r="G9" i="183"/>
  <c r="G8" i="183"/>
  <c r="G7" i="183"/>
  <c r="G6" i="183"/>
  <c r="G5" i="183"/>
  <c r="G4" i="183"/>
  <c r="E5" i="183"/>
  <c r="E18" i="183"/>
  <c r="E17" i="183"/>
  <c r="E16" i="183"/>
  <c r="E15" i="183"/>
  <c r="E14" i="183"/>
  <c r="E13" i="183"/>
  <c r="E12" i="183"/>
  <c r="E11" i="183"/>
  <c r="E10" i="183"/>
  <c r="E9" i="183"/>
  <c r="E8" i="183"/>
  <c r="E7" i="183"/>
  <c r="E6" i="183"/>
  <c r="E4" i="183"/>
  <c r="F44" i="78"/>
  <c r="O36" i="119"/>
  <c r="M36" i="119"/>
  <c r="O35" i="119"/>
  <c r="M35" i="119"/>
  <c r="O34" i="119"/>
  <c r="M34" i="119"/>
  <c r="O33" i="119"/>
  <c r="M33" i="119"/>
  <c r="O32" i="119"/>
  <c r="M32" i="119"/>
  <c r="O31" i="119"/>
  <c r="M31" i="119"/>
  <c r="O30" i="119"/>
  <c r="M30" i="119"/>
  <c r="O29" i="119"/>
  <c r="M29" i="119"/>
  <c r="O28" i="119"/>
  <c r="M28" i="119"/>
  <c r="O27" i="119"/>
  <c r="M27" i="119"/>
  <c r="O26" i="119"/>
  <c r="M26" i="119"/>
  <c r="O25" i="119"/>
  <c r="M25" i="119"/>
  <c r="O24" i="119"/>
  <c r="M24" i="119"/>
  <c r="O23" i="119"/>
  <c r="M23" i="119"/>
  <c r="O22" i="119"/>
  <c r="M22" i="119"/>
  <c r="O21" i="119"/>
  <c r="M21" i="119"/>
  <c r="O20" i="119"/>
  <c r="M20" i="119"/>
  <c r="O19" i="119"/>
  <c r="M19" i="119"/>
  <c r="O18" i="119"/>
  <c r="M18" i="119"/>
  <c r="O17" i="119"/>
  <c r="M17" i="119"/>
  <c r="O16" i="119"/>
  <c r="M16" i="119"/>
  <c r="O15" i="119"/>
  <c r="M15" i="119"/>
  <c r="O14" i="119"/>
  <c r="M14" i="119"/>
  <c r="O13" i="119"/>
  <c r="M13" i="119"/>
  <c r="O12" i="119"/>
  <c r="M12" i="119"/>
  <c r="O11" i="119"/>
  <c r="M11" i="119"/>
  <c r="O10" i="119"/>
  <c r="M10" i="119"/>
  <c r="O9" i="119"/>
  <c r="M9" i="119"/>
  <c r="O8" i="119"/>
  <c r="M8" i="119"/>
  <c r="O7" i="119"/>
  <c r="M7" i="119"/>
  <c r="O6" i="119"/>
  <c r="M6" i="119"/>
  <c r="O5" i="119"/>
  <c r="M5" i="119"/>
  <c r="O4" i="119"/>
  <c r="M4" i="119"/>
  <c r="L36" i="119"/>
  <c r="J36" i="119"/>
  <c r="L35" i="119"/>
  <c r="J35" i="119"/>
  <c r="L34" i="119"/>
  <c r="J34" i="119"/>
  <c r="L33" i="119"/>
  <c r="J33" i="119"/>
  <c r="L32" i="119"/>
  <c r="J32" i="119"/>
  <c r="L31" i="119"/>
  <c r="J31" i="119"/>
  <c r="L30" i="119"/>
  <c r="J30" i="119"/>
  <c r="L29" i="119"/>
  <c r="J29" i="119"/>
  <c r="L28" i="119"/>
  <c r="J28" i="119"/>
  <c r="L27" i="119"/>
  <c r="J27" i="119"/>
  <c r="L26" i="119"/>
  <c r="J26" i="119"/>
  <c r="L25" i="119"/>
  <c r="J25" i="119"/>
  <c r="L24" i="119"/>
  <c r="J24" i="119"/>
  <c r="L23" i="119"/>
  <c r="J23" i="119"/>
  <c r="L22" i="119"/>
  <c r="J22" i="119"/>
  <c r="L21" i="119"/>
  <c r="J21" i="119"/>
  <c r="L20" i="119"/>
  <c r="J20" i="119"/>
  <c r="L19" i="119"/>
  <c r="J19" i="119"/>
  <c r="L18" i="119"/>
  <c r="J18" i="119"/>
  <c r="L17" i="119"/>
  <c r="J17" i="119"/>
  <c r="L16" i="119"/>
  <c r="J16" i="119"/>
  <c r="L15" i="119"/>
  <c r="J15" i="119"/>
  <c r="L14" i="119"/>
  <c r="J14" i="119"/>
  <c r="L13" i="119"/>
  <c r="J13" i="119"/>
  <c r="L12" i="119"/>
  <c r="J12" i="119"/>
  <c r="L11" i="119"/>
  <c r="J11" i="119"/>
  <c r="L10" i="119"/>
  <c r="J10" i="119"/>
  <c r="L9" i="119"/>
  <c r="J9" i="119"/>
  <c r="L8" i="119"/>
  <c r="J8" i="119"/>
  <c r="L7" i="119"/>
  <c r="J7" i="119"/>
  <c r="L6" i="119"/>
  <c r="J6" i="119"/>
  <c r="L5" i="119"/>
  <c r="J5" i="119"/>
  <c r="L4" i="119"/>
  <c r="J4" i="119"/>
  <c r="I36" i="119"/>
  <c r="G36" i="119"/>
  <c r="I35" i="119"/>
  <c r="G35" i="119"/>
  <c r="I34" i="119"/>
  <c r="G34" i="119"/>
  <c r="I33" i="119"/>
  <c r="G33" i="119"/>
  <c r="I32" i="119"/>
  <c r="G32" i="119"/>
  <c r="I31" i="119"/>
  <c r="G31" i="119"/>
  <c r="I30" i="119"/>
  <c r="G30" i="119"/>
  <c r="I29" i="119"/>
  <c r="G29" i="119"/>
  <c r="I28" i="119"/>
  <c r="G28" i="119"/>
  <c r="I27" i="119"/>
  <c r="G27" i="119"/>
  <c r="I26" i="119"/>
  <c r="G26" i="119"/>
  <c r="I25" i="119"/>
  <c r="G25" i="119"/>
  <c r="I24" i="119"/>
  <c r="G24" i="119"/>
  <c r="I23" i="119"/>
  <c r="G23" i="119"/>
  <c r="I22" i="119"/>
  <c r="G22" i="119"/>
  <c r="I21" i="119"/>
  <c r="G21" i="119"/>
  <c r="I20" i="119"/>
  <c r="G20" i="119"/>
  <c r="I19" i="119"/>
  <c r="G19" i="119"/>
  <c r="I18" i="119"/>
  <c r="G18" i="119"/>
  <c r="I17" i="119"/>
  <c r="G17" i="119"/>
  <c r="I16" i="119"/>
  <c r="G16" i="119"/>
  <c r="I15" i="119"/>
  <c r="G15" i="119"/>
  <c r="I14" i="119"/>
  <c r="G14" i="119"/>
  <c r="I13" i="119"/>
  <c r="G13" i="119"/>
  <c r="I12" i="119"/>
  <c r="G12" i="119"/>
  <c r="I11" i="119"/>
  <c r="G11" i="119"/>
  <c r="I10" i="119"/>
  <c r="G10" i="119"/>
  <c r="I9" i="119"/>
  <c r="G9" i="119"/>
  <c r="I8" i="119"/>
  <c r="G8" i="119"/>
  <c r="I7" i="119"/>
  <c r="G7" i="119"/>
  <c r="I6" i="119"/>
  <c r="G6" i="119"/>
  <c r="I5" i="119"/>
  <c r="G5" i="119"/>
  <c r="I4" i="119"/>
  <c r="G4" i="119"/>
  <c r="F5" i="119"/>
  <c r="F6" i="119"/>
  <c r="F7" i="119"/>
  <c r="F8" i="119"/>
  <c r="F9" i="119"/>
  <c r="F10" i="119"/>
  <c r="F11" i="119"/>
  <c r="F12" i="119"/>
  <c r="F13" i="119"/>
  <c r="F14" i="119"/>
  <c r="F15" i="119"/>
  <c r="F16" i="119"/>
  <c r="F17" i="119"/>
  <c r="F18" i="119"/>
  <c r="F19" i="119"/>
  <c r="F20" i="119"/>
  <c r="F21" i="119"/>
  <c r="F22" i="119"/>
  <c r="F23" i="119"/>
  <c r="F24" i="119"/>
  <c r="F25" i="119"/>
  <c r="F26" i="119"/>
  <c r="F27" i="119"/>
  <c r="F28" i="119"/>
  <c r="F29" i="119"/>
  <c r="F30" i="119"/>
  <c r="F31" i="119"/>
  <c r="F32" i="119"/>
  <c r="F33" i="119"/>
  <c r="F34" i="119"/>
  <c r="F35" i="119"/>
  <c r="F36" i="119"/>
  <c r="F4" i="119"/>
  <c r="D5" i="119"/>
  <c r="D6" i="119"/>
  <c r="D7" i="119"/>
  <c r="D8" i="119"/>
  <c r="D9" i="119"/>
  <c r="D10" i="119"/>
  <c r="D11" i="119"/>
  <c r="D12" i="119"/>
  <c r="D13" i="119"/>
  <c r="D14" i="119"/>
  <c r="D15" i="119"/>
  <c r="D16" i="119"/>
  <c r="D17" i="119"/>
  <c r="D18" i="119"/>
  <c r="D19" i="119"/>
  <c r="D20" i="119"/>
  <c r="D21" i="119"/>
  <c r="D22" i="119"/>
  <c r="D23" i="119"/>
  <c r="D24" i="119"/>
  <c r="D25" i="119"/>
  <c r="D26" i="119"/>
  <c r="D27" i="119"/>
  <c r="D28" i="119"/>
  <c r="D29" i="119"/>
  <c r="D30" i="119"/>
  <c r="D31" i="119"/>
  <c r="D32" i="119"/>
  <c r="D33" i="119"/>
  <c r="D34" i="119"/>
  <c r="D35" i="119"/>
  <c r="D36" i="119"/>
  <c r="D4" i="119"/>
  <c r="G19" i="183" l="1"/>
  <c r="F19" i="183"/>
  <c r="E19" i="183"/>
  <c r="M44" i="119"/>
  <c r="J44" i="119"/>
  <c r="F44" i="119"/>
  <c r="D44" i="119"/>
  <c r="V1" i="76"/>
  <c r="I9" i="136"/>
  <c r="E9" i="136"/>
  <c r="I8" i="136"/>
  <c r="E8" i="136"/>
  <c r="I7" i="136"/>
  <c r="E7" i="136"/>
  <c r="I6" i="136"/>
  <c r="E6" i="136"/>
  <c r="F37" i="119" l="1"/>
  <c r="F38" i="119" s="1"/>
  <c r="L68" i="122"/>
  <c r="D37" i="119"/>
  <c r="D38" i="119" s="1"/>
  <c r="J37" i="119"/>
  <c r="J38" i="119" s="1"/>
  <c r="O37" i="119"/>
  <c r="O38" i="119" s="1"/>
  <c r="G37" i="119"/>
  <c r="G38" i="119" s="1"/>
  <c r="M37" i="119"/>
  <c r="M38" i="119" s="1"/>
  <c r="I37" i="119"/>
  <c r="I38" i="119" s="1"/>
  <c r="L37" i="119"/>
  <c r="L38" i="119" s="1"/>
  <c r="F11" i="136"/>
  <c r="F13" i="136"/>
  <c r="F12" i="136"/>
  <c r="F14" i="136"/>
  <c r="G6" i="136"/>
  <c r="G8" i="136"/>
  <c r="G7" i="136"/>
  <c r="G9" i="136"/>
  <c r="N35" i="119" l="1"/>
  <c r="N33" i="119"/>
  <c r="N31" i="119"/>
  <c r="N29" i="119"/>
  <c r="N27" i="119"/>
  <c r="N25" i="119"/>
  <c r="N23" i="119"/>
  <c r="N21" i="119"/>
  <c r="N19" i="119"/>
  <c r="N17" i="119"/>
  <c r="N15" i="119"/>
  <c r="N13" i="119"/>
  <c r="N11" i="119"/>
  <c r="N9" i="119"/>
  <c r="N7" i="119"/>
  <c r="N5" i="119"/>
  <c r="N36" i="119"/>
  <c r="N34" i="119"/>
  <c r="N32" i="119"/>
  <c r="N30" i="119"/>
  <c r="N28" i="119"/>
  <c r="N26" i="119"/>
  <c r="N24" i="119"/>
  <c r="N22" i="119"/>
  <c r="N20" i="119"/>
  <c r="N18" i="119"/>
  <c r="N16" i="119"/>
  <c r="N14" i="119"/>
  <c r="N12" i="119"/>
  <c r="N10" i="119"/>
  <c r="N8" i="119"/>
  <c r="N6" i="119"/>
  <c r="N4" i="119"/>
  <c r="N37" i="119"/>
  <c r="E8" i="119"/>
  <c r="E12" i="119"/>
  <c r="E16" i="119"/>
  <c r="E22" i="119"/>
  <c r="E26" i="119"/>
  <c r="E30" i="119"/>
  <c r="E34" i="119"/>
  <c r="E4" i="119"/>
  <c r="E5" i="119"/>
  <c r="E7" i="119"/>
  <c r="E9" i="119"/>
  <c r="E11" i="119"/>
  <c r="E13" i="119"/>
  <c r="E15" i="119"/>
  <c r="E17" i="119"/>
  <c r="E19" i="119"/>
  <c r="E21" i="119"/>
  <c r="E23" i="119"/>
  <c r="E25" i="119"/>
  <c r="E27" i="119"/>
  <c r="E29" i="119"/>
  <c r="E31" i="119"/>
  <c r="E33" i="119"/>
  <c r="E35" i="119"/>
  <c r="E6" i="119"/>
  <c r="E10" i="119"/>
  <c r="E14" i="119"/>
  <c r="E18" i="119"/>
  <c r="E20" i="119"/>
  <c r="E24" i="119"/>
  <c r="E28" i="119"/>
  <c r="E32" i="119"/>
  <c r="E36" i="119"/>
  <c r="H33" i="119"/>
  <c r="H29" i="119"/>
  <c r="H23" i="119"/>
  <c r="H19" i="119"/>
  <c r="H15" i="119"/>
  <c r="H9" i="119"/>
  <c r="H7" i="119"/>
  <c r="H36" i="119"/>
  <c r="H34" i="119"/>
  <c r="H32" i="119"/>
  <c r="H30" i="119"/>
  <c r="H28" i="119"/>
  <c r="H26" i="119"/>
  <c r="H24" i="119"/>
  <c r="H22" i="119"/>
  <c r="H20" i="119"/>
  <c r="H18" i="119"/>
  <c r="H16" i="119"/>
  <c r="H14" i="119"/>
  <c r="H12" i="119"/>
  <c r="H10" i="119"/>
  <c r="H8" i="119"/>
  <c r="H6" i="119"/>
  <c r="H4" i="119"/>
  <c r="H35" i="119"/>
  <c r="H31" i="119"/>
  <c r="H27" i="119"/>
  <c r="H25" i="119"/>
  <c r="H21" i="119"/>
  <c r="H17" i="119"/>
  <c r="H13" i="119"/>
  <c r="H11" i="119"/>
  <c r="H5" i="119"/>
  <c r="E37" i="119"/>
  <c r="H37" i="119"/>
  <c r="H14" i="136"/>
  <c r="D14" i="136"/>
  <c r="J14" i="136"/>
  <c r="H12" i="136"/>
  <c r="D12" i="136"/>
  <c r="J12" i="136"/>
  <c r="H13" i="136"/>
  <c r="D13" i="136"/>
  <c r="J13" i="136"/>
  <c r="H11" i="136"/>
  <c r="D11" i="136"/>
  <c r="J11" i="136"/>
  <c r="O47" i="133"/>
  <c r="O37" i="133" s="1"/>
  <c r="N47" i="133"/>
  <c r="N37" i="133" s="1"/>
  <c r="M47" i="133"/>
  <c r="M37" i="133" s="1"/>
  <c r="L47" i="133"/>
  <c r="L37" i="133" s="1"/>
  <c r="K47" i="133"/>
  <c r="K37" i="133" s="1"/>
  <c r="J47" i="133"/>
  <c r="J37" i="133" s="1"/>
  <c r="I47" i="133"/>
  <c r="I37" i="133" s="1"/>
  <c r="H47" i="133"/>
  <c r="H37" i="133" s="1"/>
  <c r="G47" i="133"/>
  <c r="G37" i="133" s="1"/>
  <c r="F47" i="133"/>
  <c r="F37" i="133" s="1"/>
  <c r="E47" i="133"/>
  <c r="E37" i="133" s="1"/>
  <c r="D47" i="133"/>
  <c r="D37" i="133" s="1"/>
  <c r="D38" i="133" s="1"/>
  <c r="E44" i="119" l="1"/>
  <c r="N38" i="119"/>
  <c r="H38" i="119"/>
  <c r="E38" i="119"/>
  <c r="F37" i="135"/>
  <c r="I37" i="135"/>
  <c r="O37" i="135"/>
  <c r="L37" i="135"/>
  <c r="N38" i="133"/>
  <c r="M38" i="133"/>
  <c r="K38" i="133"/>
  <c r="J38" i="133"/>
  <c r="H38" i="133"/>
  <c r="G38" i="133"/>
  <c r="E38" i="133"/>
  <c r="D37" i="135" l="1"/>
  <c r="M37" i="135"/>
  <c r="J4" i="135"/>
  <c r="K4" i="135"/>
  <c r="L5" i="135"/>
  <c r="J5" i="135"/>
  <c r="K5" i="135"/>
  <c r="L6" i="135"/>
  <c r="J6" i="135"/>
  <c r="K6" i="135"/>
  <c r="L7" i="135"/>
  <c r="J7" i="135"/>
  <c r="K7" i="135"/>
  <c r="F8" i="135"/>
  <c r="D8" i="135"/>
  <c r="E8" i="135"/>
  <c r="F9" i="135"/>
  <c r="D9" i="135"/>
  <c r="E9" i="135"/>
  <c r="L10" i="135"/>
  <c r="J10" i="135"/>
  <c r="K10" i="135"/>
  <c r="L11" i="135"/>
  <c r="J11" i="135"/>
  <c r="K11" i="135"/>
  <c r="F12" i="135"/>
  <c r="D12" i="135"/>
  <c r="E12" i="135"/>
  <c r="F13" i="135"/>
  <c r="D13" i="135"/>
  <c r="E13" i="135"/>
  <c r="F14" i="135"/>
  <c r="D14" i="135"/>
  <c r="E14" i="135"/>
  <c r="F15" i="135"/>
  <c r="D15" i="135"/>
  <c r="E15" i="135"/>
  <c r="F16" i="135"/>
  <c r="D16" i="135"/>
  <c r="E16" i="135"/>
  <c r="F17" i="135"/>
  <c r="D17" i="135"/>
  <c r="E17" i="135"/>
  <c r="F18" i="135"/>
  <c r="D18" i="135"/>
  <c r="E18" i="135"/>
  <c r="L18" i="135"/>
  <c r="J18" i="135"/>
  <c r="K18" i="135"/>
  <c r="L19" i="135"/>
  <c r="J19" i="135"/>
  <c r="K19" i="135"/>
  <c r="L20" i="135"/>
  <c r="J20" i="135"/>
  <c r="K20" i="135"/>
  <c r="L21" i="135"/>
  <c r="J21" i="135"/>
  <c r="K21" i="135"/>
  <c r="L22" i="135"/>
  <c r="J22" i="135"/>
  <c r="K22" i="135"/>
  <c r="L23" i="135"/>
  <c r="J23" i="135"/>
  <c r="K23" i="135"/>
  <c r="L24" i="135"/>
  <c r="J24" i="135"/>
  <c r="K24" i="135"/>
  <c r="L25" i="135"/>
  <c r="J25" i="135"/>
  <c r="K25" i="135"/>
  <c r="L26" i="135"/>
  <c r="J26" i="135"/>
  <c r="K26" i="135"/>
  <c r="L27" i="135"/>
  <c r="J27" i="135"/>
  <c r="K27" i="135"/>
  <c r="L28" i="135"/>
  <c r="J28" i="135"/>
  <c r="K28" i="135"/>
  <c r="L29" i="135"/>
  <c r="J29" i="135"/>
  <c r="K29" i="135"/>
  <c r="F30" i="135"/>
  <c r="D30" i="135"/>
  <c r="E30" i="135"/>
  <c r="F31" i="135"/>
  <c r="D31" i="135"/>
  <c r="E31" i="135"/>
  <c r="F32" i="135"/>
  <c r="D32" i="135"/>
  <c r="E32" i="135"/>
  <c r="F33" i="135"/>
  <c r="D33" i="135"/>
  <c r="E33" i="135"/>
  <c r="F34" i="135"/>
  <c r="D34" i="135"/>
  <c r="E34" i="135"/>
  <c r="L34" i="135"/>
  <c r="J34" i="135"/>
  <c r="K34" i="135"/>
  <c r="L35" i="135"/>
  <c r="J35" i="135"/>
  <c r="K35" i="135"/>
  <c r="L36" i="135"/>
  <c r="J36" i="135"/>
  <c r="K36" i="135"/>
  <c r="G4" i="135"/>
  <c r="H4" i="135"/>
  <c r="H5" i="135"/>
  <c r="I5" i="135"/>
  <c r="G5" i="135"/>
  <c r="N5" i="135"/>
  <c r="O5" i="135"/>
  <c r="M5" i="135"/>
  <c r="H6" i="135"/>
  <c r="I6" i="135"/>
  <c r="G6" i="135"/>
  <c r="N6" i="135"/>
  <c r="O6" i="135"/>
  <c r="M6" i="135"/>
  <c r="H7" i="135"/>
  <c r="I7" i="135"/>
  <c r="G7" i="135"/>
  <c r="N7" i="135"/>
  <c r="O7" i="135"/>
  <c r="M7" i="135"/>
  <c r="H8" i="135"/>
  <c r="I8" i="135"/>
  <c r="G8" i="135"/>
  <c r="N8" i="135"/>
  <c r="O8" i="135"/>
  <c r="M8" i="135"/>
  <c r="H9" i="135"/>
  <c r="I9" i="135"/>
  <c r="G9" i="135"/>
  <c r="N9" i="135"/>
  <c r="O9" i="135"/>
  <c r="M9" i="135"/>
  <c r="H10" i="135"/>
  <c r="I10" i="135"/>
  <c r="G10" i="135"/>
  <c r="N10" i="135"/>
  <c r="O10" i="135"/>
  <c r="M10" i="135"/>
  <c r="H11" i="135"/>
  <c r="I11" i="135"/>
  <c r="G11" i="135"/>
  <c r="N11" i="135"/>
  <c r="O11" i="135"/>
  <c r="M11" i="135"/>
  <c r="H12" i="135"/>
  <c r="I12" i="135"/>
  <c r="G12" i="135"/>
  <c r="N12" i="135"/>
  <c r="O12" i="135"/>
  <c r="M12" i="135"/>
  <c r="H13" i="135"/>
  <c r="I13" i="135"/>
  <c r="G13" i="135"/>
  <c r="N13" i="135"/>
  <c r="O13" i="135"/>
  <c r="M13" i="135"/>
  <c r="H14" i="135"/>
  <c r="I14" i="135"/>
  <c r="G14" i="135"/>
  <c r="N14" i="135"/>
  <c r="O14" i="135"/>
  <c r="M14" i="135"/>
  <c r="H15" i="135"/>
  <c r="I15" i="135"/>
  <c r="G15" i="135"/>
  <c r="N15" i="135"/>
  <c r="O15" i="135"/>
  <c r="M15" i="135"/>
  <c r="H16" i="135"/>
  <c r="I16" i="135"/>
  <c r="G16" i="135"/>
  <c r="N16" i="135"/>
  <c r="O16" i="135"/>
  <c r="M16" i="135"/>
  <c r="H17" i="135"/>
  <c r="I17" i="135"/>
  <c r="G17" i="135"/>
  <c r="N17" i="135"/>
  <c r="O17" i="135"/>
  <c r="M17" i="135"/>
  <c r="H18" i="135"/>
  <c r="I18" i="135"/>
  <c r="G18" i="135"/>
  <c r="N18" i="135"/>
  <c r="O18" i="135"/>
  <c r="M18" i="135"/>
  <c r="H19" i="135"/>
  <c r="I19" i="135"/>
  <c r="G19" i="135"/>
  <c r="N19" i="135"/>
  <c r="O19" i="135"/>
  <c r="M19" i="135"/>
  <c r="H20" i="135"/>
  <c r="I20" i="135"/>
  <c r="G20" i="135"/>
  <c r="N20" i="135"/>
  <c r="O20" i="135"/>
  <c r="M20" i="135"/>
  <c r="H21" i="135"/>
  <c r="I21" i="135"/>
  <c r="G21" i="135"/>
  <c r="N21" i="135"/>
  <c r="O21" i="135"/>
  <c r="M21" i="135"/>
  <c r="H22" i="135"/>
  <c r="I22" i="135"/>
  <c r="G22" i="135"/>
  <c r="N22" i="135"/>
  <c r="O22" i="135"/>
  <c r="M22" i="135"/>
  <c r="H23" i="135"/>
  <c r="I23" i="135"/>
  <c r="G23" i="135"/>
  <c r="N23" i="135"/>
  <c r="O23" i="135"/>
  <c r="M23" i="135"/>
  <c r="H24" i="135"/>
  <c r="I24" i="135"/>
  <c r="G24" i="135"/>
  <c r="N24" i="135"/>
  <c r="O24" i="135"/>
  <c r="M24" i="135"/>
  <c r="H25" i="135"/>
  <c r="I25" i="135"/>
  <c r="G25" i="135"/>
  <c r="N25" i="135"/>
  <c r="O25" i="135"/>
  <c r="M25" i="135"/>
  <c r="H26" i="135"/>
  <c r="I26" i="135"/>
  <c r="G26" i="135"/>
  <c r="N26" i="135"/>
  <c r="O26" i="135"/>
  <c r="M26" i="135"/>
  <c r="H27" i="135"/>
  <c r="I27" i="135"/>
  <c r="G27" i="135"/>
  <c r="N27" i="135"/>
  <c r="O27" i="135"/>
  <c r="M27" i="135"/>
  <c r="H28" i="135"/>
  <c r="I28" i="135"/>
  <c r="G28" i="135"/>
  <c r="N28" i="135"/>
  <c r="O28" i="135"/>
  <c r="M28" i="135"/>
  <c r="H29" i="135"/>
  <c r="I29" i="135"/>
  <c r="G29" i="135"/>
  <c r="N29" i="135"/>
  <c r="O29" i="135"/>
  <c r="M29" i="135"/>
  <c r="H30" i="135"/>
  <c r="I30" i="135"/>
  <c r="G30" i="135"/>
  <c r="N30" i="135"/>
  <c r="O30" i="135"/>
  <c r="M30" i="135"/>
  <c r="H31" i="135"/>
  <c r="I31" i="135"/>
  <c r="G31" i="135"/>
  <c r="N31" i="135"/>
  <c r="O31" i="135"/>
  <c r="M31" i="135"/>
  <c r="H32" i="135"/>
  <c r="I32" i="135"/>
  <c r="G32" i="135"/>
  <c r="N32" i="135"/>
  <c r="O32" i="135"/>
  <c r="M32" i="135"/>
  <c r="H33" i="135"/>
  <c r="I33" i="135"/>
  <c r="G33" i="135"/>
  <c r="N33" i="135"/>
  <c r="O33" i="135"/>
  <c r="M33" i="135"/>
  <c r="H34" i="135"/>
  <c r="I34" i="135"/>
  <c r="G34" i="135"/>
  <c r="N34" i="135"/>
  <c r="O34" i="135"/>
  <c r="M34" i="135"/>
  <c r="H35" i="135"/>
  <c r="I35" i="135"/>
  <c r="G35" i="135"/>
  <c r="N35" i="135"/>
  <c r="O35" i="135"/>
  <c r="M35" i="135"/>
  <c r="H36" i="135"/>
  <c r="I36" i="135"/>
  <c r="G36" i="135"/>
  <c r="N36" i="135"/>
  <c r="O36" i="135"/>
  <c r="M36" i="135"/>
  <c r="E37" i="134"/>
  <c r="H37" i="134"/>
  <c r="K37" i="134"/>
  <c r="N37" i="135"/>
  <c r="H37" i="135"/>
  <c r="K37" i="135"/>
  <c r="E37" i="135"/>
  <c r="D4" i="135"/>
  <c r="E4" i="135"/>
  <c r="F5" i="135"/>
  <c r="D5" i="135"/>
  <c r="E5" i="135"/>
  <c r="F6" i="135"/>
  <c r="D6" i="135"/>
  <c r="E6" i="135"/>
  <c r="F7" i="135"/>
  <c r="D7" i="135"/>
  <c r="E7" i="135"/>
  <c r="L8" i="135"/>
  <c r="J8" i="135"/>
  <c r="K8" i="135"/>
  <c r="L9" i="135"/>
  <c r="J9" i="135"/>
  <c r="K9" i="135"/>
  <c r="F10" i="135"/>
  <c r="D10" i="135"/>
  <c r="E10" i="135"/>
  <c r="F11" i="135"/>
  <c r="D11" i="135"/>
  <c r="E11" i="135"/>
  <c r="L12" i="135"/>
  <c r="J12" i="135"/>
  <c r="K12" i="135"/>
  <c r="L13" i="135"/>
  <c r="J13" i="135"/>
  <c r="K13" i="135"/>
  <c r="L14" i="135"/>
  <c r="J14" i="135"/>
  <c r="K14" i="135"/>
  <c r="L15" i="135"/>
  <c r="J15" i="135"/>
  <c r="K15" i="135"/>
  <c r="L16" i="135"/>
  <c r="J16" i="135"/>
  <c r="K16" i="135"/>
  <c r="L17" i="135"/>
  <c r="J17" i="135"/>
  <c r="K17" i="135"/>
  <c r="F19" i="135"/>
  <c r="D19" i="135"/>
  <c r="E19" i="135"/>
  <c r="F20" i="135"/>
  <c r="D20" i="135"/>
  <c r="E20" i="135"/>
  <c r="F21" i="135"/>
  <c r="D21" i="135"/>
  <c r="E21" i="135"/>
  <c r="F22" i="135"/>
  <c r="D22" i="135"/>
  <c r="E22" i="135"/>
  <c r="F23" i="135"/>
  <c r="D23" i="135"/>
  <c r="E23" i="135"/>
  <c r="F24" i="135"/>
  <c r="D24" i="135"/>
  <c r="E24" i="135"/>
  <c r="F25" i="135"/>
  <c r="D25" i="135"/>
  <c r="E25" i="135"/>
  <c r="F26" i="135"/>
  <c r="D26" i="135"/>
  <c r="E26" i="135"/>
  <c r="F27" i="135"/>
  <c r="D27" i="135"/>
  <c r="E27" i="135"/>
  <c r="F28" i="135"/>
  <c r="D28" i="135"/>
  <c r="E28" i="135"/>
  <c r="F29" i="135"/>
  <c r="D29" i="135"/>
  <c r="E29" i="135"/>
  <c r="L30" i="135"/>
  <c r="J30" i="135"/>
  <c r="K30" i="135"/>
  <c r="L31" i="135"/>
  <c r="J31" i="135"/>
  <c r="K31" i="135"/>
  <c r="L32" i="135"/>
  <c r="J32" i="135"/>
  <c r="K32" i="135"/>
  <c r="L33" i="135"/>
  <c r="J33" i="135"/>
  <c r="K33" i="135"/>
  <c r="F35" i="135"/>
  <c r="D35" i="135"/>
  <c r="E35" i="135"/>
  <c r="F36" i="135"/>
  <c r="D36" i="135"/>
  <c r="E36" i="135"/>
  <c r="D37" i="134"/>
  <c r="G37" i="134"/>
  <c r="J37" i="134"/>
  <c r="M30" i="134"/>
  <c r="J37" i="135"/>
  <c r="G37" i="135"/>
  <c r="K4" i="134"/>
  <c r="K5" i="134"/>
  <c r="K6" i="134"/>
  <c r="K7" i="134"/>
  <c r="K8" i="134"/>
  <c r="K9" i="134"/>
  <c r="K10" i="134"/>
  <c r="K11" i="134"/>
  <c r="K12" i="134"/>
  <c r="K13" i="134"/>
  <c r="K14" i="134"/>
  <c r="K15" i="134"/>
  <c r="K16" i="134"/>
  <c r="K17" i="134"/>
  <c r="K18" i="134"/>
  <c r="K19" i="134"/>
  <c r="K20" i="134"/>
  <c r="K21" i="134"/>
  <c r="K22" i="134"/>
  <c r="K23" i="134"/>
  <c r="K24" i="134"/>
  <c r="K25" i="134"/>
  <c r="K26" i="134"/>
  <c r="K27" i="134"/>
  <c r="K28" i="134"/>
  <c r="K29" i="134"/>
  <c r="K30" i="134"/>
  <c r="K31" i="134"/>
  <c r="K32" i="134"/>
  <c r="K33" i="134"/>
  <c r="K34" i="134"/>
  <c r="K35" i="134"/>
  <c r="K36" i="134"/>
  <c r="J4" i="134"/>
  <c r="J5" i="134"/>
  <c r="J6" i="134"/>
  <c r="J7" i="134"/>
  <c r="J8" i="134"/>
  <c r="J9" i="134"/>
  <c r="J10" i="134"/>
  <c r="J11" i="134"/>
  <c r="J12" i="134"/>
  <c r="J13" i="134"/>
  <c r="J14" i="134"/>
  <c r="J15" i="134"/>
  <c r="J16" i="134"/>
  <c r="J17" i="134"/>
  <c r="J18" i="134"/>
  <c r="J19" i="134"/>
  <c r="J20" i="134"/>
  <c r="J21" i="134"/>
  <c r="J22" i="134"/>
  <c r="J23" i="134"/>
  <c r="J24" i="134"/>
  <c r="J25" i="134"/>
  <c r="J26" i="134"/>
  <c r="J27" i="134"/>
  <c r="J28" i="134"/>
  <c r="J29" i="134"/>
  <c r="J30" i="134"/>
  <c r="J31" i="134"/>
  <c r="J32" i="134"/>
  <c r="J33" i="134"/>
  <c r="J34" i="134"/>
  <c r="J35" i="134"/>
  <c r="J36" i="134"/>
  <c r="H4" i="134"/>
  <c r="H5" i="134"/>
  <c r="H6" i="134"/>
  <c r="H7" i="134"/>
  <c r="H8" i="134"/>
  <c r="H9" i="134"/>
  <c r="H10" i="134"/>
  <c r="H11" i="134"/>
  <c r="H12" i="134"/>
  <c r="H13" i="134"/>
  <c r="H14" i="134"/>
  <c r="H15" i="134"/>
  <c r="H16" i="134"/>
  <c r="H17" i="134"/>
  <c r="H18" i="134"/>
  <c r="H19" i="134"/>
  <c r="H20" i="134"/>
  <c r="H21" i="134"/>
  <c r="H22" i="134"/>
  <c r="H23" i="134"/>
  <c r="H24" i="134"/>
  <c r="H25" i="134"/>
  <c r="H26" i="134"/>
  <c r="H27" i="134"/>
  <c r="H28" i="134"/>
  <c r="H29" i="134"/>
  <c r="H30" i="134"/>
  <c r="H31" i="134"/>
  <c r="H32" i="134"/>
  <c r="H33" i="134"/>
  <c r="H34" i="134"/>
  <c r="H35" i="134"/>
  <c r="H36" i="134"/>
  <c r="G4" i="134"/>
  <c r="G5" i="134"/>
  <c r="G6" i="134"/>
  <c r="G7" i="134"/>
  <c r="G8" i="134"/>
  <c r="G9" i="134"/>
  <c r="G10" i="134"/>
  <c r="G11" i="134"/>
  <c r="G12" i="134"/>
  <c r="G13" i="134"/>
  <c r="G14" i="134"/>
  <c r="G15" i="134"/>
  <c r="G16" i="134"/>
  <c r="G17" i="134"/>
  <c r="G18" i="134"/>
  <c r="G19" i="134"/>
  <c r="G20" i="134"/>
  <c r="G21" i="134"/>
  <c r="G22" i="134"/>
  <c r="G23" i="134"/>
  <c r="G24" i="134"/>
  <c r="G25" i="134"/>
  <c r="G26" i="134"/>
  <c r="G27" i="134"/>
  <c r="G28" i="134"/>
  <c r="G29" i="134"/>
  <c r="G30" i="134"/>
  <c r="G31" i="134"/>
  <c r="G32" i="134"/>
  <c r="G33" i="134"/>
  <c r="G34" i="134"/>
  <c r="G35" i="134"/>
  <c r="G36" i="134"/>
  <c r="E4" i="134"/>
  <c r="E5" i="134"/>
  <c r="E6" i="134"/>
  <c r="E7" i="134"/>
  <c r="E8" i="134"/>
  <c r="E9" i="134"/>
  <c r="E10" i="134"/>
  <c r="E11" i="134"/>
  <c r="E12" i="134"/>
  <c r="E13" i="134"/>
  <c r="E14" i="134"/>
  <c r="E15" i="134"/>
  <c r="E16" i="134"/>
  <c r="E17" i="134"/>
  <c r="E18" i="134"/>
  <c r="E19" i="134"/>
  <c r="E20" i="134"/>
  <c r="E21" i="134"/>
  <c r="E22" i="134"/>
  <c r="E23" i="134"/>
  <c r="E24" i="134"/>
  <c r="E25" i="134"/>
  <c r="E26" i="134"/>
  <c r="E27" i="134"/>
  <c r="E28" i="134"/>
  <c r="E29" i="134"/>
  <c r="E30" i="134"/>
  <c r="E31" i="134"/>
  <c r="E32" i="134"/>
  <c r="E33" i="134"/>
  <c r="E34" i="134"/>
  <c r="E35" i="134"/>
  <c r="E36" i="134"/>
  <c r="D4" i="134"/>
  <c r="D5" i="134"/>
  <c r="D6" i="134"/>
  <c r="D7" i="134"/>
  <c r="D8" i="134"/>
  <c r="D9" i="134"/>
  <c r="D10" i="134"/>
  <c r="D11" i="134"/>
  <c r="D12" i="134"/>
  <c r="D13" i="134"/>
  <c r="D14" i="134"/>
  <c r="D15" i="134"/>
  <c r="D16" i="134"/>
  <c r="D17" i="134"/>
  <c r="D18" i="134"/>
  <c r="D19" i="134"/>
  <c r="D20" i="134"/>
  <c r="D21" i="134"/>
  <c r="D22" i="134"/>
  <c r="D23" i="134"/>
  <c r="D24" i="134"/>
  <c r="D25" i="134"/>
  <c r="D26" i="134"/>
  <c r="D27" i="134"/>
  <c r="D28" i="134"/>
  <c r="D29" i="134"/>
  <c r="D30" i="134"/>
  <c r="D31" i="134"/>
  <c r="D32" i="134"/>
  <c r="D33" i="134"/>
  <c r="D34" i="134"/>
  <c r="D35" i="134"/>
  <c r="D36" i="134"/>
  <c r="L4" i="135"/>
  <c r="D38" i="134"/>
  <c r="H38" i="134"/>
  <c r="J38" i="134"/>
  <c r="N38" i="134"/>
  <c r="N37" i="134"/>
  <c r="N36" i="134"/>
  <c r="N35" i="134"/>
  <c r="N34" i="134"/>
  <c r="N33" i="134"/>
  <c r="N32" i="134"/>
  <c r="F38" i="133"/>
  <c r="F38" i="135" s="1"/>
  <c r="L38" i="133"/>
  <c r="L38" i="135" s="1"/>
  <c r="M4" i="134"/>
  <c r="M5" i="134"/>
  <c r="M6" i="134"/>
  <c r="M7" i="134"/>
  <c r="M8" i="134"/>
  <c r="M9" i="134"/>
  <c r="M10" i="134"/>
  <c r="M11" i="134"/>
  <c r="M12" i="134"/>
  <c r="M13" i="134"/>
  <c r="M14" i="134"/>
  <c r="M15" i="134"/>
  <c r="M16" i="134"/>
  <c r="M17" i="134"/>
  <c r="M18" i="134"/>
  <c r="M19" i="134"/>
  <c r="M20" i="134"/>
  <c r="M21" i="134"/>
  <c r="M22" i="134"/>
  <c r="M23" i="134"/>
  <c r="M24" i="134"/>
  <c r="M25" i="134"/>
  <c r="M26" i="134"/>
  <c r="M27" i="134"/>
  <c r="M28" i="134"/>
  <c r="M29" i="134"/>
  <c r="N31" i="134"/>
  <c r="F4" i="135"/>
  <c r="I4" i="135"/>
  <c r="N4" i="135"/>
  <c r="O4" i="135"/>
  <c r="M4" i="135"/>
  <c r="E38" i="134"/>
  <c r="G38" i="134"/>
  <c r="K38" i="134"/>
  <c r="M38" i="134"/>
  <c r="M37" i="134"/>
  <c r="M36" i="134"/>
  <c r="M35" i="134"/>
  <c r="M34" i="134"/>
  <c r="M33" i="134"/>
  <c r="M32" i="134"/>
  <c r="M31" i="134"/>
  <c r="I38" i="133"/>
  <c r="I38" i="135" s="1"/>
  <c r="O38" i="133"/>
  <c r="O38" i="135" s="1"/>
  <c r="N4" i="134"/>
  <c r="N5" i="134"/>
  <c r="N6" i="134"/>
  <c r="N7" i="134"/>
  <c r="N8" i="134"/>
  <c r="N9" i="134"/>
  <c r="N10" i="134"/>
  <c r="N11" i="134"/>
  <c r="N12" i="134"/>
  <c r="N13" i="134"/>
  <c r="N14" i="134"/>
  <c r="N15" i="134"/>
  <c r="N16" i="134"/>
  <c r="N17" i="134"/>
  <c r="N18" i="134"/>
  <c r="N19" i="134"/>
  <c r="N20" i="134"/>
  <c r="N21" i="134"/>
  <c r="N22" i="134"/>
  <c r="N23" i="134"/>
  <c r="N24" i="134"/>
  <c r="N25" i="134"/>
  <c r="N26" i="134"/>
  <c r="N27" i="134"/>
  <c r="N28" i="134"/>
  <c r="N29" i="134"/>
  <c r="N30" i="134"/>
  <c r="L27" i="134" l="1"/>
  <c r="L23" i="134"/>
  <c r="L19" i="134"/>
  <c r="I34" i="134"/>
  <c r="I31" i="134"/>
  <c r="L29" i="134"/>
  <c r="L25" i="134"/>
  <c r="L21" i="134"/>
  <c r="L17" i="134"/>
  <c r="L13" i="134"/>
  <c r="L9" i="134"/>
  <c r="L5" i="134"/>
  <c r="L12" i="134"/>
  <c r="L4" i="134"/>
  <c r="O30" i="134"/>
  <c r="I37" i="134"/>
  <c r="O32" i="134"/>
  <c r="O36" i="134"/>
  <c r="F30" i="134"/>
  <c r="F26" i="134"/>
  <c r="F22" i="134"/>
  <c r="F18" i="134"/>
  <c r="F14" i="134"/>
  <c r="F10" i="134"/>
  <c r="F6" i="134"/>
  <c r="O33" i="134"/>
  <c r="O37" i="134"/>
  <c r="F28" i="134"/>
  <c r="F24" i="134"/>
  <c r="F20" i="134"/>
  <c r="L16" i="134"/>
  <c r="L8" i="134"/>
  <c r="O34" i="134"/>
  <c r="O31" i="134"/>
  <c r="O35" i="134"/>
  <c r="F16" i="134"/>
  <c r="F12" i="134"/>
  <c r="F8" i="134"/>
  <c r="F4" i="134"/>
  <c r="F31" i="134"/>
  <c r="F29" i="134"/>
  <c r="F27" i="134"/>
  <c r="F25" i="134"/>
  <c r="F23" i="134"/>
  <c r="F21" i="134"/>
  <c r="F19" i="134"/>
  <c r="I36" i="134"/>
  <c r="I32" i="134"/>
  <c r="L30" i="134"/>
  <c r="L28" i="134"/>
  <c r="L26" i="134"/>
  <c r="L24" i="134"/>
  <c r="L22" i="134"/>
  <c r="L20" i="134"/>
  <c r="L18" i="134"/>
  <c r="L14" i="134"/>
  <c r="L10" i="134"/>
  <c r="L6" i="134"/>
  <c r="L15" i="134"/>
  <c r="L11" i="134"/>
  <c r="L7" i="134"/>
  <c r="F17" i="134"/>
  <c r="F15" i="134"/>
  <c r="F13" i="134"/>
  <c r="F11" i="134"/>
  <c r="F9" i="134"/>
  <c r="F7" i="134"/>
  <c r="F5" i="134"/>
  <c r="I35" i="134"/>
  <c r="I33" i="134"/>
  <c r="M38" i="135"/>
  <c r="J38" i="135"/>
  <c r="G38" i="135"/>
  <c r="D38" i="135"/>
  <c r="N38" i="135"/>
  <c r="K38" i="135"/>
  <c r="H38" i="135"/>
  <c r="E38" i="135"/>
  <c r="O38" i="134"/>
  <c r="F38" i="134"/>
  <c r="I30" i="134"/>
  <c r="O29" i="134"/>
  <c r="I29" i="134"/>
  <c r="O28" i="134"/>
  <c r="I28" i="134"/>
  <c r="O27" i="134"/>
  <c r="I27" i="134"/>
  <c r="O26" i="134"/>
  <c r="I26" i="134"/>
  <c r="O25" i="134"/>
  <c r="I25" i="134"/>
  <c r="O24" i="134"/>
  <c r="I24" i="134"/>
  <c r="O23" i="134"/>
  <c r="I23" i="134"/>
  <c r="O22" i="134"/>
  <c r="I22" i="134"/>
  <c r="O21" i="134"/>
  <c r="I21" i="134"/>
  <c r="O20" i="134"/>
  <c r="I20" i="134"/>
  <c r="O19" i="134"/>
  <c r="I19" i="134"/>
  <c r="O18" i="134"/>
  <c r="I18" i="134"/>
  <c r="O17" i="134"/>
  <c r="I17" i="134"/>
  <c r="O16" i="134"/>
  <c r="I16" i="134"/>
  <c r="O15" i="134"/>
  <c r="I15" i="134"/>
  <c r="O14" i="134"/>
  <c r="I14" i="134"/>
  <c r="O13" i="134"/>
  <c r="I13" i="134"/>
  <c r="O12" i="134"/>
  <c r="I12" i="134"/>
  <c r="O11" i="134"/>
  <c r="I11" i="134"/>
  <c r="O10" i="134"/>
  <c r="I10" i="134"/>
  <c r="O9" i="134"/>
  <c r="I9" i="134"/>
  <c r="O8" i="134"/>
  <c r="I8" i="134"/>
  <c r="O7" i="134"/>
  <c r="I7" i="134"/>
  <c r="O6" i="134"/>
  <c r="I6" i="134"/>
  <c r="O5" i="134"/>
  <c r="I5" i="134"/>
  <c r="O4" i="134"/>
  <c r="I4" i="134"/>
  <c r="L33" i="134"/>
  <c r="L35" i="134"/>
  <c r="L37" i="134"/>
  <c r="F33" i="134"/>
  <c r="F35" i="134"/>
  <c r="F37" i="134"/>
  <c r="I38" i="134"/>
  <c r="L38" i="134"/>
  <c r="L31" i="134"/>
  <c r="L32" i="134"/>
  <c r="L34" i="134"/>
  <c r="L36" i="134"/>
  <c r="F32" i="134"/>
  <c r="F34" i="134"/>
  <c r="F36" i="134"/>
  <c r="L23" i="129" l="1"/>
  <c r="D25" i="128"/>
  <c r="L27" i="128"/>
  <c r="E23" i="128"/>
  <c r="I23" i="128"/>
  <c r="M23" i="128"/>
  <c r="P23" i="128"/>
  <c r="L29" i="128" l="1"/>
  <c r="P39" i="128"/>
  <c r="L25" i="128"/>
  <c r="L25" i="129"/>
  <c r="D29" i="128"/>
  <c r="D27" i="128"/>
  <c r="H28" i="128"/>
  <c r="P26" i="128"/>
  <c r="D25" i="129"/>
  <c r="D23" i="129"/>
  <c r="P24" i="129"/>
  <c r="H22" i="129"/>
  <c r="P25" i="129"/>
  <c r="H25" i="129"/>
  <c r="P23" i="129"/>
  <c r="H23" i="129"/>
  <c r="P29" i="128"/>
  <c r="H29" i="128"/>
  <c r="P27" i="128"/>
  <c r="H27" i="128"/>
  <c r="P25" i="128"/>
  <c r="H25" i="128"/>
  <c r="H26" i="128" l="1"/>
  <c r="P22" i="129"/>
  <c r="P28" i="128"/>
  <c r="D28" i="128"/>
  <c r="L28" i="128"/>
  <c r="D26" i="128"/>
  <c r="L26" i="128"/>
  <c r="D24" i="129"/>
  <c r="L24" i="129"/>
  <c r="D22" i="129"/>
  <c r="L22" i="129"/>
  <c r="H24" i="129"/>
  <c r="M9" i="129"/>
  <c r="M11" i="129" l="1"/>
  <c r="O11" i="129"/>
  <c r="O9" i="129"/>
  <c r="P7" i="129"/>
  <c r="P34" i="129" s="1"/>
  <c r="D9" i="129"/>
  <c r="F9" i="129"/>
  <c r="H9" i="129"/>
  <c r="J9" i="129"/>
  <c r="L9" i="129"/>
  <c r="N9" i="129"/>
  <c r="P9" i="129"/>
  <c r="D11" i="129"/>
  <c r="F11" i="129"/>
  <c r="H11" i="129"/>
  <c r="J11" i="129"/>
  <c r="L11" i="129"/>
  <c r="N11" i="129"/>
  <c r="P11" i="129"/>
  <c r="E9" i="129"/>
  <c r="G9" i="129"/>
  <c r="I9" i="129"/>
  <c r="K9" i="129"/>
  <c r="E11" i="129"/>
  <c r="G11" i="129"/>
  <c r="I11" i="129"/>
  <c r="K11" i="129"/>
  <c r="D33" i="131" l="1"/>
  <c r="O10" i="129"/>
  <c r="P12" i="129"/>
  <c r="N12" i="129"/>
  <c r="L12" i="129"/>
  <c r="J12" i="129"/>
  <c r="H12" i="129"/>
  <c r="F12" i="129"/>
  <c r="D12" i="129"/>
  <c r="M12" i="129"/>
  <c r="K12" i="129"/>
  <c r="I12" i="129"/>
  <c r="G12" i="129"/>
  <c r="E12" i="129"/>
  <c r="P10" i="129"/>
  <c r="N10" i="129"/>
  <c r="L10" i="129"/>
  <c r="J10" i="129"/>
  <c r="H10" i="129"/>
  <c r="F10" i="129"/>
  <c r="D10" i="129"/>
  <c r="M10" i="129"/>
  <c r="K10" i="129"/>
  <c r="I10" i="129"/>
  <c r="G10" i="129"/>
  <c r="E10" i="129"/>
  <c r="O12" i="129"/>
  <c r="N10" i="128"/>
  <c r="N11" i="128"/>
  <c r="N12" i="128"/>
  <c r="N13" i="128"/>
  <c r="E33" i="131" l="1"/>
  <c r="E28" i="131"/>
  <c r="E27" i="131"/>
  <c r="E31" i="131"/>
  <c r="E30" i="131"/>
  <c r="E29" i="131"/>
  <c r="E32" i="131"/>
  <c r="N14" i="128"/>
  <c r="E13" i="128"/>
  <c r="M13" i="128"/>
  <c r="I13" i="128"/>
  <c r="I11" i="128"/>
  <c r="E11" i="128"/>
  <c r="M11" i="128"/>
  <c r="G11" i="128"/>
  <c r="K11" i="128"/>
  <c r="O11" i="128"/>
  <c r="G13" i="128"/>
  <c r="K13" i="128"/>
  <c r="O13" i="128"/>
  <c r="E10" i="128"/>
  <c r="G10" i="128"/>
  <c r="I10" i="128"/>
  <c r="K10" i="128"/>
  <c r="M10" i="128"/>
  <c r="O10" i="128"/>
  <c r="F11" i="128"/>
  <c r="H11" i="128"/>
  <c r="J11" i="128"/>
  <c r="L11" i="128"/>
  <c r="E12" i="128"/>
  <c r="G12" i="128"/>
  <c r="I12" i="128"/>
  <c r="K12" i="128"/>
  <c r="M12" i="128"/>
  <c r="O12" i="128"/>
  <c r="F13" i="128"/>
  <c r="H13" i="128"/>
  <c r="J13" i="128"/>
  <c r="L13" i="128"/>
  <c r="E14" i="128"/>
  <c r="G14" i="128"/>
  <c r="I14" i="128"/>
  <c r="K14" i="128"/>
  <c r="M14" i="128"/>
  <c r="O14" i="128"/>
  <c r="F10" i="128"/>
  <c r="H10" i="128"/>
  <c r="J10" i="128"/>
  <c r="L10" i="128"/>
  <c r="F12" i="128"/>
  <c r="H12" i="128"/>
  <c r="J12" i="128"/>
  <c r="L12" i="128"/>
  <c r="F14" i="128"/>
  <c r="H14" i="128"/>
  <c r="J14" i="128"/>
  <c r="L14" i="128"/>
  <c r="P14" i="128" l="1"/>
  <c r="D14" i="128"/>
  <c r="P13" i="128"/>
  <c r="D13" i="128"/>
  <c r="P12" i="128"/>
  <c r="D12" i="128"/>
  <c r="P11" i="128"/>
  <c r="D11" i="128"/>
  <c r="P10" i="128"/>
  <c r="D10" i="128"/>
  <c r="J74" i="122" l="1"/>
  <c r="J68" i="122"/>
  <c r="J66" i="122"/>
  <c r="J45" i="122"/>
  <c r="J44" i="122"/>
  <c r="J42" i="122"/>
  <c r="J67" i="122"/>
  <c r="J69" i="122"/>
  <c r="J65" i="122"/>
  <c r="J73" i="122"/>
  <c r="J63" i="122"/>
  <c r="J43" i="122"/>
  <c r="J30" i="122" s="1"/>
  <c r="J70" i="122"/>
  <c r="J56" i="122"/>
  <c r="J71" i="122"/>
  <c r="J58" i="122"/>
  <c r="J52" i="122"/>
  <c r="J41" i="122"/>
  <c r="J53" i="122"/>
  <c r="J54" i="122"/>
  <c r="J51" i="122"/>
  <c r="J47" i="122"/>
  <c r="J72" i="122"/>
  <c r="J48" i="122"/>
  <c r="J40" i="122"/>
  <c r="J28" i="122" s="1"/>
  <c r="J59" i="122"/>
  <c r="J64" i="122"/>
  <c r="J50" i="122"/>
  <c r="J46" i="122"/>
  <c r="J62" i="122"/>
  <c r="J49" i="122"/>
  <c r="J60" i="122"/>
  <c r="J61" i="122"/>
  <c r="J57" i="122"/>
  <c r="J55" i="122"/>
  <c r="J32" i="122" l="1"/>
  <c r="J31" i="122"/>
  <c r="J29" i="122"/>
  <c r="J33" i="122"/>
  <c r="O55" i="77"/>
  <c r="O37" i="77" s="1"/>
  <c r="O37" i="79" s="1"/>
  <c r="N55" i="77"/>
  <c r="N37" i="77" s="1"/>
  <c r="N37" i="79" s="1"/>
  <c r="M55" i="77"/>
  <c r="M37" i="77" s="1"/>
  <c r="M37" i="79" s="1"/>
  <c r="L55" i="77"/>
  <c r="L37" i="77" s="1"/>
  <c r="L37" i="79" s="1"/>
  <c r="K55" i="77"/>
  <c r="K37" i="77" s="1"/>
  <c r="K37" i="79" s="1"/>
  <c r="J55" i="77"/>
  <c r="J37" i="77" s="1"/>
  <c r="I55" i="77"/>
  <c r="I37" i="77" s="1"/>
  <c r="I37" i="79" s="1"/>
  <c r="H55" i="77"/>
  <c r="H37" i="77" s="1"/>
  <c r="H37" i="79" s="1"/>
  <c r="G55" i="77"/>
  <c r="G37" i="77" s="1"/>
  <c r="G37" i="79" s="1"/>
  <c r="F55" i="77"/>
  <c r="F37" i="77" s="1"/>
  <c r="F37" i="79" s="1"/>
  <c r="F44" i="79" s="1"/>
  <c r="E55" i="77"/>
  <c r="E37" i="77" s="1"/>
  <c r="E37" i="79" s="1"/>
  <c r="E44" i="79" s="1"/>
  <c r="D55" i="77"/>
  <c r="D37" i="77" s="1"/>
  <c r="D37" i="79" s="1"/>
  <c r="F70" i="140" l="1"/>
  <c r="J37" i="79"/>
  <c r="E70" i="140" s="1"/>
  <c r="G36" i="110"/>
  <c r="F36" i="110"/>
  <c r="E36" i="110"/>
  <c r="D36" i="110"/>
  <c r="G35" i="110"/>
  <c r="F35" i="110"/>
  <c r="E35" i="110"/>
  <c r="D35" i="110"/>
  <c r="G34" i="110"/>
  <c r="F34" i="110"/>
  <c r="E34" i="110"/>
  <c r="D34" i="110"/>
  <c r="G33" i="110"/>
  <c r="F33" i="110"/>
  <c r="E33" i="110"/>
  <c r="D33" i="110"/>
  <c r="G32" i="110"/>
  <c r="F32" i="110"/>
  <c r="E32" i="110"/>
  <c r="D32" i="110"/>
  <c r="G31" i="110"/>
  <c r="F31" i="110"/>
  <c r="E31" i="110"/>
  <c r="D31" i="110"/>
  <c r="G30" i="110"/>
  <c r="F30" i="110"/>
  <c r="E30" i="110"/>
  <c r="D30" i="110"/>
  <c r="G29" i="110"/>
  <c r="F29" i="110"/>
  <c r="E29" i="110"/>
  <c r="D29" i="110"/>
  <c r="G28" i="110"/>
  <c r="F28" i="110"/>
  <c r="E28" i="110"/>
  <c r="D28" i="110"/>
  <c r="G27" i="110"/>
  <c r="F27" i="110"/>
  <c r="E27" i="110"/>
  <c r="D27" i="110"/>
  <c r="G26" i="110"/>
  <c r="F26" i="110"/>
  <c r="E26" i="110"/>
  <c r="D26" i="110"/>
  <c r="G25" i="110"/>
  <c r="F25" i="110"/>
  <c r="E25" i="110"/>
  <c r="D25" i="110"/>
  <c r="G24" i="110"/>
  <c r="F24" i="110"/>
  <c r="E24" i="110"/>
  <c r="D24" i="110"/>
  <c r="G23" i="110"/>
  <c r="F23" i="110"/>
  <c r="E23" i="110"/>
  <c r="D23" i="110"/>
  <c r="G22" i="110"/>
  <c r="F22" i="110"/>
  <c r="E22" i="110"/>
  <c r="D22" i="110"/>
  <c r="G21" i="110"/>
  <c r="F21" i="110"/>
  <c r="E21" i="110"/>
  <c r="D21" i="110"/>
  <c r="G19" i="110"/>
  <c r="F19" i="110"/>
  <c r="E19" i="110"/>
  <c r="D19" i="110"/>
  <c r="G18" i="110"/>
  <c r="F18" i="110"/>
  <c r="E18" i="110"/>
  <c r="D18" i="110"/>
  <c r="G17" i="110"/>
  <c r="F17" i="110"/>
  <c r="E17" i="110"/>
  <c r="D17" i="110"/>
  <c r="G16" i="110"/>
  <c r="F16" i="110"/>
  <c r="E16" i="110"/>
  <c r="D16" i="110"/>
  <c r="G15" i="110"/>
  <c r="F15" i="110"/>
  <c r="E15" i="110"/>
  <c r="D15" i="110"/>
  <c r="G14" i="110"/>
  <c r="F14" i="110"/>
  <c r="E14" i="110"/>
  <c r="D14" i="110"/>
  <c r="G13" i="110"/>
  <c r="F13" i="110"/>
  <c r="E13" i="110"/>
  <c r="D13" i="110"/>
  <c r="G12" i="110"/>
  <c r="F12" i="110"/>
  <c r="E12" i="110"/>
  <c r="D12" i="110"/>
  <c r="G11" i="110"/>
  <c r="F11" i="110"/>
  <c r="E11" i="110"/>
  <c r="D11" i="110"/>
  <c r="G10" i="110"/>
  <c r="F10" i="110"/>
  <c r="E10" i="110"/>
  <c r="D10" i="110"/>
  <c r="G9" i="110"/>
  <c r="F9" i="110"/>
  <c r="E9" i="110"/>
  <c r="D9" i="110"/>
  <c r="G8" i="110"/>
  <c r="F8" i="110"/>
  <c r="E8" i="110"/>
  <c r="D8" i="110"/>
  <c r="G7" i="110"/>
  <c r="F7" i="110"/>
  <c r="E7" i="110"/>
  <c r="D7" i="110"/>
  <c r="G6" i="110"/>
  <c r="F6" i="110"/>
  <c r="E6" i="110"/>
  <c r="D6" i="110"/>
  <c r="G5" i="110"/>
  <c r="F5" i="110"/>
  <c r="E5" i="110"/>
  <c r="D5" i="110"/>
  <c r="P30" i="71" l="1"/>
  <c r="O30" i="71"/>
  <c r="N30" i="71"/>
  <c r="M30" i="71"/>
  <c r="L30" i="71"/>
  <c r="K30" i="71"/>
  <c r="J30" i="71"/>
  <c r="I30" i="71"/>
  <c r="H30" i="71"/>
  <c r="P29" i="71"/>
  <c r="O44" i="79" s="1"/>
  <c r="O29" i="71"/>
  <c r="N44" i="79" s="1"/>
  <c r="N29" i="71"/>
  <c r="M44" i="79" s="1"/>
  <c r="M29" i="71"/>
  <c r="L44" i="79" s="1"/>
  <c r="L29" i="71"/>
  <c r="K44" i="79" s="1"/>
  <c r="K29" i="71"/>
  <c r="J44" i="79" s="1"/>
  <c r="J29" i="71"/>
  <c r="I44" i="79" s="1"/>
  <c r="I29" i="71"/>
  <c r="H44" i="79" s="1"/>
  <c r="H29" i="71"/>
  <c r="G44" i="79" s="1"/>
  <c r="E29" i="71"/>
  <c r="P28" i="71"/>
  <c r="P31" i="71" s="1"/>
  <c r="O28" i="71"/>
  <c r="N44" i="78" s="1"/>
  <c r="N28" i="71"/>
  <c r="M28" i="71"/>
  <c r="L28" i="71"/>
  <c r="K44" i="78" s="1"/>
  <c r="K28" i="71"/>
  <c r="J28" i="71"/>
  <c r="I28" i="71"/>
  <c r="H44" i="78" s="1"/>
  <c r="H28" i="71"/>
  <c r="O45" i="76"/>
  <c r="M45" i="76"/>
  <c r="L45" i="76"/>
  <c r="J45" i="76"/>
  <c r="I45" i="76"/>
  <c r="F45" i="76"/>
  <c r="E27" i="71"/>
  <c r="L44" i="78" l="1"/>
  <c r="M31" i="71"/>
  <c r="G44" i="78"/>
  <c r="H31" i="71"/>
  <c r="I6" i="183"/>
  <c r="I18" i="183"/>
  <c r="I17" i="183"/>
  <c r="I16" i="183"/>
  <c r="I15" i="183"/>
  <c r="I14" i="183"/>
  <c r="I13" i="183"/>
  <c r="I12" i="183"/>
  <c r="I11" i="183"/>
  <c r="I10" i="183"/>
  <c r="I9" i="183"/>
  <c r="I8" i="183"/>
  <c r="I7" i="183"/>
  <c r="I5" i="183"/>
  <c r="I4" i="183"/>
  <c r="M5" i="183"/>
  <c r="M4" i="183"/>
  <c r="M18" i="183"/>
  <c r="M17" i="183"/>
  <c r="M16" i="183"/>
  <c r="M15" i="183"/>
  <c r="M14" i="183"/>
  <c r="M13" i="183"/>
  <c r="M12" i="183"/>
  <c r="M11" i="183"/>
  <c r="M10" i="183"/>
  <c r="M9" i="183"/>
  <c r="M8" i="183"/>
  <c r="M7" i="183"/>
  <c r="M6" i="183"/>
  <c r="I44" i="78"/>
  <c r="J31" i="71"/>
  <c r="K18" i="183"/>
  <c r="K17" i="183"/>
  <c r="K16" i="183"/>
  <c r="K15" i="183"/>
  <c r="K14" i="183"/>
  <c r="K13" i="183"/>
  <c r="K12" i="183"/>
  <c r="K11" i="183"/>
  <c r="K10" i="183"/>
  <c r="K9" i="183"/>
  <c r="K8" i="183"/>
  <c r="K7" i="183"/>
  <c r="K6" i="183"/>
  <c r="K5" i="183"/>
  <c r="K4" i="183"/>
  <c r="O18" i="183"/>
  <c r="O17" i="183"/>
  <c r="O16" i="183"/>
  <c r="O15" i="183"/>
  <c r="O14" i="183"/>
  <c r="O13" i="183"/>
  <c r="O12" i="183"/>
  <c r="O11" i="183"/>
  <c r="O10" i="183"/>
  <c r="O9" i="183"/>
  <c r="O8" i="183"/>
  <c r="O7" i="183"/>
  <c r="O6" i="183"/>
  <c r="O5" i="183"/>
  <c r="O4" i="183"/>
  <c r="J18" i="183"/>
  <c r="J17" i="183"/>
  <c r="J16" i="183"/>
  <c r="J15" i="183"/>
  <c r="J14" i="183"/>
  <c r="J13" i="183"/>
  <c r="J12" i="183"/>
  <c r="J11" i="183"/>
  <c r="J10" i="183"/>
  <c r="J9" i="183"/>
  <c r="J8" i="183"/>
  <c r="J7" i="183"/>
  <c r="J6" i="183"/>
  <c r="J5" i="183"/>
  <c r="J4" i="183"/>
  <c r="N18" i="183"/>
  <c r="N17" i="183"/>
  <c r="N16" i="183"/>
  <c r="N15" i="183"/>
  <c r="N14" i="183"/>
  <c r="N13" i="183"/>
  <c r="N12" i="183"/>
  <c r="N11" i="183"/>
  <c r="N10" i="183"/>
  <c r="N9" i="183"/>
  <c r="N8" i="183"/>
  <c r="N7" i="183"/>
  <c r="N6" i="183"/>
  <c r="N5" i="183"/>
  <c r="N4" i="183"/>
  <c r="N31" i="71"/>
  <c r="J44" i="78"/>
  <c r="K31" i="71"/>
  <c r="H18" i="183"/>
  <c r="H16" i="183"/>
  <c r="H15" i="183"/>
  <c r="H11" i="183"/>
  <c r="H9" i="183"/>
  <c r="H8" i="183"/>
  <c r="H4" i="183"/>
  <c r="H17" i="183"/>
  <c r="H14" i="183"/>
  <c r="H13" i="183"/>
  <c r="H12" i="183"/>
  <c r="H10" i="183"/>
  <c r="H7" i="183"/>
  <c r="H6" i="183"/>
  <c r="H5" i="183"/>
  <c r="L17" i="183"/>
  <c r="L13" i="183"/>
  <c r="L12" i="183"/>
  <c r="L18" i="183"/>
  <c r="L14" i="183"/>
  <c r="L11" i="183"/>
  <c r="L10" i="183"/>
  <c r="L6" i="183"/>
  <c r="L5" i="183"/>
  <c r="L4" i="183"/>
  <c r="L16" i="183"/>
  <c r="L15" i="183"/>
  <c r="L9" i="183"/>
  <c r="L8" i="183"/>
  <c r="L7" i="183"/>
  <c r="P9" i="183"/>
  <c r="P6" i="183"/>
  <c r="P5" i="183"/>
  <c r="P15" i="183"/>
  <c r="P13" i="183"/>
  <c r="P12" i="183"/>
  <c r="P8" i="183"/>
  <c r="P7" i="183"/>
  <c r="P18" i="183"/>
  <c r="P17" i="183"/>
  <c r="P16" i="183"/>
  <c r="P14" i="183"/>
  <c r="P11" i="183"/>
  <c r="P10" i="183"/>
  <c r="P4" i="183"/>
  <c r="E31" i="71"/>
  <c r="D44" i="79"/>
  <c r="D45" i="76"/>
  <c r="H6" i="116"/>
  <c r="I6" i="116" s="1"/>
  <c r="O44" i="78"/>
  <c r="N35" i="71"/>
  <c r="M44" i="78"/>
  <c r="E35" i="71"/>
  <c r="E33" i="71"/>
  <c r="E34" i="71"/>
  <c r="F44" i="133"/>
  <c r="I44" i="133"/>
  <c r="L44" i="133"/>
  <c r="O44" i="133"/>
  <c r="E5" i="121"/>
  <c r="E6" i="121"/>
  <c r="E7" i="121"/>
  <c r="E4" i="121"/>
  <c r="K33" i="71"/>
  <c r="K19" i="183" l="1"/>
  <c r="I19" i="183"/>
  <c r="P19" i="183"/>
  <c r="L19" i="183"/>
  <c r="N19" i="183"/>
  <c r="H19" i="183"/>
  <c r="O19" i="183"/>
  <c r="J19" i="183"/>
  <c r="M19" i="183"/>
  <c r="N34" i="71"/>
  <c r="N33" i="71"/>
  <c r="K35" i="71"/>
  <c r="K34" i="71"/>
  <c r="E36" i="71"/>
  <c r="H35" i="71"/>
  <c r="H34" i="71"/>
  <c r="H33" i="71"/>
  <c r="N36" i="71" l="1"/>
  <c r="H36" i="71"/>
  <c r="K36" i="71"/>
  <c r="I38" i="79"/>
  <c r="D4" i="110"/>
  <c r="E4" i="110"/>
  <c r="F4" i="110"/>
  <c r="G4" i="110"/>
  <c r="F20" i="110" l="1"/>
  <c r="D20" i="110"/>
  <c r="F37" i="110"/>
  <c r="D37" i="110"/>
  <c r="G20" i="110"/>
  <c r="E20" i="110"/>
  <c r="G37" i="110"/>
  <c r="E37" i="110"/>
  <c r="L38" i="79"/>
  <c r="N44" i="119"/>
  <c r="O38" i="79"/>
  <c r="M38" i="79"/>
  <c r="J38" i="79"/>
  <c r="G38" i="79"/>
  <c r="F38" i="79"/>
  <c r="D38" i="79"/>
  <c r="H38" i="108"/>
  <c r="H46" i="108" s="1"/>
  <c r="J46" i="79" l="1"/>
  <c r="E71" i="140"/>
  <c r="E35" i="140"/>
  <c r="E34" i="140" s="1"/>
  <c r="H38" i="109"/>
  <c r="H37" i="109"/>
  <c r="H36" i="109"/>
  <c r="H35" i="109"/>
  <c r="H34" i="109"/>
  <c r="H33" i="109"/>
  <c r="H32" i="109"/>
  <c r="H31" i="109"/>
  <c r="H30" i="109"/>
  <c r="H29"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L34" i="122"/>
  <c r="E38" i="110"/>
  <c r="G38" i="110"/>
  <c r="D38" i="110"/>
  <c r="F38" i="110"/>
  <c r="D4" i="109"/>
  <c r="E4" i="109"/>
  <c r="F4" i="109"/>
  <c r="G4" i="109"/>
  <c r="H4" i="109"/>
  <c r="O44" i="119" l="1"/>
  <c r="K44" i="119"/>
  <c r="L44" i="119"/>
  <c r="H44" i="119"/>
  <c r="I44" i="119"/>
  <c r="G44" i="119"/>
  <c r="D44" i="77" l="1"/>
  <c r="I44" i="77"/>
  <c r="O44" i="77"/>
  <c r="G44" i="77"/>
  <c r="K44" i="77"/>
  <c r="N44" i="77"/>
  <c r="L44" i="77"/>
  <c r="M44" i="77"/>
  <c r="J44" i="77"/>
  <c r="F44" i="77"/>
  <c r="H44" i="77"/>
  <c r="E44" i="77"/>
  <c r="I38" i="77"/>
  <c r="I49" i="77" s="1"/>
  <c r="J38" i="77"/>
  <c r="D38" i="77"/>
  <c r="E49" i="77"/>
  <c r="F38" i="77"/>
  <c r="F49" i="77" s="1"/>
  <c r="H49" i="77"/>
  <c r="K49" i="77"/>
  <c r="N50" i="77"/>
  <c r="G38" i="77"/>
  <c r="G49" i="77" s="1"/>
  <c r="O38" i="77"/>
  <c r="O50" i="77" s="1"/>
  <c r="L38" i="77"/>
  <c r="L49" i="77" s="1"/>
  <c r="M38" i="77"/>
  <c r="M50" i="77" s="1"/>
  <c r="J49" i="77" l="1"/>
  <c r="F71" i="140"/>
  <c r="F35" i="140"/>
  <c r="F34" i="140" s="1"/>
  <c r="O48" i="77"/>
  <c r="J48" i="77"/>
  <c r="H48" i="77"/>
  <c r="D50" i="77"/>
  <c r="D48" i="77"/>
  <c r="D49" i="77"/>
  <c r="M48" i="77"/>
  <c r="N48" i="77"/>
  <c r="E48" i="77"/>
  <c r="L48" i="77"/>
  <c r="G48" i="77"/>
  <c r="K48" i="77"/>
  <c r="F48" i="77"/>
  <c r="I48" i="77"/>
  <c r="N49" i="77"/>
  <c r="L50" i="77"/>
  <c r="J50" i="77"/>
  <c r="H50" i="77"/>
  <c r="F50" i="77"/>
  <c r="O49" i="77"/>
  <c r="M49" i="77"/>
  <c r="K50" i="77"/>
  <c r="I50" i="77"/>
  <c r="G50" i="77"/>
  <c r="E50" i="77"/>
  <c r="J51" i="77" l="1"/>
  <c r="O51" i="77"/>
  <c r="H51" i="77"/>
  <c r="N51" i="77"/>
  <c r="D51" i="77"/>
  <c r="K51" i="77"/>
  <c r="L51" i="77"/>
  <c r="E51" i="77"/>
  <c r="M51" i="77"/>
  <c r="I51" i="77"/>
  <c r="F51" i="77"/>
  <c r="G51" i="77"/>
  <c r="D6" i="121" l="1"/>
  <c r="F6" i="121" s="1"/>
  <c r="D4" i="121"/>
  <c r="F4" i="121" s="1"/>
  <c r="D7" i="121"/>
  <c r="F7" i="121" s="1"/>
  <c r="D5" i="121"/>
  <c r="F5" i="121" s="1"/>
  <c r="S62" i="160" l="1"/>
  <c r="R62" i="160"/>
  <c r="Q62" i="160"/>
  <c r="P62" i="160"/>
  <c r="H83" i="160"/>
  <c r="O62" i="160"/>
  <c r="N62" i="160"/>
  <c r="L62" i="160"/>
  <c r="K62" i="160"/>
  <c r="G83" i="160"/>
  <c r="J62" i="160"/>
  <c r="I62" i="160"/>
  <c r="F83" i="160"/>
  <c r="H62" i="160"/>
  <c r="G62" i="160"/>
  <c r="F62" i="160"/>
  <c r="E11" i="160" l="1"/>
  <c r="K83" i="160"/>
  <c r="E11" i="170"/>
  <c r="I11" i="160"/>
  <c r="N83" i="160"/>
  <c r="M11" i="170"/>
  <c r="M27" i="170" s="1"/>
  <c r="H11" i="170"/>
  <c r="H27" i="170" s="1"/>
  <c r="F11" i="170"/>
  <c r="F27" i="170" s="1"/>
  <c r="G125" i="160"/>
  <c r="H125" i="160"/>
  <c r="F104" i="160"/>
  <c r="I125" i="160"/>
  <c r="G104" i="160"/>
  <c r="K11" i="170"/>
  <c r="K27" i="170" s="1"/>
  <c r="I104" i="160"/>
  <c r="L11" i="166"/>
  <c r="E11" i="172"/>
  <c r="J11" i="166"/>
  <c r="J27" i="166" s="1"/>
  <c r="I11" i="166"/>
  <c r="I27" i="166" s="1"/>
  <c r="M11" i="172"/>
  <c r="H11" i="172"/>
  <c r="F11" i="166"/>
  <c r="F27" i="166" s="1"/>
  <c r="K11" i="172"/>
  <c r="L11" i="162"/>
  <c r="L27" i="162" s="1"/>
  <c r="L11" i="168"/>
  <c r="E11" i="162"/>
  <c r="E11" i="168"/>
  <c r="J11" i="162"/>
  <c r="J27" i="162" s="1"/>
  <c r="I11" i="162"/>
  <c r="I27" i="162" s="1"/>
  <c r="I11" i="168"/>
  <c r="M11" i="162"/>
  <c r="M27" i="162" s="1"/>
  <c r="M11" i="168"/>
  <c r="H11" i="162"/>
  <c r="H27" i="162" s="1"/>
  <c r="H11" i="168"/>
  <c r="F11" i="162"/>
  <c r="F27" i="162" s="1"/>
  <c r="F11" i="168"/>
  <c r="J11" i="168"/>
  <c r="K11" i="162"/>
  <c r="K27" i="162" s="1"/>
  <c r="K11" i="168"/>
  <c r="I67" i="160"/>
  <c r="L11" i="160" s="1"/>
  <c r="E83" i="160"/>
  <c r="I83" i="160" s="1"/>
  <c r="L11" i="170"/>
  <c r="L27" i="170" s="1"/>
  <c r="T46" i="160"/>
  <c r="E62" i="160"/>
  <c r="J11" i="170"/>
  <c r="J27" i="170" s="1"/>
  <c r="I11" i="170"/>
  <c r="I27" i="170" s="1"/>
  <c r="H11" i="160"/>
  <c r="M83" i="160"/>
  <c r="F125" i="160"/>
  <c r="F11" i="160"/>
  <c r="L83" i="160"/>
  <c r="K11" i="160"/>
  <c r="O83" i="160"/>
  <c r="H104" i="160"/>
  <c r="L11" i="172"/>
  <c r="E11" i="166"/>
  <c r="E27" i="166" s="1"/>
  <c r="J11" i="172"/>
  <c r="I11" i="172"/>
  <c r="M11" i="166"/>
  <c r="M27" i="166" s="1"/>
  <c r="H11" i="166"/>
  <c r="H27" i="166" s="1"/>
  <c r="F11" i="172"/>
  <c r="K11" i="166"/>
  <c r="K27" i="166" s="1"/>
  <c r="L11" i="164"/>
  <c r="L11" i="174"/>
  <c r="L27" i="174" s="1"/>
  <c r="E11" i="164"/>
  <c r="E11" i="174"/>
  <c r="J11" i="174"/>
  <c r="J27" i="174" s="1"/>
  <c r="I11" i="164"/>
  <c r="I11" i="174"/>
  <c r="I27" i="174" s="1"/>
  <c r="M11" i="164"/>
  <c r="M11" i="174"/>
  <c r="M27" i="174" s="1"/>
  <c r="H11" i="164"/>
  <c r="H11" i="174"/>
  <c r="H27" i="174" s="1"/>
  <c r="F11" i="164"/>
  <c r="F11" i="174"/>
  <c r="F27" i="174" s="1"/>
  <c r="J11" i="164"/>
  <c r="K11" i="164"/>
  <c r="K11" i="174"/>
  <c r="K27" i="174" s="1"/>
  <c r="M29" i="164" l="1"/>
  <c r="M27" i="164"/>
  <c r="I29" i="164"/>
  <c r="I31" i="164" s="1"/>
  <c r="I27" i="164"/>
  <c r="L36" i="175"/>
  <c r="L29" i="175"/>
  <c r="L30" i="175"/>
  <c r="L41" i="175"/>
  <c r="L32" i="175"/>
  <c r="L38" i="175"/>
  <c r="L31" i="175"/>
  <c r="L27" i="175"/>
  <c r="L33" i="175"/>
  <c r="L37" i="175"/>
  <c r="L26" i="175"/>
  <c r="L39" i="175"/>
  <c r="L35" i="175"/>
  <c r="L40" i="175"/>
  <c r="L34" i="175"/>
  <c r="L28" i="175"/>
  <c r="E35" i="167"/>
  <c r="E38" i="167"/>
  <c r="E29" i="167"/>
  <c r="E36" i="167"/>
  <c r="E33" i="167"/>
  <c r="E39" i="167"/>
  <c r="E31" i="167"/>
  <c r="E32" i="167"/>
  <c r="E26" i="167"/>
  <c r="E28" i="167"/>
  <c r="E27" i="167"/>
  <c r="E30" i="167"/>
  <c r="E41" i="167"/>
  <c r="E40" i="167"/>
  <c r="E37" i="167"/>
  <c r="E34" i="167"/>
  <c r="K40" i="163"/>
  <c r="K28" i="163"/>
  <c r="K32" i="163"/>
  <c r="K27" i="163"/>
  <c r="K39" i="163"/>
  <c r="K35" i="163"/>
  <c r="K41" i="163"/>
  <c r="K38" i="163"/>
  <c r="K36" i="163"/>
  <c r="K34" i="163"/>
  <c r="K26" i="163"/>
  <c r="K29" i="163"/>
  <c r="K31" i="163"/>
  <c r="K33" i="163"/>
  <c r="K30" i="163"/>
  <c r="K37" i="163"/>
  <c r="L29" i="168"/>
  <c r="L27" i="168"/>
  <c r="L27" i="166"/>
  <c r="I41" i="171"/>
  <c r="I32" i="171"/>
  <c r="I37" i="171"/>
  <c r="I28" i="171"/>
  <c r="I30" i="171"/>
  <c r="I38" i="171"/>
  <c r="I33" i="171"/>
  <c r="I40" i="171"/>
  <c r="I36" i="171"/>
  <c r="I29" i="171"/>
  <c r="I35" i="171"/>
  <c r="I27" i="171"/>
  <c r="I26" i="171"/>
  <c r="I39" i="171"/>
  <c r="I34" i="171"/>
  <c r="I31" i="171"/>
  <c r="E104" i="160"/>
  <c r="J104" i="160" s="1"/>
  <c r="J88" i="160"/>
  <c r="J11" i="160" s="1"/>
  <c r="G11" i="168"/>
  <c r="O11" i="168" s="1"/>
  <c r="E11" i="169" s="1"/>
  <c r="E29" i="168"/>
  <c r="E27" i="168"/>
  <c r="E29" i="169" s="1"/>
  <c r="K29" i="172"/>
  <c r="K27" i="172"/>
  <c r="K29" i="173" s="1"/>
  <c r="I33" i="167"/>
  <c r="I32" i="167"/>
  <c r="I29" i="167"/>
  <c r="I28" i="167"/>
  <c r="I38" i="167"/>
  <c r="I34" i="167"/>
  <c r="I40" i="167"/>
  <c r="I41" i="167"/>
  <c r="I31" i="167"/>
  <c r="I27" i="167"/>
  <c r="I26" i="167"/>
  <c r="I35" i="167"/>
  <c r="I36" i="167"/>
  <c r="I30" i="167"/>
  <c r="I39" i="167"/>
  <c r="I37" i="167"/>
  <c r="K32" i="171"/>
  <c r="K37" i="171"/>
  <c r="K31" i="171"/>
  <c r="K28" i="171"/>
  <c r="K40" i="171"/>
  <c r="K33" i="171"/>
  <c r="K35" i="171"/>
  <c r="K26" i="171"/>
  <c r="K30" i="171"/>
  <c r="K27" i="171"/>
  <c r="K34" i="171"/>
  <c r="K39" i="171"/>
  <c r="K41" i="171"/>
  <c r="K36" i="171"/>
  <c r="K38" i="171"/>
  <c r="K29" i="171"/>
  <c r="E27" i="170"/>
  <c r="K40" i="175"/>
  <c r="K34" i="175"/>
  <c r="K37" i="175"/>
  <c r="K35" i="175"/>
  <c r="K41" i="175"/>
  <c r="K29" i="175"/>
  <c r="K26" i="175"/>
  <c r="K30" i="175"/>
  <c r="K38" i="175"/>
  <c r="K31" i="175"/>
  <c r="K39" i="175"/>
  <c r="K28" i="175"/>
  <c r="K27" i="175"/>
  <c r="K33" i="175"/>
  <c r="K32" i="175"/>
  <c r="K36" i="175"/>
  <c r="J29" i="164"/>
  <c r="J27" i="164"/>
  <c r="J29" i="165" s="1"/>
  <c r="F40" i="175"/>
  <c r="F38" i="175"/>
  <c r="F39" i="175"/>
  <c r="F31" i="175"/>
  <c r="F26" i="175"/>
  <c r="F29" i="175"/>
  <c r="F41" i="175"/>
  <c r="F30" i="175"/>
  <c r="F34" i="175"/>
  <c r="F36" i="175"/>
  <c r="F27" i="175"/>
  <c r="F37" i="175"/>
  <c r="F28" i="175"/>
  <c r="F33" i="175"/>
  <c r="F35" i="175"/>
  <c r="F32" i="175"/>
  <c r="H41" i="175"/>
  <c r="H36" i="175"/>
  <c r="H29" i="175"/>
  <c r="H39" i="175"/>
  <c r="H40" i="175"/>
  <c r="H37" i="175"/>
  <c r="H34" i="175"/>
  <c r="H33" i="175"/>
  <c r="H32" i="175"/>
  <c r="H30" i="175"/>
  <c r="H26" i="175"/>
  <c r="H38" i="175"/>
  <c r="H27" i="175"/>
  <c r="H31" i="175"/>
  <c r="H28" i="175"/>
  <c r="H35" i="175"/>
  <c r="M39" i="175"/>
  <c r="M36" i="175"/>
  <c r="M38" i="175"/>
  <c r="M34" i="175"/>
  <c r="M37" i="175"/>
  <c r="M27" i="175"/>
  <c r="M40" i="175"/>
  <c r="M28" i="175"/>
  <c r="M41" i="175"/>
  <c r="M33" i="175"/>
  <c r="M29" i="175"/>
  <c r="M30" i="175"/>
  <c r="M31" i="175"/>
  <c r="M26" i="175"/>
  <c r="M35" i="175"/>
  <c r="M32" i="175"/>
  <c r="I33" i="175"/>
  <c r="I40" i="175"/>
  <c r="I26" i="175"/>
  <c r="I28" i="175"/>
  <c r="I27" i="175"/>
  <c r="I29" i="175"/>
  <c r="I35" i="175"/>
  <c r="I30" i="175"/>
  <c r="I32" i="175"/>
  <c r="I36" i="175"/>
  <c r="I41" i="175"/>
  <c r="I34" i="175"/>
  <c r="I37" i="175"/>
  <c r="I38" i="175"/>
  <c r="I31" i="175"/>
  <c r="I39" i="175"/>
  <c r="J34" i="175"/>
  <c r="J27" i="175"/>
  <c r="J39" i="175"/>
  <c r="J30" i="175"/>
  <c r="J41" i="175"/>
  <c r="J28" i="175"/>
  <c r="J37" i="175"/>
  <c r="J40" i="175"/>
  <c r="J31" i="175"/>
  <c r="J35" i="175"/>
  <c r="J32" i="175"/>
  <c r="J26" i="175"/>
  <c r="J38" i="175"/>
  <c r="J33" i="175"/>
  <c r="J36" i="175"/>
  <c r="J29" i="175"/>
  <c r="G11" i="164"/>
  <c r="L29" i="164"/>
  <c r="L27" i="164"/>
  <c r="L29" i="165" s="1"/>
  <c r="H36" i="167"/>
  <c r="H34" i="167"/>
  <c r="H26" i="167"/>
  <c r="H33" i="167"/>
  <c r="H32" i="167"/>
  <c r="H31" i="167"/>
  <c r="H40" i="167"/>
  <c r="H29" i="167"/>
  <c r="H27" i="167"/>
  <c r="H39" i="167"/>
  <c r="H28" i="167"/>
  <c r="H35" i="167"/>
  <c r="H37" i="167"/>
  <c r="H41" i="167"/>
  <c r="H38" i="167"/>
  <c r="H30" i="167"/>
  <c r="I29" i="172"/>
  <c r="I27" i="172"/>
  <c r="I29" i="173" s="1"/>
  <c r="L29" i="172"/>
  <c r="L31" i="172" s="1"/>
  <c r="L27" i="172"/>
  <c r="L29" i="173" s="1"/>
  <c r="K29" i="160"/>
  <c r="K27" i="160"/>
  <c r="K29" i="161" s="1"/>
  <c r="K27" i="168"/>
  <c r="K29" i="169" s="1"/>
  <c r="K29" i="168"/>
  <c r="J29" i="168"/>
  <c r="J27" i="168"/>
  <c r="J29" i="169" s="1"/>
  <c r="H29" i="168"/>
  <c r="H31" i="168" s="1"/>
  <c r="H27" i="168"/>
  <c r="H29" i="169" s="1"/>
  <c r="I27" i="168"/>
  <c r="I29" i="169" s="1"/>
  <c r="I29" i="168"/>
  <c r="L34" i="163"/>
  <c r="L41" i="163"/>
  <c r="L27" i="163"/>
  <c r="L28" i="163"/>
  <c r="L29" i="163"/>
  <c r="L37" i="163"/>
  <c r="L30" i="163"/>
  <c r="L32" i="163"/>
  <c r="L39" i="163"/>
  <c r="L36" i="163"/>
  <c r="L38" i="163"/>
  <c r="L26" i="163"/>
  <c r="L33" i="163"/>
  <c r="L40" i="163"/>
  <c r="L35" i="163"/>
  <c r="L31" i="163"/>
  <c r="J38" i="167"/>
  <c r="J29" i="167"/>
  <c r="J27" i="167"/>
  <c r="J37" i="167"/>
  <c r="J30" i="167"/>
  <c r="J32" i="167"/>
  <c r="J36" i="167"/>
  <c r="J35" i="167"/>
  <c r="J41" i="167"/>
  <c r="J28" i="167"/>
  <c r="J26" i="167"/>
  <c r="J40" i="167"/>
  <c r="J33" i="167"/>
  <c r="J39" i="167"/>
  <c r="J34" i="167"/>
  <c r="J31" i="167"/>
  <c r="J109" i="160"/>
  <c r="M11" i="160" s="1"/>
  <c r="E125" i="160"/>
  <c r="J125" i="160" s="1"/>
  <c r="G11" i="170"/>
  <c r="G27" i="170" s="1"/>
  <c r="K29" i="164"/>
  <c r="K27" i="164"/>
  <c r="K29" i="165" s="1"/>
  <c r="F29" i="164"/>
  <c r="F27" i="164"/>
  <c r="F29" i="165" s="1"/>
  <c r="H29" i="164"/>
  <c r="H31" i="164" s="1"/>
  <c r="H27" i="164"/>
  <c r="H29" i="165" s="1"/>
  <c r="G11" i="174"/>
  <c r="G27" i="174" s="1"/>
  <c r="M33" i="167"/>
  <c r="M28" i="167"/>
  <c r="M29" i="167"/>
  <c r="M37" i="167"/>
  <c r="M32" i="167"/>
  <c r="M27" i="167"/>
  <c r="M35" i="167"/>
  <c r="M31" i="167"/>
  <c r="M26" i="167"/>
  <c r="M40" i="167"/>
  <c r="M39" i="167"/>
  <c r="M30" i="167"/>
  <c r="M36" i="167"/>
  <c r="M34" i="167"/>
  <c r="M38" i="167"/>
  <c r="M41" i="167"/>
  <c r="J29" i="172"/>
  <c r="J27" i="172"/>
  <c r="F29" i="160"/>
  <c r="F27" i="160"/>
  <c r="F29" i="161" s="1"/>
  <c r="H29" i="160"/>
  <c r="H27" i="160"/>
  <c r="H29" i="161" s="1"/>
  <c r="G11" i="160"/>
  <c r="T62" i="160"/>
  <c r="L29" i="160"/>
  <c r="L31" i="160" s="1"/>
  <c r="L27" i="160"/>
  <c r="L29" i="161" s="1"/>
  <c r="H27" i="163"/>
  <c r="H39" i="163"/>
  <c r="H31" i="163"/>
  <c r="H36" i="163"/>
  <c r="H37" i="163"/>
  <c r="H28" i="163"/>
  <c r="H32" i="163"/>
  <c r="H35" i="163"/>
  <c r="H26" i="163"/>
  <c r="H40" i="163"/>
  <c r="H34" i="163"/>
  <c r="H38" i="163"/>
  <c r="H41" i="163"/>
  <c r="H30" i="163"/>
  <c r="H29" i="163"/>
  <c r="H33" i="163"/>
  <c r="I38" i="163"/>
  <c r="I27" i="163"/>
  <c r="I34" i="163"/>
  <c r="I28" i="163"/>
  <c r="I40" i="163"/>
  <c r="I39" i="163"/>
  <c r="I29" i="163"/>
  <c r="I33" i="163"/>
  <c r="I31" i="163"/>
  <c r="I30" i="163"/>
  <c r="I36" i="163"/>
  <c r="I37" i="163"/>
  <c r="I35" i="163"/>
  <c r="I41" i="163"/>
  <c r="I26" i="163"/>
  <c r="I32" i="163"/>
  <c r="H29" i="172"/>
  <c r="H27" i="172"/>
  <c r="G11" i="172"/>
  <c r="O11" i="172" s="1"/>
  <c r="M39" i="171"/>
  <c r="M40" i="171"/>
  <c r="M38" i="171"/>
  <c r="M35" i="171"/>
  <c r="M36" i="171"/>
  <c r="M28" i="171"/>
  <c r="M33" i="171"/>
  <c r="M32" i="171"/>
  <c r="M30" i="171"/>
  <c r="M27" i="171"/>
  <c r="M26" i="171"/>
  <c r="M29" i="171"/>
  <c r="M37" i="171"/>
  <c r="M34" i="171"/>
  <c r="M41" i="171"/>
  <c r="M31" i="171"/>
  <c r="E27" i="174"/>
  <c r="K28" i="167"/>
  <c r="K30" i="167"/>
  <c r="K26" i="167"/>
  <c r="K41" i="167"/>
  <c r="K37" i="167"/>
  <c r="K39" i="167"/>
  <c r="K35" i="167"/>
  <c r="K31" i="167"/>
  <c r="K32" i="167"/>
  <c r="K33" i="167"/>
  <c r="K40" i="167"/>
  <c r="K29" i="167"/>
  <c r="K27" i="167"/>
  <c r="K36" i="167"/>
  <c r="K34" i="167"/>
  <c r="K38" i="167"/>
  <c r="G11" i="166"/>
  <c r="G27" i="166" s="1"/>
  <c r="L29" i="171"/>
  <c r="L30" i="171"/>
  <c r="L32" i="171"/>
  <c r="L38" i="171"/>
  <c r="L34" i="171"/>
  <c r="L36" i="171"/>
  <c r="L39" i="171"/>
  <c r="L35" i="171"/>
  <c r="L28" i="171"/>
  <c r="L33" i="171"/>
  <c r="L37" i="171"/>
  <c r="L40" i="171"/>
  <c r="L41" i="171"/>
  <c r="L26" i="171"/>
  <c r="L27" i="171"/>
  <c r="L31" i="171"/>
  <c r="F29" i="168"/>
  <c r="F27" i="168"/>
  <c r="F29" i="169" s="1"/>
  <c r="M29" i="168"/>
  <c r="M27" i="168"/>
  <c r="M29" i="169" s="1"/>
  <c r="F40" i="171"/>
  <c r="F30" i="171"/>
  <c r="F27" i="171"/>
  <c r="F41" i="171"/>
  <c r="F32" i="171"/>
  <c r="F35" i="171"/>
  <c r="F36" i="171"/>
  <c r="F31" i="171"/>
  <c r="F29" i="171"/>
  <c r="F39" i="171"/>
  <c r="F28" i="171"/>
  <c r="F37" i="171"/>
  <c r="F26" i="171"/>
  <c r="F33" i="171"/>
  <c r="F34" i="171"/>
  <c r="F38" i="171"/>
  <c r="I29" i="160"/>
  <c r="I27" i="160"/>
  <c r="I29" i="161" s="1"/>
  <c r="E27" i="164"/>
  <c r="E29" i="164"/>
  <c r="F29" i="172"/>
  <c r="F27" i="172"/>
  <c r="F29" i="173" s="1"/>
  <c r="J35" i="171"/>
  <c r="J28" i="171"/>
  <c r="J29" i="171"/>
  <c r="J27" i="171"/>
  <c r="J39" i="171"/>
  <c r="J26" i="171"/>
  <c r="J40" i="171"/>
  <c r="J30" i="171"/>
  <c r="J36" i="171"/>
  <c r="J32" i="171"/>
  <c r="J38" i="171"/>
  <c r="J31" i="171"/>
  <c r="J33" i="171"/>
  <c r="J37" i="171"/>
  <c r="J41" i="171"/>
  <c r="J34" i="171"/>
  <c r="F41" i="163"/>
  <c r="F28" i="163"/>
  <c r="F33" i="163"/>
  <c r="F27" i="163"/>
  <c r="F29" i="163"/>
  <c r="F31" i="163"/>
  <c r="F35" i="163"/>
  <c r="F39" i="163"/>
  <c r="F26" i="163"/>
  <c r="F32" i="163"/>
  <c r="F40" i="163"/>
  <c r="F37" i="163"/>
  <c r="F34" i="163"/>
  <c r="F30" i="163"/>
  <c r="F38" i="163"/>
  <c r="F36" i="163"/>
  <c r="M35" i="163"/>
  <c r="M28" i="163"/>
  <c r="M29" i="163"/>
  <c r="M38" i="163"/>
  <c r="M41" i="163"/>
  <c r="M26" i="163"/>
  <c r="M31" i="163"/>
  <c r="M33" i="163"/>
  <c r="M27" i="163"/>
  <c r="M34" i="163"/>
  <c r="M39" i="163"/>
  <c r="M37" i="163"/>
  <c r="M40" i="163"/>
  <c r="M36" i="163"/>
  <c r="M30" i="163"/>
  <c r="M32" i="163"/>
  <c r="J41" i="163"/>
  <c r="J39" i="163"/>
  <c r="J36" i="163"/>
  <c r="J40" i="163"/>
  <c r="J32" i="163"/>
  <c r="J34" i="163"/>
  <c r="J27" i="163"/>
  <c r="J38" i="163"/>
  <c r="J30" i="163"/>
  <c r="J29" i="163"/>
  <c r="J33" i="163"/>
  <c r="J26" i="163"/>
  <c r="J31" i="163"/>
  <c r="J28" i="163"/>
  <c r="J35" i="163"/>
  <c r="J37" i="163"/>
  <c r="G11" i="162"/>
  <c r="E27" i="162"/>
  <c r="F40" i="167"/>
  <c r="F37" i="167"/>
  <c r="F38" i="167"/>
  <c r="F26" i="167"/>
  <c r="F29" i="167"/>
  <c r="F34" i="167"/>
  <c r="F31" i="167"/>
  <c r="F35" i="167"/>
  <c r="F39" i="167"/>
  <c r="F28" i="167"/>
  <c r="F33" i="167"/>
  <c r="F30" i="167"/>
  <c r="F32" i="167"/>
  <c r="F27" i="167"/>
  <c r="F36" i="167"/>
  <c r="F41" i="167"/>
  <c r="M29" i="172"/>
  <c r="M27" i="172"/>
  <c r="M29" i="173" s="1"/>
  <c r="E29" i="172"/>
  <c r="E27" i="172"/>
  <c r="E29" i="173" s="1"/>
  <c r="H29" i="171"/>
  <c r="H30" i="171"/>
  <c r="H28" i="171"/>
  <c r="H36" i="171"/>
  <c r="H35" i="171"/>
  <c r="H33" i="171"/>
  <c r="H41" i="171"/>
  <c r="H38" i="171"/>
  <c r="H32" i="171"/>
  <c r="H39" i="171"/>
  <c r="H26" i="171"/>
  <c r="H31" i="171"/>
  <c r="H34" i="171"/>
  <c r="H37" i="171"/>
  <c r="H40" i="171"/>
  <c r="H27" i="171"/>
  <c r="E27" i="160"/>
  <c r="E29" i="161" s="1"/>
  <c r="E29" i="160"/>
  <c r="L11" i="173" l="1"/>
  <c r="Q11" i="172"/>
  <c r="K130" i="172" s="1"/>
  <c r="K11" i="173"/>
  <c r="I11" i="173"/>
  <c r="H11" i="173"/>
  <c r="M11" i="173"/>
  <c r="E11" i="173"/>
  <c r="O11" i="170"/>
  <c r="Q11" i="170" s="1"/>
  <c r="K130" i="170" s="1"/>
  <c r="K11" i="169"/>
  <c r="Q11" i="168"/>
  <c r="K130" i="168" s="1"/>
  <c r="F31" i="172"/>
  <c r="F34" i="172" s="1"/>
  <c r="I31" i="160"/>
  <c r="I34" i="160" s="1"/>
  <c r="J28" i="173"/>
  <c r="J41" i="173"/>
  <c r="J31" i="173"/>
  <c r="J30" i="173"/>
  <c r="J40" i="173"/>
  <c r="J36" i="173"/>
  <c r="J32" i="173"/>
  <c r="J34" i="173"/>
  <c r="J37" i="173"/>
  <c r="J33" i="173"/>
  <c r="J38" i="173"/>
  <c r="J42" i="173"/>
  <c r="J43" i="173"/>
  <c r="J45" i="173"/>
  <c r="J39" i="173"/>
  <c r="J44" i="173"/>
  <c r="J35" i="173"/>
  <c r="H34" i="164"/>
  <c r="H33" i="164"/>
  <c r="H35" i="164"/>
  <c r="K31" i="164"/>
  <c r="K34" i="164" s="1"/>
  <c r="L29" i="169"/>
  <c r="L28" i="169"/>
  <c r="L44" i="169"/>
  <c r="L35" i="169"/>
  <c r="L41" i="169"/>
  <c r="L31" i="169"/>
  <c r="L45" i="169"/>
  <c r="L40" i="169"/>
  <c r="L38" i="169"/>
  <c r="L36" i="169"/>
  <c r="L33" i="169"/>
  <c r="L32" i="169"/>
  <c r="L34" i="169"/>
  <c r="L30" i="169"/>
  <c r="L39" i="169"/>
  <c r="L37" i="169"/>
  <c r="L43" i="169"/>
  <c r="L42" i="169"/>
  <c r="M28" i="165"/>
  <c r="M45" i="165"/>
  <c r="M38" i="165"/>
  <c r="M37" i="165"/>
  <c r="M41" i="165"/>
  <c r="M39" i="165"/>
  <c r="M36" i="165"/>
  <c r="M43" i="165"/>
  <c r="M32" i="165"/>
  <c r="M34" i="165"/>
  <c r="M31" i="165"/>
  <c r="M33" i="165"/>
  <c r="M30" i="165"/>
  <c r="M42" i="165"/>
  <c r="M44" i="165"/>
  <c r="M40" i="165"/>
  <c r="M35" i="165"/>
  <c r="F31" i="168"/>
  <c r="H45" i="173"/>
  <c r="H41" i="173"/>
  <c r="H39" i="173"/>
  <c r="H32" i="173"/>
  <c r="H43" i="173"/>
  <c r="H34" i="173"/>
  <c r="H40" i="173"/>
  <c r="H42" i="173"/>
  <c r="H28" i="173"/>
  <c r="H38" i="173"/>
  <c r="H37" i="173"/>
  <c r="H36" i="173"/>
  <c r="H31" i="173"/>
  <c r="H30" i="173"/>
  <c r="H35" i="173"/>
  <c r="H33" i="173"/>
  <c r="H44" i="173"/>
  <c r="F31" i="160"/>
  <c r="I31" i="168"/>
  <c r="I34" i="168" s="1"/>
  <c r="H30" i="169"/>
  <c r="H38" i="169"/>
  <c r="H35" i="169"/>
  <c r="H31" i="169"/>
  <c r="H34" i="169"/>
  <c r="H43" i="169"/>
  <c r="H37" i="169"/>
  <c r="H36" i="169"/>
  <c r="H41" i="169"/>
  <c r="H39" i="169"/>
  <c r="H40" i="169"/>
  <c r="H32" i="169"/>
  <c r="H33" i="169"/>
  <c r="H42" i="169"/>
  <c r="H44" i="169"/>
  <c r="H45" i="169"/>
  <c r="H28" i="169"/>
  <c r="K31" i="168"/>
  <c r="K34" i="168" s="1"/>
  <c r="L30" i="173"/>
  <c r="L45" i="173"/>
  <c r="L42" i="173"/>
  <c r="L32" i="173"/>
  <c r="L39" i="173"/>
  <c r="L31" i="173"/>
  <c r="L40" i="173"/>
  <c r="L33" i="173"/>
  <c r="L43" i="173"/>
  <c r="L44" i="173"/>
  <c r="L41" i="173"/>
  <c r="L34" i="173"/>
  <c r="L28" i="173"/>
  <c r="L35" i="173"/>
  <c r="L38" i="173"/>
  <c r="L37" i="173"/>
  <c r="L36" i="173"/>
  <c r="G29" i="164"/>
  <c r="G31" i="164" s="1"/>
  <c r="G27" i="164"/>
  <c r="L31" i="168"/>
  <c r="L34" i="168" s="1"/>
  <c r="M31" i="164"/>
  <c r="E40" i="173"/>
  <c r="E33" i="173"/>
  <c r="E39" i="173"/>
  <c r="E31" i="173"/>
  <c r="E28" i="173"/>
  <c r="E44" i="173"/>
  <c r="E41" i="173"/>
  <c r="E35" i="173"/>
  <c r="E30" i="173"/>
  <c r="E37" i="173"/>
  <c r="E43" i="173"/>
  <c r="E45" i="173"/>
  <c r="E42" i="173"/>
  <c r="E34" i="173"/>
  <c r="E32" i="173"/>
  <c r="E36" i="173"/>
  <c r="E38" i="173"/>
  <c r="M31" i="172"/>
  <c r="E34" i="163"/>
  <c r="E27" i="163"/>
  <c r="E32" i="163"/>
  <c r="E36" i="163"/>
  <c r="E41" i="163"/>
  <c r="E40" i="163"/>
  <c r="E29" i="163"/>
  <c r="E30" i="163"/>
  <c r="E28" i="163"/>
  <c r="E37" i="163"/>
  <c r="E26" i="163"/>
  <c r="E35" i="163"/>
  <c r="E38" i="163"/>
  <c r="E33" i="163"/>
  <c r="E39" i="163"/>
  <c r="E31" i="163"/>
  <c r="F28" i="173"/>
  <c r="F45" i="173"/>
  <c r="F33" i="173"/>
  <c r="F35" i="173"/>
  <c r="F44" i="173"/>
  <c r="F36" i="173"/>
  <c r="F38" i="173"/>
  <c r="F34" i="173"/>
  <c r="F32" i="173"/>
  <c r="F43" i="173"/>
  <c r="F37" i="173"/>
  <c r="F41" i="173"/>
  <c r="F31" i="173"/>
  <c r="F40" i="173"/>
  <c r="F39" i="173"/>
  <c r="F30" i="173"/>
  <c r="F42" i="173"/>
  <c r="E31" i="164"/>
  <c r="F41" i="169"/>
  <c r="F31" i="169"/>
  <c r="F28" i="169"/>
  <c r="F30" i="169"/>
  <c r="F32" i="169"/>
  <c r="F40" i="169"/>
  <c r="F43" i="169"/>
  <c r="F44" i="169"/>
  <c r="F34" i="169"/>
  <c r="F38" i="169"/>
  <c r="F37" i="169"/>
  <c r="F45" i="169"/>
  <c r="F39" i="169"/>
  <c r="F33" i="169"/>
  <c r="F35" i="169"/>
  <c r="F36" i="169"/>
  <c r="F42" i="169"/>
  <c r="E36" i="175"/>
  <c r="E40" i="175"/>
  <c r="E35" i="175"/>
  <c r="E31" i="175"/>
  <c r="E27" i="175"/>
  <c r="E37" i="175"/>
  <c r="E26" i="175"/>
  <c r="E32" i="175"/>
  <c r="E29" i="175"/>
  <c r="E41" i="175"/>
  <c r="E30" i="175"/>
  <c r="E39" i="175"/>
  <c r="E33" i="175"/>
  <c r="E34" i="175"/>
  <c r="E28" i="175"/>
  <c r="E38" i="175"/>
  <c r="O27" i="174"/>
  <c r="H29" i="173"/>
  <c r="J11" i="173"/>
  <c r="F37" i="165"/>
  <c r="F38" i="165"/>
  <c r="F36" i="165"/>
  <c r="F34" i="165"/>
  <c r="F45" i="165"/>
  <c r="F42" i="165"/>
  <c r="F40" i="165"/>
  <c r="F35" i="165"/>
  <c r="F39" i="165"/>
  <c r="F31" i="165"/>
  <c r="F33" i="165"/>
  <c r="F43" i="165"/>
  <c r="F32" i="165"/>
  <c r="F44" i="165"/>
  <c r="F30" i="165"/>
  <c r="F28" i="165"/>
  <c r="F41" i="165"/>
  <c r="I11" i="169"/>
  <c r="H11" i="169"/>
  <c r="J11" i="169"/>
  <c r="L31" i="164"/>
  <c r="L34" i="164" s="1"/>
  <c r="K31" i="172"/>
  <c r="K34" i="172" s="1"/>
  <c r="E31" i="168"/>
  <c r="E34" i="168" s="1"/>
  <c r="J29" i="160"/>
  <c r="J27" i="160"/>
  <c r="J29" i="161" s="1"/>
  <c r="O11" i="166"/>
  <c r="Q11" i="166" s="1"/>
  <c r="K130" i="166" s="1"/>
  <c r="E31" i="172"/>
  <c r="E28" i="165"/>
  <c r="E41" i="165"/>
  <c r="E38" i="165"/>
  <c r="E40" i="165"/>
  <c r="E37" i="165"/>
  <c r="E45" i="165"/>
  <c r="E43" i="165"/>
  <c r="E33" i="165"/>
  <c r="E34" i="165"/>
  <c r="E32" i="165"/>
  <c r="E44" i="165"/>
  <c r="E35" i="165"/>
  <c r="E31" i="165"/>
  <c r="E39" i="165"/>
  <c r="E42" i="165"/>
  <c r="E30" i="165"/>
  <c r="E36" i="165"/>
  <c r="M28" i="169"/>
  <c r="M45" i="169"/>
  <c r="M40" i="169"/>
  <c r="M33" i="169"/>
  <c r="M43" i="169"/>
  <c r="M38" i="169"/>
  <c r="M35" i="169"/>
  <c r="M44" i="169"/>
  <c r="M42" i="169"/>
  <c r="M34" i="169"/>
  <c r="M37" i="169"/>
  <c r="M36" i="169"/>
  <c r="M30" i="169"/>
  <c r="M32" i="169"/>
  <c r="M39" i="169"/>
  <c r="M31" i="169"/>
  <c r="M41" i="169"/>
  <c r="G35" i="167"/>
  <c r="G34" i="167"/>
  <c r="G30" i="167"/>
  <c r="G32" i="167"/>
  <c r="G41" i="167"/>
  <c r="G28" i="167"/>
  <c r="G31" i="167"/>
  <c r="G40" i="167"/>
  <c r="G33" i="167"/>
  <c r="G39" i="167"/>
  <c r="G29" i="167"/>
  <c r="G37" i="167"/>
  <c r="G27" i="167"/>
  <c r="G38" i="167"/>
  <c r="G26" i="167"/>
  <c r="G36" i="167"/>
  <c r="L34" i="160"/>
  <c r="L35" i="160"/>
  <c r="L33" i="160"/>
  <c r="F36" i="161"/>
  <c r="F45" i="161"/>
  <c r="F42" i="161"/>
  <c r="F39" i="161"/>
  <c r="F37" i="161"/>
  <c r="F41" i="161"/>
  <c r="F31" i="161"/>
  <c r="F40" i="161"/>
  <c r="F28" i="161"/>
  <c r="F32" i="161"/>
  <c r="F43" i="161"/>
  <c r="F38" i="161"/>
  <c r="F30" i="161"/>
  <c r="F33" i="161"/>
  <c r="F44" i="161"/>
  <c r="F34" i="161"/>
  <c r="F35" i="161"/>
  <c r="G35" i="175"/>
  <c r="G37" i="175"/>
  <c r="G31" i="175"/>
  <c r="G41" i="175"/>
  <c r="G29" i="175"/>
  <c r="G27" i="175"/>
  <c r="G36" i="175"/>
  <c r="G38" i="175"/>
  <c r="G26" i="175"/>
  <c r="G28" i="175"/>
  <c r="G39" i="175"/>
  <c r="G34" i="175"/>
  <c r="G33" i="175"/>
  <c r="G32" i="175"/>
  <c r="G30" i="175"/>
  <c r="G40" i="175"/>
  <c r="G25" i="175"/>
  <c r="F31" i="164"/>
  <c r="F34" i="164" s="1"/>
  <c r="O11" i="160"/>
  <c r="Q11" i="160" s="1"/>
  <c r="K130" i="160" s="1"/>
  <c r="M29" i="160"/>
  <c r="M27" i="160"/>
  <c r="M29" i="161" s="1"/>
  <c r="O27" i="166"/>
  <c r="I41" i="165"/>
  <c r="I28" i="165"/>
  <c r="I38" i="165"/>
  <c r="I43" i="165"/>
  <c r="I34" i="165"/>
  <c r="I37" i="165"/>
  <c r="I42" i="165"/>
  <c r="I44" i="165"/>
  <c r="I33" i="165"/>
  <c r="I31" i="165"/>
  <c r="I32" i="165"/>
  <c r="I45" i="165"/>
  <c r="I40" i="165"/>
  <c r="I36" i="165"/>
  <c r="I30" i="165"/>
  <c r="I39" i="165"/>
  <c r="I35" i="165"/>
  <c r="E31" i="160"/>
  <c r="E34" i="160" s="1"/>
  <c r="M31" i="168"/>
  <c r="M34" i="168" s="1"/>
  <c r="H45" i="161"/>
  <c r="H43" i="161"/>
  <c r="H36" i="161"/>
  <c r="H42" i="161"/>
  <c r="H28" i="161"/>
  <c r="H41" i="161"/>
  <c r="H44" i="161"/>
  <c r="H35" i="161"/>
  <c r="H30" i="161"/>
  <c r="H33" i="161"/>
  <c r="H31" i="161"/>
  <c r="H40" i="161"/>
  <c r="H34" i="161"/>
  <c r="H39" i="161"/>
  <c r="H38" i="161"/>
  <c r="H37" i="161"/>
  <c r="H32" i="161"/>
  <c r="J31" i="172"/>
  <c r="J34" i="172" s="1"/>
  <c r="H39" i="165"/>
  <c r="H35" i="165"/>
  <c r="H45" i="165"/>
  <c r="H33" i="165"/>
  <c r="H36" i="165"/>
  <c r="H37" i="165"/>
  <c r="H38" i="165"/>
  <c r="H31" i="165"/>
  <c r="H44" i="165"/>
  <c r="H32" i="165"/>
  <c r="H34" i="165"/>
  <c r="H40" i="165"/>
  <c r="H43" i="165"/>
  <c r="H41" i="165"/>
  <c r="H42" i="165"/>
  <c r="H30" i="165"/>
  <c r="H28" i="165"/>
  <c r="J30" i="169"/>
  <c r="J38" i="169"/>
  <c r="J36" i="169"/>
  <c r="J44" i="169"/>
  <c r="J40" i="169"/>
  <c r="J34" i="169"/>
  <c r="J35" i="169"/>
  <c r="J45" i="169"/>
  <c r="J43" i="169"/>
  <c r="J31" i="169"/>
  <c r="J42" i="169"/>
  <c r="J28" i="169"/>
  <c r="J33" i="169"/>
  <c r="J39" i="169"/>
  <c r="J32" i="169"/>
  <c r="J41" i="169"/>
  <c r="J37" i="169"/>
  <c r="K37" i="161"/>
  <c r="K34" i="161"/>
  <c r="K42" i="161"/>
  <c r="K43" i="161"/>
  <c r="K33" i="161"/>
  <c r="K36" i="161"/>
  <c r="K45" i="161"/>
  <c r="K44" i="161"/>
  <c r="K32" i="161"/>
  <c r="K40" i="161"/>
  <c r="K35" i="161"/>
  <c r="K38" i="161"/>
  <c r="K30" i="161"/>
  <c r="K41" i="161"/>
  <c r="K28" i="161"/>
  <c r="K39" i="161"/>
  <c r="K31" i="161"/>
  <c r="I42" i="173"/>
  <c r="I38" i="173"/>
  <c r="I32" i="173"/>
  <c r="I44" i="173"/>
  <c r="I36" i="173"/>
  <c r="I33" i="173"/>
  <c r="I43" i="173"/>
  <c r="I37" i="173"/>
  <c r="I28" i="173"/>
  <c r="I45" i="173"/>
  <c r="I31" i="173"/>
  <c r="I40" i="173"/>
  <c r="I35" i="173"/>
  <c r="I39" i="173"/>
  <c r="I34" i="173"/>
  <c r="I30" i="173"/>
  <c r="I41" i="173"/>
  <c r="L28" i="165"/>
  <c r="L45" i="165"/>
  <c r="L35" i="165"/>
  <c r="L38" i="165"/>
  <c r="L42" i="165"/>
  <c r="L37" i="165"/>
  <c r="L32" i="165"/>
  <c r="L31" i="165"/>
  <c r="L34" i="165"/>
  <c r="L41" i="165"/>
  <c r="L44" i="165"/>
  <c r="L39" i="165"/>
  <c r="L36" i="165"/>
  <c r="L43" i="165"/>
  <c r="L40" i="165"/>
  <c r="L30" i="165"/>
  <c r="L33" i="165"/>
  <c r="J28" i="165"/>
  <c r="J37" i="165"/>
  <c r="J31" i="165"/>
  <c r="J43" i="165"/>
  <c r="J40" i="165"/>
  <c r="J35" i="165"/>
  <c r="J32" i="165"/>
  <c r="J44" i="165"/>
  <c r="J36" i="165"/>
  <c r="J30" i="165"/>
  <c r="J33" i="165"/>
  <c r="J34" i="165"/>
  <c r="J39" i="165"/>
  <c r="J42" i="165"/>
  <c r="J45" i="165"/>
  <c r="J41" i="165"/>
  <c r="J38" i="165"/>
  <c r="E34" i="171"/>
  <c r="E38" i="171"/>
  <c r="E36" i="171"/>
  <c r="E41" i="171"/>
  <c r="E35" i="171"/>
  <c r="E40" i="171"/>
  <c r="E31" i="171"/>
  <c r="E37" i="171"/>
  <c r="E33" i="171"/>
  <c r="E29" i="171"/>
  <c r="E26" i="171"/>
  <c r="E27" i="171"/>
  <c r="E32" i="171"/>
  <c r="E39" i="171"/>
  <c r="E30" i="171"/>
  <c r="E28" i="171"/>
  <c r="O27" i="170"/>
  <c r="L11" i="169"/>
  <c r="N11" i="169"/>
  <c r="O11" i="169"/>
  <c r="O29" i="168"/>
  <c r="I34" i="164"/>
  <c r="I33" i="164"/>
  <c r="I35" i="164"/>
  <c r="E31" i="161"/>
  <c r="E36" i="161"/>
  <c r="E37" i="161"/>
  <c r="E40" i="161"/>
  <c r="E33" i="161"/>
  <c r="E42" i="161"/>
  <c r="E35" i="161"/>
  <c r="E34" i="161"/>
  <c r="E44" i="161"/>
  <c r="E38" i="161"/>
  <c r="E32" i="161"/>
  <c r="E45" i="161"/>
  <c r="E28" i="161"/>
  <c r="E41" i="161"/>
  <c r="E39" i="161"/>
  <c r="E30" i="161"/>
  <c r="E43" i="161"/>
  <c r="G11" i="173"/>
  <c r="O29" i="172"/>
  <c r="N11" i="173"/>
  <c r="O11" i="173"/>
  <c r="M44" i="173"/>
  <c r="M42" i="173"/>
  <c r="M37" i="173"/>
  <c r="M35" i="173"/>
  <c r="M30" i="173"/>
  <c r="M31" i="173"/>
  <c r="M34" i="173"/>
  <c r="M33" i="173"/>
  <c r="M39" i="173"/>
  <c r="M40" i="173"/>
  <c r="M45" i="173"/>
  <c r="M41" i="173"/>
  <c r="M32" i="173"/>
  <c r="M36" i="173"/>
  <c r="M28" i="173"/>
  <c r="M43" i="173"/>
  <c r="M38" i="173"/>
  <c r="O11" i="162"/>
  <c r="Q11" i="162" s="1"/>
  <c r="K130" i="162" s="1"/>
  <c r="F11" i="173"/>
  <c r="E29" i="165"/>
  <c r="I31" i="161"/>
  <c r="I39" i="161"/>
  <c r="I42" i="161"/>
  <c r="I44" i="161"/>
  <c r="I28" i="161"/>
  <c r="I37" i="161"/>
  <c r="I38" i="161"/>
  <c r="I30" i="161"/>
  <c r="I32" i="161"/>
  <c r="I45" i="161"/>
  <c r="I43" i="161"/>
  <c r="I35" i="161"/>
  <c r="I36" i="161"/>
  <c r="I34" i="161"/>
  <c r="I41" i="161"/>
  <c r="I40" i="161"/>
  <c r="I33" i="161"/>
  <c r="M11" i="169"/>
  <c r="F11" i="169"/>
  <c r="O11" i="174"/>
  <c r="Q11" i="174" s="1"/>
  <c r="K130" i="174" s="1"/>
  <c r="G29" i="172"/>
  <c r="G27" i="172"/>
  <c r="H31" i="172"/>
  <c r="H34" i="172" s="1"/>
  <c r="L30" i="161"/>
  <c r="L41" i="161"/>
  <c r="L34" i="161"/>
  <c r="L31" i="161"/>
  <c r="L35" i="161"/>
  <c r="L37" i="161"/>
  <c r="L44" i="161"/>
  <c r="L39" i="161"/>
  <c r="L33" i="161"/>
  <c r="L36" i="161"/>
  <c r="L45" i="161"/>
  <c r="L38" i="161"/>
  <c r="L42" i="161"/>
  <c r="L28" i="161"/>
  <c r="L43" i="161"/>
  <c r="L32" i="161"/>
  <c r="L40" i="161"/>
  <c r="G29" i="160"/>
  <c r="G27" i="160"/>
  <c r="H31" i="160"/>
  <c r="H34" i="160" s="1"/>
  <c r="J29" i="173"/>
  <c r="K45" i="165"/>
  <c r="K30" i="165"/>
  <c r="K34" i="165"/>
  <c r="K36" i="165"/>
  <c r="K42" i="165"/>
  <c r="K28" i="165"/>
  <c r="K33" i="165"/>
  <c r="K31" i="165"/>
  <c r="K43" i="165"/>
  <c r="K35" i="165"/>
  <c r="K32" i="165"/>
  <c r="K41" i="165"/>
  <c r="K44" i="165"/>
  <c r="K40" i="165"/>
  <c r="K37" i="165"/>
  <c r="K38" i="165"/>
  <c r="K39" i="165"/>
  <c r="G29" i="171"/>
  <c r="G40" i="171"/>
  <c r="G39" i="171"/>
  <c r="G35" i="171"/>
  <c r="G34" i="171"/>
  <c r="G27" i="171"/>
  <c r="G31" i="171"/>
  <c r="G37" i="171"/>
  <c r="G41" i="171"/>
  <c r="G30" i="171"/>
  <c r="G38" i="171"/>
  <c r="G36" i="171"/>
  <c r="G28" i="171"/>
  <c r="G26" i="171"/>
  <c r="G33" i="171"/>
  <c r="G32" i="171"/>
  <c r="I43" i="169"/>
  <c r="I45" i="169"/>
  <c r="I40" i="169"/>
  <c r="I28" i="169"/>
  <c r="I42" i="169"/>
  <c r="I32" i="169"/>
  <c r="I44" i="169"/>
  <c r="I39" i="169"/>
  <c r="I31" i="169"/>
  <c r="I38" i="169"/>
  <c r="I36" i="169"/>
  <c r="I35" i="169"/>
  <c r="I33" i="169"/>
  <c r="I34" i="169"/>
  <c r="I37" i="169"/>
  <c r="I41" i="169"/>
  <c r="I30" i="169"/>
  <c r="H34" i="168"/>
  <c r="H33" i="168"/>
  <c r="H35" i="168"/>
  <c r="J31" i="168"/>
  <c r="J34" i="168" s="1"/>
  <c r="K28" i="169"/>
  <c r="K30" i="169"/>
  <c r="K38" i="169"/>
  <c r="K36" i="169"/>
  <c r="K31" i="169"/>
  <c r="K33" i="169"/>
  <c r="K41" i="169"/>
  <c r="K35" i="169"/>
  <c r="K32" i="169"/>
  <c r="K45" i="169"/>
  <c r="K42" i="169"/>
  <c r="K37" i="169"/>
  <c r="K39" i="169"/>
  <c r="K34" i="169"/>
  <c r="K44" i="169"/>
  <c r="K40" i="169"/>
  <c r="K43" i="169"/>
  <c r="K31" i="160"/>
  <c r="K34" i="160" s="1"/>
  <c r="L34" i="172"/>
  <c r="L33" i="172"/>
  <c r="L35" i="172"/>
  <c r="I31" i="172"/>
  <c r="I34" i="172" s="1"/>
  <c r="J31" i="164"/>
  <c r="K28" i="173"/>
  <c r="K45" i="173"/>
  <c r="K31" i="173"/>
  <c r="K38" i="173"/>
  <c r="K37" i="173"/>
  <c r="K30" i="173"/>
  <c r="K36" i="173"/>
  <c r="K33" i="173"/>
  <c r="K32" i="173"/>
  <c r="K34" i="173"/>
  <c r="K44" i="173"/>
  <c r="K42" i="173"/>
  <c r="K39" i="173"/>
  <c r="K40" i="173"/>
  <c r="K43" i="173"/>
  <c r="K41" i="173"/>
  <c r="K35" i="173"/>
  <c r="E36" i="169"/>
  <c r="E33" i="169"/>
  <c r="E34" i="169"/>
  <c r="E37" i="169"/>
  <c r="E40" i="169"/>
  <c r="E30" i="169"/>
  <c r="E41" i="169"/>
  <c r="E44" i="169"/>
  <c r="E43" i="169"/>
  <c r="E28" i="169"/>
  <c r="E39" i="169"/>
  <c r="E38" i="169"/>
  <c r="E35" i="169"/>
  <c r="E31" i="169"/>
  <c r="E32" i="169"/>
  <c r="E45" i="169"/>
  <c r="E42" i="169"/>
  <c r="G29" i="168"/>
  <c r="G11" i="169"/>
  <c r="G27" i="168"/>
  <c r="G29" i="169" s="1"/>
  <c r="L33" i="167"/>
  <c r="L36" i="167"/>
  <c r="L32" i="167"/>
  <c r="L37" i="167"/>
  <c r="L35" i="167"/>
  <c r="L31" i="167"/>
  <c r="L27" i="167"/>
  <c r="L40" i="167"/>
  <c r="L41" i="167"/>
  <c r="L28" i="167"/>
  <c r="L30" i="167"/>
  <c r="L39" i="167"/>
  <c r="L34" i="167"/>
  <c r="L29" i="167"/>
  <c r="L26" i="167"/>
  <c r="L38" i="167"/>
  <c r="I29" i="165"/>
  <c r="M29" i="165"/>
  <c r="O11" i="164"/>
  <c r="Q11" i="164" s="1"/>
  <c r="K130" i="164" s="1"/>
  <c r="G11" i="161" l="1"/>
  <c r="G11" i="165"/>
  <c r="L36" i="172"/>
  <c r="H36" i="164"/>
  <c r="J33" i="164"/>
  <c r="J35" i="164"/>
  <c r="G28" i="161"/>
  <c r="G39" i="161"/>
  <c r="G44" i="161"/>
  <c r="G36" i="161"/>
  <c r="G32" i="161"/>
  <c r="G35" i="161"/>
  <c r="G34" i="161"/>
  <c r="G33" i="161"/>
  <c r="G40" i="161"/>
  <c r="G45" i="161"/>
  <c r="G31" i="161"/>
  <c r="G38" i="161"/>
  <c r="G30" i="161"/>
  <c r="G37" i="161"/>
  <c r="G41" i="161"/>
  <c r="G43" i="161"/>
  <c r="G42" i="161"/>
  <c r="O30" i="171"/>
  <c r="O31" i="171"/>
  <c r="O28" i="171"/>
  <c r="O37" i="171"/>
  <c r="N25" i="171"/>
  <c r="O35" i="171"/>
  <c r="O26" i="171"/>
  <c r="O33" i="171"/>
  <c r="O40" i="171"/>
  <c r="O41" i="171"/>
  <c r="O29" i="171"/>
  <c r="O34" i="171"/>
  <c r="O27" i="171"/>
  <c r="O39" i="171"/>
  <c r="O25" i="171"/>
  <c r="O38" i="171"/>
  <c r="O32" i="171"/>
  <c r="O36" i="171"/>
  <c r="K25" i="171"/>
  <c r="L25" i="171"/>
  <c r="I25" i="171"/>
  <c r="J25" i="171"/>
  <c r="H25" i="171"/>
  <c r="F25" i="171"/>
  <c r="M25" i="171"/>
  <c r="G25" i="167"/>
  <c r="O40" i="167"/>
  <c r="O28" i="167"/>
  <c r="O39" i="167"/>
  <c r="O25" i="167"/>
  <c r="O34" i="167"/>
  <c r="O41" i="167"/>
  <c r="O32" i="167"/>
  <c r="O33" i="167"/>
  <c r="O31" i="167"/>
  <c r="O37" i="167"/>
  <c r="O29" i="167"/>
  <c r="O35" i="167"/>
  <c r="O36" i="167"/>
  <c r="O30" i="167"/>
  <c r="O26" i="167"/>
  <c r="O38" i="167"/>
  <c r="O27" i="167"/>
  <c r="N25" i="167"/>
  <c r="M25" i="167"/>
  <c r="K25" i="167"/>
  <c r="E25" i="167"/>
  <c r="I25" i="167"/>
  <c r="H25" i="167"/>
  <c r="J25" i="167"/>
  <c r="F25" i="167"/>
  <c r="E33" i="172"/>
  <c r="E35" i="172"/>
  <c r="O37" i="175"/>
  <c r="O31" i="175"/>
  <c r="O40" i="175"/>
  <c r="O28" i="175"/>
  <c r="O26" i="175"/>
  <c r="O35" i="175"/>
  <c r="O36" i="175"/>
  <c r="N25" i="175"/>
  <c r="O41" i="175"/>
  <c r="O29" i="175"/>
  <c r="O34" i="175"/>
  <c r="O25" i="175"/>
  <c r="O33" i="175"/>
  <c r="O32" i="175"/>
  <c r="O30" i="175"/>
  <c r="O27" i="175"/>
  <c r="O39" i="175"/>
  <c r="O38" i="175"/>
  <c r="F25" i="175"/>
  <c r="J25" i="175"/>
  <c r="M25" i="175"/>
  <c r="K25" i="175"/>
  <c r="I25" i="175"/>
  <c r="L25" i="175"/>
  <c r="H25" i="175"/>
  <c r="G28" i="165"/>
  <c r="G40" i="165"/>
  <c r="G37" i="165"/>
  <c r="G38" i="165"/>
  <c r="G32" i="165"/>
  <c r="G44" i="165"/>
  <c r="G43" i="165"/>
  <c r="G35" i="165"/>
  <c r="G30" i="165"/>
  <c r="G45" i="165"/>
  <c r="G34" i="165"/>
  <c r="G33" i="165"/>
  <c r="G39" i="165"/>
  <c r="G42" i="165"/>
  <c r="G36" i="165"/>
  <c r="G41" i="165"/>
  <c r="G31" i="165"/>
  <c r="F33" i="160"/>
  <c r="F35" i="160"/>
  <c r="L25" i="167"/>
  <c r="G31" i="168"/>
  <c r="G34" i="168" s="1"/>
  <c r="H36" i="168"/>
  <c r="G25" i="171"/>
  <c r="E35" i="160"/>
  <c r="E33" i="160"/>
  <c r="F11" i="161"/>
  <c r="O11" i="161"/>
  <c r="N11" i="161"/>
  <c r="O29" i="160"/>
  <c r="I11" i="161"/>
  <c r="K11" i="161"/>
  <c r="L11" i="161"/>
  <c r="E11" i="161"/>
  <c r="H11" i="161"/>
  <c r="K33" i="172"/>
  <c r="K35" i="172"/>
  <c r="M33" i="172"/>
  <c r="M35" i="172"/>
  <c r="I35" i="160"/>
  <c r="I33" i="160"/>
  <c r="O11" i="165"/>
  <c r="O29" i="164"/>
  <c r="O31" i="164" s="1"/>
  <c r="N11" i="165"/>
  <c r="L11" i="165"/>
  <c r="F11" i="165"/>
  <c r="H11" i="165"/>
  <c r="J11" i="165"/>
  <c r="M11" i="165"/>
  <c r="I11" i="165"/>
  <c r="K11" i="165"/>
  <c r="E11" i="165"/>
  <c r="I33" i="172"/>
  <c r="I35" i="172"/>
  <c r="H33" i="160"/>
  <c r="H35" i="160"/>
  <c r="G31" i="160"/>
  <c r="H35" i="172"/>
  <c r="H33" i="172"/>
  <c r="O31" i="168"/>
  <c r="J33" i="172"/>
  <c r="J35" i="172"/>
  <c r="M37" i="161"/>
  <c r="M32" i="161"/>
  <c r="M43" i="161"/>
  <c r="M44" i="161"/>
  <c r="M38" i="161"/>
  <c r="M30" i="161"/>
  <c r="M45" i="161"/>
  <c r="M31" i="161"/>
  <c r="M34" i="161"/>
  <c r="M36" i="161"/>
  <c r="M40" i="161"/>
  <c r="M39" i="161"/>
  <c r="M41" i="161"/>
  <c r="M33" i="161"/>
  <c r="M28" i="161"/>
  <c r="M42" i="161"/>
  <c r="M35" i="161"/>
  <c r="M34" i="172"/>
  <c r="L35" i="168"/>
  <c r="L33" i="168"/>
  <c r="G34" i="164"/>
  <c r="G35" i="164"/>
  <c r="G33" i="164"/>
  <c r="K35" i="168"/>
  <c r="K33" i="168"/>
  <c r="I35" i="168"/>
  <c r="I33" i="168"/>
  <c r="K33" i="164"/>
  <c r="K35" i="164"/>
  <c r="G28" i="173"/>
  <c r="G31" i="173"/>
  <c r="G35" i="173"/>
  <c r="G40" i="173"/>
  <c r="G44" i="173"/>
  <c r="G45" i="173"/>
  <c r="G39" i="173"/>
  <c r="G43" i="173"/>
  <c r="G34" i="173"/>
  <c r="G33" i="173"/>
  <c r="G32" i="173"/>
  <c r="G38" i="173"/>
  <c r="G41" i="173"/>
  <c r="G37" i="173"/>
  <c r="G42" i="173"/>
  <c r="G36" i="173"/>
  <c r="G30" i="173"/>
  <c r="O31" i="172"/>
  <c r="O34" i="172" s="1"/>
  <c r="M31" i="160"/>
  <c r="M34" i="160" s="1"/>
  <c r="J28" i="161"/>
  <c r="J32" i="161"/>
  <c r="J44" i="161"/>
  <c r="J42" i="161"/>
  <c r="J37" i="161"/>
  <c r="J39" i="161"/>
  <c r="J40" i="161"/>
  <c r="J33" i="161"/>
  <c r="J41" i="161"/>
  <c r="J45" i="161"/>
  <c r="J35" i="161"/>
  <c r="J34" i="161"/>
  <c r="J38" i="161"/>
  <c r="J43" i="161"/>
  <c r="J36" i="161"/>
  <c r="J30" i="161"/>
  <c r="J31" i="161"/>
  <c r="E33" i="164"/>
  <c r="E35" i="164"/>
  <c r="O27" i="172"/>
  <c r="G27" i="173" s="1"/>
  <c r="M35" i="164"/>
  <c r="M33" i="164"/>
  <c r="F35" i="168"/>
  <c r="F33" i="168"/>
  <c r="G31" i="172"/>
  <c r="G34" i="172" s="1"/>
  <c r="M35" i="168"/>
  <c r="M33" i="168"/>
  <c r="O27" i="164"/>
  <c r="J31" i="160"/>
  <c r="G28" i="169"/>
  <c r="G45" i="169"/>
  <c r="G42" i="169"/>
  <c r="G40" i="169"/>
  <c r="G44" i="169"/>
  <c r="G33" i="169"/>
  <c r="G32" i="169"/>
  <c r="G31" i="169"/>
  <c r="G35" i="169"/>
  <c r="G39" i="169"/>
  <c r="G38" i="169"/>
  <c r="G34" i="169"/>
  <c r="G41" i="169"/>
  <c r="G37" i="169"/>
  <c r="G43" i="169"/>
  <c r="G36" i="169"/>
  <c r="G30" i="169"/>
  <c r="O27" i="168"/>
  <c r="J34" i="164"/>
  <c r="K35" i="160"/>
  <c r="K33" i="160"/>
  <c r="J33" i="168"/>
  <c r="J35" i="168"/>
  <c r="G29" i="161"/>
  <c r="G29" i="173"/>
  <c r="O27" i="160"/>
  <c r="I36" i="164"/>
  <c r="E25" i="171"/>
  <c r="M11" i="161"/>
  <c r="F35" i="164"/>
  <c r="F33" i="164"/>
  <c r="L36" i="160"/>
  <c r="E34" i="172"/>
  <c r="J11" i="161"/>
  <c r="E33" i="168"/>
  <c r="E35" i="168"/>
  <c r="L33" i="164"/>
  <c r="L35" i="164"/>
  <c r="E25" i="175"/>
  <c r="E34" i="164"/>
  <c r="M34" i="164"/>
  <c r="G29" i="165"/>
  <c r="F34" i="160"/>
  <c r="F34" i="168"/>
  <c r="F33" i="172"/>
  <c r="F35" i="172"/>
  <c r="H36" i="172" l="1"/>
  <c r="I36" i="172"/>
  <c r="F36" i="172"/>
  <c r="I36" i="168"/>
  <c r="G36" i="164"/>
  <c r="K36" i="160"/>
  <c r="K36" i="164"/>
  <c r="E36" i="160"/>
  <c r="K36" i="172"/>
  <c r="M36" i="168"/>
  <c r="L36" i="168"/>
  <c r="J36" i="172"/>
  <c r="L36" i="164"/>
  <c r="I36" i="160"/>
  <c r="G27" i="161"/>
  <c r="O32" i="161"/>
  <c r="O38" i="161"/>
  <c r="O30" i="161"/>
  <c r="O45" i="161"/>
  <c r="O37" i="161"/>
  <c r="O35" i="161"/>
  <c r="O42" i="161"/>
  <c r="O43" i="161"/>
  <c r="O41" i="161"/>
  <c r="N27" i="161"/>
  <c r="O27" i="161"/>
  <c r="O44" i="161"/>
  <c r="O33" i="161"/>
  <c r="O34" i="161"/>
  <c r="O31" i="161"/>
  <c r="O39" i="161"/>
  <c r="O40" i="161"/>
  <c r="O36" i="161"/>
  <c r="O28" i="161"/>
  <c r="H27" i="161"/>
  <c r="K27" i="161"/>
  <c r="L27" i="161"/>
  <c r="F27" i="161"/>
  <c r="E27" i="161"/>
  <c r="I27" i="161"/>
  <c r="M36" i="164"/>
  <c r="O33" i="168"/>
  <c r="O35" i="168"/>
  <c r="O34" i="164"/>
  <c r="O35" i="164"/>
  <c r="O33" i="164"/>
  <c r="M27" i="165"/>
  <c r="O28" i="165"/>
  <c r="O35" i="165"/>
  <c r="O34" i="165"/>
  <c r="O30" i="165"/>
  <c r="O43" i="165"/>
  <c r="O44" i="165"/>
  <c r="O31" i="165"/>
  <c r="O40" i="165"/>
  <c r="O41" i="165"/>
  <c r="O36" i="165"/>
  <c r="O38" i="165"/>
  <c r="O42" i="165"/>
  <c r="N27" i="165"/>
  <c r="O27" i="165"/>
  <c r="O33" i="165"/>
  <c r="O45" i="165"/>
  <c r="O32" i="165"/>
  <c r="O39" i="165"/>
  <c r="O37" i="165"/>
  <c r="F27" i="165"/>
  <c r="H27" i="165"/>
  <c r="L27" i="165"/>
  <c r="E27" i="165"/>
  <c r="J27" i="165"/>
  <c r="I27" i="165"/>
  <c r="K27" i="165"/>
  <c r="E36" i="164"/>
  <c r="M35" i="160"/>
  <c r="M33" i="160"/>
  <c r="F36" i="168"/>
  <c r="E27" i="173"/>
  <c r="N27" i="173"/>
  <c r="O30" i="173"/>
  <c r="O45" i="173"/>
  <c r="O35" i="173"/>
  <c r="O37" i="173"/>
  <c r="O43" i="173"/>
  <c r="O34" i="173"/>
  <c r="O32" i="173"/>
  <c r="O27" i="173"/>
  <c r="O38" i="173"/>
  <c r="O41" i="173"/>
  <c r="O31" i="173"/>
  <c r="O33" i="173"/>
  <c r="O36" i="173"/>
  <c r="O44" i="173"/>
  <c r="O28" i="173"/>
  <c r="O42" i="173"/>
  <c r="O39" i="173"/>
  <c r="O40" i="173"/>
  <c r="H27" i="173"/>
  <c r="F27" i="173"/>
  <c r="K27" i="173"/>
  <c r="J27" i="173"/>
  <c r="L27" i="173"/>
  <c r="I27" i="173"/>
  <c r="M27" i="173"/>
  <c r="O29" i="173"/>
  <c r="J27" i="161"/>
  <c r="H36" i="160"/>
  <c r="M36" i="172"/>
  <c r="O29" i="161"/>
  <c r="G35" i="168"/>
  <c r="G33" i="168"/>
  <c r="G27" i="165"/>
  <c r="O28" i="169"/>
  <c r="O27" i="169"/>
  <c r="O41" i="169"/>
  <c r="O42" i="169"/>
  <c r="O45" i="169"/>
  <c r="O31" i="169"/>
  <c r="O34" i="169"/>
  <c r="N27" i="169"/>
  <c r="O33" i="169"/>
  <c r="O36" i="169"/>
  <c r="O32" i="169"/>
  <c r="O38" i="169"/>
  <c r="O44" i="169"/>
  <c r="O30" i="169"/>
  <c r="O35" i="169"/>
  <c r="O39" i="169"/>
  <c r="O40" i="169"/>
  <c r="O43" i="169"/>
  <c r="O37" i="169"/>
  <c r="H27" i="169"/>
  <c r="I27" i="169"/>
  <c r="J27" i="169"/>
  <c r="L27" i="169"/>
  <c r="M27" i="169"/>
  <c r="E27" i="169"/>
  <c r="F27" i="169"/>
  <c r="O29" i="169"/>
  <c r="K27" i="169"/>
  <c r="J33" i="160"/>
  <c r="J35" i="160"/>
  <c r="G33" i="160"/>
  <c r="G35" i="160"/>
  <c r="G35" i="172"/>
  <c r="G33" i="172"/>
  <c r="O29" i="165"/>
  <c r="F36" i="160"/>
  <c r="J36" i="164"/>
  <c r="E36" i="168"/>
  <c r="F36" i="164"/>
  <c r="J36" i="168"/>
  <c r="G27" i="169"/>
  <c r="J34" i="160"/>
  <c r="O33" i="172"/>
  <c r="O35" i="172"/>
  <c r="K36" i="168"/>
  <c r="M27" i="161"/>
  <c r="O34" i="168"/>
  <c r="G34" i="160"/>
  <c r="O31" i="160"/>
  <c r="O34" i="160" s="1"/>
  <c r="E36" i="172"/>
  <c r="M36" i="160" l="1"/>
  <c r="G36" i="172"/>
  <c r="O36" i="168"/>
  <c r="O36" i="172"/>
  <c r="O36" i="164"/>
  <c r="G36" i="160"/>
  <c r="O33" i="160"/>
  <c r="O35" i="160"/>
  <c r="J36" i="160"/>
  <c r="G36" i="168"/>
  <c r="O36" i="160" l="1"/>
  <c r="T47" i="162" l="1"/>
  <c r="T62" i="162" l="1"/>
  <c r="T64" i="162" s="1"/>
  <c r="G12" i="162"/>
  <c r="F62" i="162"/>
  <c r="F64" i="162" s="1"/>
  <c r="G27" i="162" l="1"/>
  <c r="G26" i="163" s="1"/>
  <c r="O12" i="162"/>
  <c r="G10" i="163" s="1"/>
  <c r="I10" i="163" l="1"/>
  <c r="L10" i="163"/>
  <c r="Q12" i="162"/>
  <c r="K131" i="162" s="1"/>
  <c r="M10" i="163"/>
  <c r="O10" i="163"/>
  <c r="N10" i="163"/>
  <c r="K10" i="163"/>
  <c r="J10" i="163"/>
  <c r="H10" i="163"/>
  <c r="F10" i="163"/>
  <c r="E10" i="163"/>
  <c r="G37" i="163"/>
  <c r="G30" i="163"/>
  <c r="G27" i="163"/>
  <c r="G28" i="163"/>
  <c r="O27" i="162"/>
  <c r="O26" i="163" s="1"/>
  <c r="G36" i="163"/>
  <c r="G34" i="163"/>
  <c r="G39" i="163"/>
  <c r="G33" i="163"/>
  <c r="G29" i="163"/>
  <c r="G35" i="163"/>
  <c r="G40" i="163"/>
  <c r="G31" i="163"/>
  <c r="G38" i="163"/>
  <c r="G41" i="163"/>
  <c r="G32" i="163"/>
  <c r="G25" i="163" l="1"/>
  <c r="I25" i="163"/>
  <c r="O41" i="163"/>
  <c r="M25" i="163"/>
  <c r="O27" i="163"/>
  <c r="E25" i="163"/>
  <c r="L25" i="163"/>
  <c r="K25" i="163"/>
  <c r="O39" i="163"/>
  <c r="H25" i="163"/>
  <c r="O25" i="163"/>
  <c r="N25" i="163"/>
  <c r="O31" i="163"/>
  <c r="O32" i="163"/>
  <c r="O35" i="163"/>
  <c r="O37" i="163"/>
  <c r="J25" i="163"/>
  <c r="O34" i="163"/>
  <c r="F25" i="163"/>
  <c r="O38" i="163"/>
  <c r="O30" i="163"/>
  <c r="O33" i="163"/>
  <c r="O36" i="163"/>
  <c r="O29" i="163"/>
  <c r="O28" i="163"/>
  <c r="O40" i="163"/>
  <c r="D32" i="154" l="1"/>
  <c r="D45" i="146"/>
  <c r="E32" i="154"/>
  <c r="E46" i="146"/>
  <c r="E33" i="154" l="1"/>
  <c r="E44" i="154" s="1"/>
  <c r="D33" i="154"/>
  <c r="D38" i="154" s="1"/>
  <c r="D38" i="146"/>
  <c r="E46" i="182" s="1"/>
  <c r="E45" i="146"/>
  <c r="D44" i="154" l="1"/>
  <c r="E5" i="147"/>
  <c r="E9" i="147"/>
  <c r="E13" i="147"/>
  <c r="E16" i="147"/>
  <c r="E20" i="147"/>
  <c r="E24" i="147"/>
  <c r="E28" i="147"/>
  <c r="E32" i="147"/>
  <c r="E36" i="147"/>
  <c r="E8" i="147"/>
  <c r="E12" i="147"/>
  <c r="E15" i="147"/>
  <c r="E19" i="147"/>
  <c r="E23" i="147"/>
  <c r="E27" i="147"/>
  <c r="E31" i="147"/>
  <c r="E35" i="147"/>
  <c r="E7" i="147"/>
  <c r="E11" i="147"/>
  <c r="E18" i="147"/>
  <c r="E22" i="147"/>
  <c r="E26" i="147"/>
  <c r="E30" i="147"/>
  <c r="E34" i="147"/>
  <c r="E6" i="147"/>
  <c r="E10" i="147"/>
  <c r="E14" i="147"/>
  <c r="E17" i="147"/>
  <c r="E21" i="147"/>
  <c r="E25" i="147"/>
  <c r="E29" i="147"/>
  <c r="E33" i="147"/>
  <c r="E37" i="147"/>
  <c r="D5" i="147"/>
  <c r="D9" i="147"/>
  <c r="D13" i="147"/>
  <c r="D17" i="147"/>
  <c r="D21" i="147"/>
  <c r="D25" i="147"/>
  <c r="D29" i="147"/>
  <c r="D33" i="147"/>
  <c r="D37" i="147"/>
  <c r="D8" i="147"/>
  <c r="D12" i="147"/>
  <c r="D16" i="147"/>
  <c r="D20" i="147"/>
  <c r="D24" i="147"/>
  <c r="D28" i="147"/>
  <c r="D32" i="147"/>
  <c r="D36" i="147"/>
  <c r="D7" i="147"/>
  <c r="D11" i="147"/>
  <c r="D15" i="147"/>
  <c r="D19" i="147"/>
  <c r="D23" i="147"/>
  <c r="D27" i="147"/>
  <c r="D31" i="147"/>
  <c r="D35" i="147"/>
  <c r="D6" i="147"/>
  <c r="D10" i="147"/>
  <c r="D14" i="147"/>
  <c r="D18" i="147"/>
  <c r="D22" i="147"/>
  <c r="D26" i="147"/>
  <c r="D30" i="147"/>
  <c r="D34" i="147"/>
  <c r="D38" i="147"/>
  <c r="D4" i="147"/>
  <c r="E38" i="147"/>
  <c r="E47" i="146"/>
  <c r="E4" i="147"/>
  <c r="F32" i="154" l="1"/>
  <c r="F38" i="146"/>
  <c r="G46" i="182" s="1"/>
  <c r="F5" i="147" l="1"/>
  <c r="F9" i="147"/>
  <c r="F13" i="147"/>
  <c r="F15" i="147"/>
  <c r="F19" i="147"/>
  <c r="F23" i="147"/>
  <c r="F27" i="147"/>
  <c r="F31" i="147"/>
  <c r="F35" i="147"/>
  <c r="F8" i="147"/>
  <c r="F12" i="147"/>
  <c r="F18" i="147"/>
  <c r="F22" i="147"/>
  <c r="F26" i="147"/>
  <c r="F30" i="147"/>
  <c r="F34" i="147"/>
  <c r="F7" i="147"/>
  <c r="F11" i="147"/>
  <c r="F17" i="147"/>
  <c r="F21" i="147"/>
  <c r="F25" i="147"/>
  <c r="F29" i="147"/>
  <c r="F33" i="147"/>
  <c r="F37" i="147"/>
  <c r="F6" i="147"/>
  <c r="F10" i="147"/>
  <c r="F14" i="147"/>
  <c r="F16" i="147"/>
  <c r="F20" i="147"/>
  <c r="F24" i="147"/>
  <c r="F28" i="147"/>
  <c r="F32" i="147"/>
  <c r="F36" i="147"/>
  <c r="F38" i="147"/>
  <c r="F4" i="147"/>
  <c r="H32" i="154"/>
  <c r="K32" i="154"/>
  <c r="L38" i="146"/>
  <c r="M46" i="182" s="1"/>
  <c r="F45" i="146"/>
  <c r="N33" i="154"/>
  <c r="H46" i="146"/>
  <c r="O45" i="146"/>
  <c r="O32" i="154"/>
  <c r="O38" i="146"/>
  <c r="P46" i="182" s="1"/>
  <c r="I32" i="154"/>
  <c r="I38" i="146"/>
  <c r="J46" i="182" s="1"/>
  <c r="F36" i="154"/>
  <c r="F38" i="154" s="1"/>
  <c r="G32" i="154"/>
  <c r="J38" i="146"/>
  <c r="K46" i="182" s="1"/>
  <c r="J45" i="146"/>
  <c r="J32" i="154"/>
  <c r="M32" i="154"/>
  <c r="M38" i="146"/>
  <c r="N46" i="182" s="1"/>
  <c r="N45" i="146"/>
  <c r="N32" i="154"/>
  <c r="N46" i="146"/>
  <c r="L32" i="154"/>
  <c r="G38" i="146"/>
  <c r="H46" i="182" s="1"/>
  <c r="O7" i="147" l="1"/>
  <c r="O11" i="147"/>
  <c r="O16" i="147"/>
  <c r="O20" i="147"/>
  <c r="O24" i="147"/>
  <c r="O28" i="147"/>
  <c r="O32" i="147"/>
  <c r="O36" i="147"/>
  <c r="O6" i="147"/>
  <c r="O10" i="147"/>
  <c r="O15" i="147"/>
  <c r="O19" i="147"/>
  <c r="O23" i="147"/>
  <c r="O27" i="147"/>
  <c r="O31" i="147"/>
  <c r="O35" i="147"/>
  <c r="O5" i="147"/>
  <c r="O9" i="147"/>
  <c r="O13" i="147"/>
  <c r="O14" i="147"/>
  <c r="O18" i="147"/>
  <c r="O22" i="147"/>
  <c r="O26" i="147"/>
  <c r="O30" i="147"/>
  <c r="O34" i="147"/>
  <c r="O8" i="147"/>
  <c r="O12" i="147"/>
  <c r="O17" i="147"/>
  <c r="O21" i="147"/>
  <c r="O25" i="147"/>
  <c r="O29" i="147"/>
  <c r="O33" i="147"/>
  <c r="O37" i="147"/>
  <c r="L7" i="147"/>
  <c r="L11" i="147"/>
  <c r="L15" i="147"/>
  <c r="L19" i="147"/>
  <c r="L23" i="147"/>
  <c r="L27" i="147"/>
  <c r="L31" i="147"/>
  <c r="L35" i="147"/>
  <c r="L6" i="147"/>
  <c r="L10" i="147"/>
  <c r="L14" i="147"/>
  <c r="L18" i="147"/>
  <c r="L22" i="147"/>
  <c r="L26" i="147"/>
  <c r="L30" i="147"/>
  <c r="L34" i="147"/>
  <c r="L5" i="147"/>
  <c r="L9" i="147"/>
  <c r="L13" i="147"/>
  <c r="L17" i="147"/>
  <c r="L21" i="147"/>
  <c r="L25" i="147"/>
  <c r="L29" i="147"/>
  <c r="L33" i="147"/>
  <c r="L37" i="147"/>
  <c r="L8" i="147"/>
  <c r="L12" i="147"/>
  <c r="L16" i="147"/>
  <c r="L20" i="147"/>
  <c r="L24" i="147"/>
  <c r="L28" i="147"/>
  <c r="L32" i="147"/>
  <c r="L36" i="147"/>
  <c r="J6" i="147"/>
  <c r="J10" i="147"/>
  <c r="J16" i="147"/>
  <c r="J20" i="147"/>
  <c r="J24" i="147"/>
  <c r="J28" i="147"/>
  <c r="J32" i="147"/>
  <c r="J36" i="147"/>
  <c r="J5" i="147"/>
  <c r="J9" i="147"/>
  <c r="J13" i="147"/>
  <c r="J15" i="147"/>
  <c r="J19" i="147"/>
  <c r="J23" i="147"/>
  <c r="J27" i="147"/>
  <c r="J31" i="147"/>
  <c r="J35" i="147"/>
  <c r="J8" i="147"/>
  <c r="J12" i="147"/>
  <c r="J14" i="147"/>
  <c r="J18" i="147"/>
  <c r="J22" i="147"/>
  <c r="J26" i="147"/>
  <c r="J30" i="147"/>
  <c r="J34" i="147"/>
  <c r="J7" i="147"/>
  <c r="J11" i="147"/>
  <c r="J17" i="147"/>
  <c r="J21" i="147"/>
  <c r="J25" i="147"/>
  <c r="J29" i="147"/>
  <c r="J33" i="147"/>
  <c r="J37" i="147"/>
  <c r="I6" i="147"/>
  <c r="I10" i="147"/>
  <c r="I17" i="147"/>
  <c r="I21" i="147"/>
  <c r="I25" i="147"/>
  <c r="I29" i="147"/>
  <c r="I33" i="147"/>
  <c r="I37" i="147"/>
  <c r="I5" i="147"/>
  <c r="I9" i="147"/>
  <c r="I13" i="147"/>
  <c r="I16" i="147"/>
  <c r="I20" i="147"/>
  <c r="I24" i="147"/>
  <c r="I28" i="147"/>
  <c r="I32" i="147"/>
  <c r="I36" i="147"/>
  <c r="I8" i="147"/>
  <c r="I12" i="147"/>
  <c r="I15" i="147"/>
  <c r="I19" i="147"/>
  <c r="I23" i="147"/>
  <c r="I27" i="147"/>
  <c r="I31" i="147"/>
  <c r="I35" i="147"/>
  <c r="I7" i="147"/>
  <c r="I11" i="147"/>
  <c r="I14" i="147"/>
  <c r="I18" i="147"/>
  <c r="I22" i="147"/>
  <c r="I26" i="147"/>
  <c r="I30" i="147"/>
  <c r="I34" i="147"/>
  <c r="M7" i="147"/>
  <c r="M11" i="147"/>
  <c r="M14" i="147"/>
  <c r="M18" i="147"/>
  <c r="M22" i="147"/>
  <c r="M26" i="147"/>
  <c r="M30" i="147"/>
  <c r="M34" i="147"/>
  <c r="M6" i="147"/>
  <c r="M10" i="147"/>
  <c r="M17" i="147"/>
  <c r="M21" i="147"/>
  <c r="M25" i="147"/>
  <c r="M29" i="147"/>
  <c r="M33" i="147"/>
  <c r="M37" i="147"/>
  <c r="M5" i="147"/>
  <c r="M9" i="147"/>
  <c r="M13" i="147"/>
  <c r="M16" i="147"/>
  <c r="M20" i="147"/>
  <c r="M24" i="147"/>
  <c r="M28" i="147"/>
  <c r="M32" i="147"/>
  <c r="M36" i="147"/>
  <c r="M8" i="147"/>
  <c r="M12" i="147"/>
  <c r="M15" i="147"/>
  <c r="M19" i="147"/>
  <c r="M23" i="147"/>
  <c r="M27" i="147"/>
  <c r="M31" i="147"/>
  <c r="M35" i="147"/>
  <c r="G5" i="147"/>
  <c r="G9" i="147"/>
  <c r="G13" i="147"/>
  <c r="G18" i="147"/>
  <c r="G22" i="147"/>
  <c r="G26" i="147"/>
  <c r="G30" i="147"/>
  <c r="G34" i="147"/>
  <c r="G8" i="147"/>
  <c r="G12" i="147"/>
  <c r="G17" i="147"/>
  <c r="G21" i="147"/>
  <c r="G25" i="147"/>
  <c r="G29" i="147"/>
  <c r="G33" i="147"/>
  <c r="G37" i="147"/>
  <c r="G7" i="147"/>
  <c r="G11" i="147"/>
  <c r="G16" i="147"/>
  <c r="G20" i="147"/>
  <c r="G24" i="147"/>
  <c r="G28" i="147"/>
  <c r="G32" i="147"/>
  <c r="G36" i="147"/>
  <c r="G6" i="147"/>
  <c r="G10" i="147"/>
  <c r="G14" i="147"/>
  <c r="G15" i="147"/>
  <c r="G19" i="147"/>
  <c r="G23" i="147"/>
  <c r="G27" i="147"/>
  <c r="G31" i="147"/>
  <c r="G35" i="147"/>
  <c r="N7" i="147"/>
  <c r="N11" i="147"/>
  <c r="N17" i="147"/>
  <c r="N21" i="147"/>
  <c r="N25" i="147"/>
  <c r="N29" i="147"/>
  <c r="N33" i="147"/>
  <c r="N37" i="147"/>
  <c r="N6" i="147"/>
  <c r="N10" i="147"/>
  <c r="N16" i="147"/>
  <c r="N20" i="147"/>
  <c r="N24" i="147"/>
  <c r="N28" i="147"/>
  <c r="N32" i="147"/>
  <c r="N36" i="147"/>
  <c r="N5" i="147"/>
  <c r="N9" i="147"/>
  <c r="N13" i="147"/>
  <c r="N15" i="147"/>
  <c r="N19" i="147"/>
  <c r="N23" i="147"/>
  <c r="N27" i="147"/>
  <c r="N31" i="147"/>
  <c r="N35" i="147"/>
  <c r="N8" i="147"/>
  <c r="N12" i="147"/>
  <c r="N14" i="147"/>
  <c r="N18" i="147"/>
  <c r="N22" i="147"/>
  <c r="N26" i="147"/>
  <c r="N30" i="147"/>
  <c r="N34" i="147"/>
  <c r="L45" i="146"/>
  <c r="K33" i="154"/>
  <c r="K44" i="154" s="1"/>
  <c r="O4" i="147"/>
  <c r="O38" i="147"/>
  <c r="G33" i="154"/>
  <c r="G44" i="154" s="1"/>
  <c r="N44" i="154"/>
  <c r="F44" i="154"/>
  <c r="I36" i="154"/>
  <c r="I38" i="154" s="1"/>
  <c r="J33" i="154"/>
  <c r="J38" i="154" s="1"/>
  <c r="J46" i="154" s="1"/>
  <c r="I45" i="146"/>
  <c r="L36" i="154"/>
  <c r="L38" i="154" s="1"/>
  <c r="K45" i="146"/>
  <c r="O36" i="154"/>
  <c r="O38" i="154" s="1"/>
  <c r="M38" i="147"/>
  <c r="M4" i="147"/>
  <c r="G38" i="154"/>
  <c r="G4" i="147"/>
  <c r="G38" i="147"/>
  <c r="M33" i="154"/>
  <c r="M44" i="154" s="1"/>
  <c r="L4" i="147"/>
  <c r="L38" i="147"/>
  <c r="J38" i="147"/>
  <c r="J4" i="147"/>
  <c r="I38" i="147"/>
  <c r="I4" i="147"/>
  <c r="N47" i="146"/>
  <c r="N4" i="147"/>
  <c r="N38" i="147"/>
  <c r="M45" i="146"/>
  <c r="G45" i="146"/>
  <c r="H33" i="154"/>
  <c r="H44" i="154" s="1"/>
  <c r="K46" i="146"/>
  <c r="H45" i="146"/>
  <c r="H6" i="147" l="1"/>
  <c r="H10" i="147"/>
  <c r="H14" i="147"/>
  <c r="H18" i="147"/>
  <c r="H22" i="147"/>
  <c r="H26" i="147"/>
  <c r="H30" i="147"/>
  <c r="H34" i="147"/>
  <c r="H5" i="147"/>
  <c r="H9" i="147"/>
  <c r="H13" i="147"/>
  <c r="H17" i="147"/>
  <c r="H21" i="147"/>
  <c r="H25" i="147"/>
  <c r="H29" i="147"/>
  <c r="H33" i="147"/>
  <c r="H37" i="147"/>
  <c r="H8" i="147"/>
  <c r="H12" i="147"/>
  <c r="H16" i="147"/>
  <c r="H20" i="147"/>
  <c r="H24" i="147"/>
  <c r="H28" i="147"/>
  <c r="H32" i="147"/>
  <c r="H36" i="147"/>
  <c r="H7" i="147"/>
  <c r="H11" i="147"/>
  <c r="H15" i="147"/>
  <c r="H19" i="147"/>
  <c r="H23" i="147"/>
  <c r="H27" i="147"/>
  <c r="H31" i="147"/>
  <c r="H35" i="147"/>
  <c r="K6" i="147"/>
  <c r="K10" i="147"/>
  <c r="K15" i="147"/>
  <c r="K19" i="147"/>
  <c r="K23" i="147"/>
  <c r="K27" i="147"/>
  <c r="K31" i="147"/>
  <c r="K35" i="147"/>
  <c r="K5" i="147"/>
  <c r="K9" i="147"/>
  <c r="K13" i="147"/>
  <c r="K14" i="147"/>
  <c r="K18" i="147"/>
  <c r="K22" i="147"/>
  <c r="K26" i="147"/>
  <c r="K30" i="147"/>
  <c r="K34" i="147"/>
  <c r="K8" i="147"/>
  <c r="K12" i="147"/>
  <c r="K17" i="147"/>
  <c r="K21" i="147"/>
  <c r="K25" i="147"/>
  <c r="K29" i="147"/>
  <c r="K33" i="147"/>
  <c r="K37" i="147"/>
  <c r="K7" i="147"/>
  <c r="K11" i="147"/>
  <c r="K16" i="147"/>
  <c r="K20" i="147"/>
  <c r="K24" i="147"/>
  <c r="K28" i="147"/>
  <c r="K32" i="147"/>
  <c r="K36" i="147"/>
  <c r="J44" i="154"/>
  <c r="M38" i="154"/>
  <c r="H38" i="147"/>
  <c r="H4" i="147"/>
  <c r="H47" i="146"/>
  <c r="L44" i="154"/>
  <c r="O44" i="154"/>
  <c r="I44" i="154"/>
  <c r="K4" i="147"/>
  <c r="K38" i="147"/>
  <c r="K47" i="146"/>
</calcChain>
</file>

<file path=xl/sharedStrings.xml><?xml version="1.0" encoding="utf-8"?>
<sst xmlns="http://schemas.openxmlformats.org/spreadsheetml/2006/main" count="4577" uniqueCount="384">
  <si>
    <t>Agencies and other services</t>
  </si>
  <si>
    <t>Agriculture, forestry and fishing</t>
  </si>
  <si>
    <t>Catering and accommodation</t>
  </si>
  <si>
    <t>Clothing and footwear</t>
  </si>
  <si>
    <t>Construction</t>
  </si>
  <si>
    <t>Educational services</t>
  </si>
  <si>
    <t>Food, drink and tobacco</t>
  </si>
  <si>
    <t>Long term insurance</t>
  </si>
  <si>
    <t>Machinery and related items</t>
  </si>
  <si>
    <t>Mining and quarrying</t>
  </si>
  <si>
    <t>Other manufacturing industries</t>
  </si>
  <si>
    <t>Paper, printing and publishing</t>
  </si>
  <si>
    <t>Personal and household services</t>
  </si>
  <si>
    <t>Research and scientific institutes</t>
  </si>
  <si>
    <t>Retail trade</t>
  </si>
  <si>
    <t>Scientific, optical and similar equipment</t>
  </si>
  <si>
    <t>Social and related community services</t>
  </si>
  <si>
    <t>Textiles</t>
  </si>
  <si>
    <t>Transport equipment</t>
  </si>
  <si>
    <t>Transport, storage and communications</t>
  </si>
  <si>
    <t>Wholesale trade</t>
  </si>
  <si>
    <t>Other</t>
  </si>
  <si>
    <t>Total</t>
  </si>
  <si>
    <t>prior to y-1</t>
  </si>
  <si>
    <t>y-1</t>
  </si>
  <si>
    <t>y</t>
  </si>
  <si>
    <t>y+1</t>
  </si>
  <si>
    <t>post y+1</t>
  </si>
  <si>
    <t>Number of taxpayers</t>
  </si>
  <si>
    <t>A:</t>
  </si>
  <si>
    <t>B:</t>
  </si>
  <si>
    <t>= 0</t>
  </si>
  <si>
    <t>C:</t>
  </si>
  <si>
    <t>D:</t>
  </si>
  <si>
    <t>E:</t>
  </si>
  <si>
    <t>F:</t>
  </si>
  <si>
    <t>G:</t>
  </si>
  <si>
    <t>H:</t>
  </si>
  <si>
    <t>I:</t>
  </si>
  <si>
    <t>J:</t>
  </si>
  <si>
    <t>K:</t>
  </si>
  <si>
    <t>L:</t>
  </si>
  <si>
    <t>M:</t>
  </si>
  <si>
    <t>N:</t>
  </si>
  <si>
    <t>O:</t>
  </si>
  <si>
    <t>P:</t>
  </si>
  <si>
    <t>Q:</t>
  </si>
  <si>
    <t>R:</t>
  </si>
  <si>
    <t>S:</t>
  </si>
  <si>
    <t>T:</t>
  </si>
  <si>
    <t>U:</t>
  </si>
  <si>
    <t>V:</t>
  </si>
  <si>
    <t>&lt; -10 000 000</t>
  </si>
  <si>
    <t>-5 000 001 to -10 000 000</t>
  </si>
  <si>
    <t>-1 000 001 to -5 000 000</t>
  </si>
  <si>
    <t>-500 001 to -1 000 000</t>
  </si>
  <si>
    <t>-250 001 to -500 000</t>
  </si>
  <si>
    <t>-100 001 to -250 000</t>
  </si>
  <si>
    <t>500 001 to 750 000</t>
  </si>
  <si>
    <t>750 001 to 1 000 000</t>
  </si>
  <si>
    <t>-1 to -100 000</t>
  </si>
  <si>
    <t>100 001 to 250 000</t>
  </si>
  <si>
    <t>250 001 to 500 000</t>
  </si>
  <si>
    <t>1 000 001 to 2 500 000</t>
  </si>
  <si>
    <t>2 500 001 to 5 000 000</t>
  </si>
  <si>
    <t>5 000 001 to 7 500 000</t>
  </si>
  <si>
    <t>7 500 001 to 10 000 000</t>
  </si>
  <si>
    <t>R million</t>
  </si>
  <si>
    <t>Taxable income</t>
  </si>
  <si>
    <t>Total &lt; 0 taxable income</t>
  </si>
  <si>
    <t>Total = 0 taxable income</t>
  </si>
  <si>
    <t>Total &gt; 0 taxable income</t>
  </si>
  <si>
    <t>Tax 
assessed</t>
  </si>
  <si>
    <t>Assessed</t>
  </si>
  <si>
    <t>2007/08</t>
  </si>
  <si>
    <t>Percentage</t>
  </si>
  <si>
    <t>Taxable income 
(R million)</t>
  </si>
  <si>
    <t>Tax 
assessed
(R million)</t>
  </si>
  <si>
    <t xml:space="preserve"> </t>
  </si>
  <si>
    <r>
      <t>Registered</t>
    </r>
    <r>
      <rPr>
        <vertAlign val="superscript"/>
        <sz val="8"/>
        <color indexed="8"/>
        <rFont val="Arial"/>
        <family val="2"/>
      </rPr>
      <t>1</t>
    </r>
  </si>
  <si>
    <t>2007</t>
  </si>
  <si>
    <t>Bricks, ceramic, glass, cement and similar products</t>
  </si>
  <si>
    <t>Chemicals and chemical, rubber and plastic products</t>
  </si>
  <si>
    <t>Coal and petroleum products</t>
  </si>
  <si>
    <t>Electricity, gas and water</t>
  </si>
  <si>
    <t>Financing, insurance, real estate and business services</t>
  </si>
  <si>
    <t>Medical, dental and other health and veterinary services</t>
  </si>
  <si>
    <t>Recreation and cultural services</t>
  </si>
  <si>
    <t>Specialised repair services</t>
  </si>
  <si>
    <t>Vehicles, parts and accessories</t>
  </si>
  <si>
    <t>Wood, wood products and furniture</t>
  </si>
  <si>
    <t>Total number of taxpayers</t>
  </si>
  <si>
    <t>Sector</t>
  </si>
  <si>
    <t>Manufacturing</t>
  </si>
  <si>
    <t>Primary sector</t>
  </si>
  <si>
    <t>Secondary sector</t>
  </si>
  <si>
    <t>Tertiary sector</t>
  </si>
  <si>
    <t>Wholesale and retail trade, catering and accommodation</t>
  </si>
  <si>
    <t>Financial intermediation, insurance, real-estate and business services</t>
  </si>
  <si>
    <t>Community, social and personal services</t>
  </si>
  <si>
    <r>
      <t>Other</t>
    </r>
    <r>
      <rPr>
        <vertAlign val="superscript"/>
        <sz val="8"/>
        <rFont val="Arial"/>
        <family val="2"/>
      </rPr>
      <t>2</t>
    </r>
  </si>
  <si>
    <r>
      <t>Economic activity</t>
    </r>
    <r>
      <rPr>
        <vertAlign val="superscript"/>
        <sz val="8"/>
        <rFont val="Arial"/>
        <family val="2"/>
      </rPr>
      <t>1</t>
    </r>
  </si>
  <si>
    <t>CONTENTS</t>
  </si>
  <si>
    <t>TABLES IN TEXT</t>
  </si>
  <si>
    <t>TABLES</t>
  </si>
  <si>
    <t>2008/09</t>
  </si>
  <si>
    <t>2008</t>
  </si>
  <si>
    <t>2009</t>
  </si>
  <si>
    <t>Financing, wholesale, retail</t>
  </si>
  <si>
    <t>Finance</t>
  </si>
  <si>
    <t>Wholesale</t>
  </si>
  <si>
    <t>Retail</t>
  </si>
  <si>
    <t>1 to 100 000</t>
  </si>
  <si>
    <t>W:</t>
  </si>
  <si>
    <t>10 000 001 to 25 000 000</t>
  </si>
  <si>
    <t>25 000 001 to 50 000 000</t>
  </si>
  <si>
    <t>50 000 001 to 75 000 000</t>
  </si>
  <si>
    <t>75 000 001 to 100 000 000</t>
  </si>
  <si>
    <t>100 000 001 to 200 000 000</t>
  </si>
  <si>
    <t>200 000 001  +  </t>
  </si>
  <si>
    <t>2010</t>
  </si>
  <si>
    <t>2009/10</t>
  </si>
  <si>
    <t>Check to A3.2.1</t>
  </si>
  <si>
    <t>Percentage growth in register</t>
  </si>
  <si>
    <r>
      <t>Liable to submit returns</t>
    </r>
    <r>
      <rPr>
        <vertAlign val="superscript"/>
        <sz val="8"/>
        <color indexed="8"/>
        <rFont val="Arial"/>
        <family val="2"/>
      </rPr>
      <t>2</t>
    </r>
  </si>
  <si>
    <t>Percentage assessed</t>
  </si>
  <si>
    <t>Fiscal year</t>
  </si>
  <si>
    <t>Date due</t>
  </si>
  <si>
    <t>Jan</t>
  </si>
  <si>
    <t>Feb</t>
  </si>
  <si>
    <t>Mar</t>
  </si>
  <si>
    <t>Apr</t>
  </si>
  <si>
    <t>May</t>
  </si>
  <si>
    <t>Jun</t>
  </si>
  <si>
    <t>Jul</t>
  </si>
  <si>
    <t>Aug</t>
  </si>
  <si>
    <t>Sep</t>
  </si>
  <si>
    <t>Oct</t>
  </si>
  <si>
    <t>Nov</t>
  </si>
  <si>
    <t>Dec</t>
  </si>
  <si>
    <t>2010/11</t>
  </si>
  <si>
    <t>Tax year</t>
  </si>
  <si>
    <t>Sector (R million)</t>
  </si>
  <si>
    <t>Taxable income group</t>
  </si>
  <si>
    <t>Taxable income group
Percentage of total</t>
  </si>
  <si>
    <t>Sector
Percentage of total</t>
  </si>
  <si>
    <t>Taxable income group
(Number of taxpayers)</t>
  </si>
  <si>
    <t>Tax assessed as % of provisional tax payments</t>
  </si>
  <si>
    <t>2.  These are companies that are active and not dormant.</t>
  </si>
  <si>
    <t>FIGURES</t>
  </si>
  <si>
    <t>2011/12</t>
  </si>
  <si>
    <t>2011</t>
  </si>
  <si>
    <t xml:space="preserve">EMPLOYMENT ( SALARY )                                            </t>
  </si>
  <si>
    <t xml:space="preserve">INVESTMENTS                                                      </t>
  </si>
  <si>
    <t xml:space="preserve">LUMP SUMS                                                        </t>
  </si>
  <si>
    <t xml:space="preserve">NORMAL INCOME PER IRP5                                           </t>
  </si>
  <si>
    <t>Balancing</t>
  </si>
  <si>
    <t>1st Provisional period</t>
  </si>
  <si>
    <t>2nd Provisional period</t>
  </si>
  <si>
    <t>3rd Provisional period</t>
  </si>
  <si>
    <t>Percentage change</t>
  </si>
  <si>
    <t>Percentage of total</t>
  </si>
  <si>
    <t>Period</t>
  </si>
  <si>
    <t>R million
Fiscal year</t>
  </si>
  <si>
    <t>Financial year-end</t>
  </si>
  <si>
    <t>Sector (percentage of total)</t>
  </si>
  <si>
    <t>Sector (percentage change year-on-year)</t>
  </si>
  <si>
    <t>Provisional period</t>
  </si>
  <si>
    <t>Sector
Number of taxpayers</t>
  </si>
  <si>
    <t>Assessed losses</t>
  </si>
  <si>
    <t>Assessed profits</t>
  </si>
  <si>
    <t>From Table A3.3.1</t>
  </si>
  <si>
    <t>Sector
Percentage of sector total</t>
  </si>
  <si>
    <r>
      <t xml:space="preserve">Tax year </t>
    </r>
    <r>
      <rPr>
        <i/>
        <sz val="8"/>
        <rFont val="Arial"/>
        <family val="2"/>
      </rPr>
      <t>(down)</t>
    </r>
  </si>
  <si>
    <t>Metal (including metal products)</t>
  </si>
  <si>
    <t>From Table A3.1.2</t>
  </si>
  <si>
    <t>Provisional tax 
payments</t>
  </si>
  <si>
    <t>All other sectors</t>
  </si>
  <si>
    <t>All other months</t>
  </si>
  <si>
    <t>Check to A3.3.1</t>
  </si>
  <si>
    <t>2012/13</t>
  </si>
  <si>
    <t>Number</t>
  </si>
  <si>
    <t>Assessed tax</t>
  </si>
  <si>
    <t>Eff rate</t>
  </si>
  <si>
    <t>Loss</t>
  </si>
  <si>
    <t>Rnil</t>
  </si>
  <si>
    <t>R1m - R100m</t>
  </si>
  <si>
    <t>R1-R1m</t>
  </si>
  <si>
    <t>N/A</t>
  </si>
  <si>
    <t xml:space="preserve">R100m + </t>
  </si>
  <si>
    <t>BACK TO CONTENTS</t>
  </si>
  <si>
    <t xml:space="preserve">     the financial year of the company for financial reporting purposes.</t>
  </si>
  <si>
    <t>R nil</t>
  </si>
  <si>
    <t>R1 to R1 million</t>
  </si>
  <si>
    <t>R1 million to R100 million</t>
  </si>
  <si>
    <t>R100 million +</t>
  </si>
  <si>
    <t>Effective rate</t>
  </si>
  <si>
    <t>R100 million + ¹</t>
  </si>
  <si>
    <t>Company financial year-end 2012</t>
  </si>
  <si>
    <t>2012 1st</t>
  </si>
  <si>
    <t>2012 2nd</t>
  </si>
  <si>
    <t>2012 3rd</t>
  </si>
  <si>
    <r>
      <t>2012 3rd</t>
    </r>
    <r>
      <rPr>
        <vertAlign val="superscript"/>
        <sz val="8"/>
        <rFont val="Arial"/>
        <family val="2"/>
      </rPr>
      <t>1</t>
    </r>
  </si>
  <si>
    <t>2013/14</t>
  </si>
  <si>
    <t>Number of payments - 12</t>
  </si>
  <si>
    <t>Number of payments - 21</t>
  </si>
  <si>
    <t>Number of payments - 3</t>
  </si>
  <si>
    <t>Table A3.2.1: Companies: Provisional tax payments by sector, 2008/09 – 2012/13</t>
  </si>
  <si>
    <t>Table A3.4.5: Companies: Taxable income and tax assessed by sector (Companies reporting zero taxable income), 2009 – 2012</t>
  </si>
  <si>
    <t>Table A3.4.3: Companies: Taxable income and tax assessed by sector (Companies reporting positive taxable income), 2009 – 2012</t>
  </si>
  <si>
    <t>Table A3.3.2: Companies with a positive taxable income: Taxable income and tax assessed by taxable income group, 2009 – 2012</t>
  </si>
  <si>
    <t>Table A3.3.1: Companies: Taxable income and tax assessed by taxable income group, 2009 – 2012</t>
  </si>
  <si>
    <t>Table 3.5: Provisional tax payments and tax assessed by tax year, 2009 – 2012</t>
  </si>
  <si>
    <t>Table 3.4: Number of companies, 2009 – 2012</t>
  </si>
  <si>
    <t>2012</t>
  </si>
  <si>
    <t>post 2012</t>
  </si>
  <si>
    <t>Date</t>
  </si>
  <si>
    <t>Figure 3.1: Provisional tax payments by provisional period, 2011</t>
  </si>
  <si>
    <t>1st provisional period</t>
  </si>
  <si>
    <t>2nd provisional period</t>
  </si>
  <si>
    <t>3rd provisional period</t>
  </si>
  <si>
    <t>Figure 3.2: Provisional tax payments by company financial year end, 2011</t>
  </si>
  <si>
    <r>
      <t>Agencies and other services</t>
    </r>
    <r>
      <rPr>
        <vertAlign val="superscript"/>
        <sz val="8"/>
        <rFont val="Arial"/>
        <family val="2"/>
      </rPr>
      <t>1</t>
    </r>
  </si>
  <si>
    <t>Leather, leather goods and fur (excl. footwear &amp; clothing)</t>
  </si>
  <si>
    <r>
      <t>Table A3.2.1: Companies: Provisional tax payments by sector, 2008/09 – 2012/13</t>
    </r>
    <r>
      <rPr>
        <i/>
        <sz val="9"/>
        <rFont val="Arial"/>
        <family val="2"/>
      </rPr>
      <t xml:space="preserve"> (continued)</t>
    </r>
  </si>
  <si>
    <r>
      <t xml:space="preserve">Table A3.2.1: Companies: Provisional tax payments by sector, 2008/09 – 2012/13 </t>
    </r>
    <r>
      <rPr>
        <i/>
        <sz val="9"/>
        <rFont val="Arial"/>
        <family val="2"/>
      </rPr>
      <t>(continued)</t>
    </r>
  </si>
  <si>
    <t>Figure 3.3: Distribution of assessed companies in taxable income groups, 2011</t>
  </si>
  <si>
    <t>Table 3.6: Number of companies, taxable income and tax assessed, 2011</t>
  </si>
  <si>
    <t>Tax assessed
(R million)</t>
  </si>
  <si>
    <t>2.  Includes where the sector was indicated as Other or where the sector was left blank on the return.</t>
  </si>
  <si>
    <t xml:space="preserve">SPECIAL CODES                                                    </t>
  </si>
  <si>
    <t>Sector
Percentage of total</t>
  </si>
  <si>
    <t>Check</t>
  </si>
  <si>
    <t>Check to A3.1.1</t>
  </si>
  <si>
    <r>
      <t xml:space="preserve">2011
</t>
    </r>
    <r>
      <rPr>
        <i/>
        <sz val="8"/>
        <rFont val="Arial"/>
        <family val="2"/>
      </rPr>
      <t>[93.9% assessed tax as % 
of provisional tax]</t>
    </r>
  </si>
  <si>
    <t>Blanks</t>
  </si>
  <si>
    <t>&lt; 0</t>
  </si>
  <si>
    <t>Financial services</t>
  </si>
  <si>
    <t>Agencies and other services2</t>
  </si>
  <si>
    <t>Community, social &amp; personal services¹</t>
  </si>
  <si>
    <t>Manufacturing¹</t>
  </si>
  <si>
    <t>From Table A3.4.3, A3.4.4 and A3.4.5</t>
  </si>
  <si>
    <t>1. The Agencies and other services sector may be overstated due to it being the default/first sector selected by taxpayers upon registration at SARS.</t>
  </si>
  <si>
    <t>Wholesale and retail trade, catering and accommo-dation</t>
  </si>
  <si>
    <t>Transport, storage and communi-cations</t>
  </si>
  <si>
    <t>Bricks, Ceramic, Glass, Cement</t>
  </si>
  <si>
    <t>Chemicals, Rubber And Plastic</t>
  </si>
  <si>
    <t>Clothing And Footwear</t>
  </si>
  <si>
    <t>Coal And Petroleum</t>
  </si>
  <si>
    <t>Food, Drink And Tobacco</t>
  </si>
  <si>
    <t>Leather, Goods And Fur</t>
  </si>
  <si>
    <t>Machinery And Related Items</t>
  </si>
  <si>
    <t>Metal</t>
  </si>
  <si>
    <t xml:space="preserve">13 METAL PRODUCTS (EXCEPT MACHINERY AND EQUIPMENT)                  </t>
  </si>
  <si>
    <t>Other Manufacturing Industries</t>
  </si>
  <si>
    <t>Paper, Printing And Publishing</t>
  </si>
  <si>
    <t>Scientific, Optical And Similar Equipment</t>
  </si>
  <si>
    <t>Transport Equipment</t>
  </si>
  <si>
    <t>Wood Products And Furniture</t>
  </si>
  <si>
    <t>TOTAL</t>
  </si>
  <si>
    <t>Agencies And Other Services</t>
  </si>
  <si>
    <t>Financing, Insurance, Real Estate</t>
  </si>
  <si>
    <t>Long Term Insurance</t>
  </si>
  <si>
    <t>Research And Scientific Institutes</t>
  </si>
  <si>
    <t>Catering And Accommodation</t>
  </si>
  <si>
    <t>Retail Trade</t>
  </si>
  <si>
    <t>Specialized Repair Services</t>
  </si>
  <si>
    <t>Vehicle, Parts And Accessories</t>
  </si>
  <si>
    <t>Wholesale Trade</t>
  </si>
  <si>
    <t>Educational Services</t>
  </si>
  <si>
    <t>Medical, Dental And Health And Veterinary Service</t>
  </si>
  <si>
    <t>Personal And Household Services</t>
  </si>
  <si>
    <t>Recreational And Cultural Services</t>
  </si>
  <si>
    <t>Social And Related Community Services</t>
  </si>
  <si>
    <t xml:space="preserve">!  INVALID                                                          </t>
  </si>
  <si>
    <t xml:space="preserve">35 DIRECTOR FEES                                                    </t>
  </si>
  <si>
    <t xml:space="preserve">36 NORMAL INCOME PER IRP5                                           </t>
  </si>
  <si>
    <t xml:space="preserve">39 LUMP SUMS                                                        </t>
  </si>
  <si>
    <t xml:space="preserve">42 INVESTMENTS                                                      </t>
  </si>
  <si>
    <t>Percentage by taxable income group</t>
  </si>
  <si>
    <t>Taxable income group
(R million)</t>
  </si>
  <si>
    <t>Total tax assessed</t>
  </si>
  <si>
    <t>Table A3.7.1: Small business corporations: Taxable income and tax assessed by taxable income group, 2009 – 2012</t>
  </si>
  <si>
    <t>Manu-facturing</t>
  </si>
  <si>
    <t>Financial inter-mediation, insurance, real-estate &amp; business services</t>
  </si>
  <si>
    <r>
      <t xml:space="preserve">2011 </t>
    </r>
    <r>
      <rPr>
        <i/>
        <sz val="8"/>
        <rFont val="Arial"/>
        <family val="2"/>
      </rPr>
      <t>[93.9% assessed tax as % of provisional tax]</t>
    </r>
  </si>
  <si>
    <t>Table A3.6.1: Companies: Taxpayers with assessed losses and profits by sector, 2009 – 2012</t>
  </si>
  <si>
    <r>
      <t xml:space="preserve">Table A3.6.1: Companies: Taxpayers with assessed losses and profits by sector, 2009 – 2012 </t>
    </r>
    <r>
      <rPr>
        <i/>
        <sz val="9"/>
        <rFont val="Arial"/>
        <family val="2"/>
      </rPr>
      <t>(continued)</t>
    </r>
  </si>
  <si>
    <t>`</t>
  </si>
  <si>
    <t>&lt; -25 000 000</t>
  </si>
  <si>
    <t>-10 000 001 to -25 000 000</t>
  </si>
  <si>
    <t>-100 001 to -1 000 000</t>
  </si>
  <si>
    <t>5 000 001 +</t>
  </si>
  <si>
    <t>Table A3.7.7: Small business corporations: Tax assessed by turnover group, 2009 – 2012</t>
  </si>
  <si>
    <t>Turnover group</t>
  </si>
  <si>
    <t>10 000 001 to 14 000 000</t>
  </si>
  <si>
    <t>14 000 001 +</t>
  </si>
  <si>
    <r>
      <t>Other</t>
    </r>
    <r>
      <rPr>
        <vertAlign val="superscript"/>
        <sz val="8"/>
        <rFont val="Arial"/>
        <family val="2"/>
      </rPr>
      <t>1</t>
    </r>
  </si>
  <si>
    <t>1.  Includes where the turnover record was missing from the return.</t>
  </si>
  <si>
    <t>Check to A3.7.1</t>
  </si>
  <si>
    <t>Transport, storage and communication</t>
  </si>
  <si>
    <t>Check to A3.4.1</t>
  </si>
  <si>
    <r>
      <t>Manufacturing</t>
    </r>
    <r>
      <rPr>
        <vertAlign val="superscript"/>
        <sz val="8"/>
        <rFont val="Arial"/>
        <family val="2"/>
      </rPr>
      <t>2</t>
    </r>
  </si>
  <si>
    <t>2.</t>
  </si>
  <si>
    <t xml:space="preserve">1.  </t>
  </si>
  <si>
    <t>SARS' source of income code is used to classify according to the Standard Industrial Classification (SIC) system.  SARS' source of income code is not fully aligned with the SIC system that Statistics South Africa uses.</t>
  </si>
  <si>
    <t>3.</t>
  </si>
  <si>
    <r>
      <t>Wholesale and retail trade, catering and accommodation</t>
    </r>
    <r>
      <rPr>
        <vertAlign val="superscript"/>
        <sz val="8"/>
        <rFont val="Arial"/>
        <family val="2"/>
      </rPr>
      <t>3</t>
    </r>
  </si>
  <si>
    <t>Includes the following SARS sectors – Catering and accommodation; Retail trade; Specialised repair services; Vehicles, parts and accessories; and Wholesale trade.</t>
  </si>
  <si>
    <r>
      <t>Financial intermediation, insurance, real-estate and business services</t>
    </r>
    <r>
      <rPr>
        <vertAlign val="superscript"/>
        <sz val="8"/>
        <rFont val="Arial"/>
        <family val="2"/>
      </rPr>
      <t>4</t>
    </r>
  </si>
  <si>
    <r>
      <t>Community, social and personal services</t>
    </r>
    <r>
      <rPr>
        <vertAlign val="superscript"/>
        <sz val="8"/>
        <rFont val="Arial"/>
        <family val="2"/>
      </rPr>
      <t>5</t>
    </r>
  </si>
  <si>
    <r>
      <t>Other</t>
    </r>
    <r>
      <rPr>
        <vertAlign val="superscript"/>
        <sz val="8"/>
        <rFont val="Arial"/>
        <family val="2"/>
      </rPr>
      <t>6</t>
    </r>
  </si>
  <si>
    <t>4.</t>
  </si>
  <si>
    <t>5.</t>
  </si>
  <si>
    <t>6.</t>
  </si>
  <si>
    <t>Includes where the source of income was indicated as Other (as per SARS source code) or where the source of income was left blank on the return.</t>
  </si>
  <si>
    <t>Includes the following SARS sectors – Agencies and other services; Financing, insurance, real estate and business services; Long term insurance; and Research and scientific institutes.</t>
  </si>
  <si>
    <t>Includes the following SARS sectors – Educational services; Medical, dental and other health and veterinary services; Personal and household services; Recreation and cultural services; and Social and related community services.</t>
  </si>
  <si>
    <t>Includes the following SARS sectors – Bricks, ceramic, glass, cement and similar products; Chemicals and chemical, rubber and plastic products; Clothing and footwear; Coal and petroleum products; Food, drink and tobacco; Leather, leather goods and fur (excl. footwear &amp; clothing); Machinery and related items; Metal (including metal products); Other manufacturing industries; Paper, printing and publishing; Scientific, optical and similar equipment; Textiles; Transport equipment; and Wood, wood products and furniture.</t>
  </si>
  <si>
    <t>From Table A3.4.2</t>
  </si>
  <si>
    <t>Financial intermediation, insurance, real-estate &amp; business services</t>
  </si>
  <si>
    <t>Transport, storage &amp; communication</t>
  </si>
  <si>
    <t>Community, social &amp; personal services</t>
  </si>
  <si>
    <t>Tax year
Rand</t>
  </si>
  <si>
    <t>0</t>
  </si>
  <si>
    <t>–</t>
  </si>
  <si>
    <t>and over</t>
  </si>
  <si>
    <t>SBC rate</t>
  </si>
  <si>
    <t>Table 3.7: Small business corporations tax rates, 2009 and 2012</t>
  </si>
  <si>
    <t>Check to A3.7.2</t>
  </si>
  <si>
    <t xml:space="preserve"> Primary sector</t>
  </si>
  <si>
    <t xml:space="preserve"> Secondary sector</t>
  </si>
  <si>
    <t xml:space="preserve"> Tertiary sector</t>
  </si>
  <si>
    <t>Table 3.2: Example of timeline for provisional tax payments</t>
  </si>
  <si>
    <t>Table 3.3: Provisional tax payments by tax year and fiscal year, 2008/09 – 2012/13</t>
  </si>
  <si>
    <t>1.  Excludes cases where status is in suspense or estate or address unknown. The tax year for companies is normally</t>
  </si>
  <si>
    <t>Figure 3.4: Companies tax assessed by economic activity, 2011</t>
  </si>
  <si>
    <t>Figure 3.5: Number of taxpayers and tax assessed by economic activity and taxable income group, 2011</t>
  </si>
  <si>
    <t>Taxable income brackets</t>
  </si>
  <si>
    <t>Table A3.1.1: Companies: Provisional tax payments by company financial year-end and provisional period by fiscal year, 2008/09 – 2012/13</t>
  </si>
  <si>
    <t>Table A3.1.2: Companies: Provisional tax payments by company financial year-end and provisional period by tax year, 2009 – 2012</t>
  </si>
  <si>
    <t>Company financial year-end</t>
  </si>
  <si>
    <t>1.</t>
  </si>
  <si>
    <t>The Agencies and other services sector may be overstated due to it being the default/first sector selected by taxpayers upon registration at SARS.</t>
  </si>
  <si>
    <t>Table A3.4.1: Companies: Taxable income and tax assessed by sector, 2009 – 2012</t>
  </si>
  <si>
    <r>
      <t xml:space="preserve">Table A3.4.1: Companies: Taxable income and tax assessed by sector, 2009 – 2012 </t>
    </r>
    <r>
      <rPr>
        <i/>
        <sz val="9"/>
        <rFont val="Arial"/>
        <family val="2"/>
      </rPr>
      <t>(continued)</t>
    </r>
  </si>
  <si>
    <t>Table A3.4.2: Companies: Taxable income and tax assessed by economic activity, 2009 – 2012</t>
  </si>
  <si>
    <t>Table A3.4.4: Companies: Taxable income and tax assessed by sector (Companies with assessed losses), 2009 – 2012</t>
  </si>
  <si>
    <t>Table A3.5.1: Companies: Assessed taxpayers by economic activity and taxable income group, 2009</t>
  </si>
  <si>
    <t>Table A3.5.5: Companies: Assessed taxpayers by economic activity and taxable income group, 2011</t>
  </si>
  <si>
    <t>Table A3.5.4: Companies: Tax assessed by economic activity and taxable income group, 2010</t>
  </si>
  <si>
    <t>Table A3.5.3: Companies: Assessed taxpayers by economic activity and taxable income group, 2010</t>
  </si>
  <si>
    <t>Table A3.5.2: Companies: Tax assessed by economic activity and taxable income group, 2009</t>
  </si>
  <si>
    <r>
      <t>Table A3.5.1: Companies: Assessed taxpayers by economic activity and taxable income group, 2009</t>
    </r>
    <r>
      <rPr>
        <i/>
        <sz val="9"/>
        <rFont val="Arial"/>
        <family val="2"/>
      </rPr>
      <t xml:space="preserve"> (continued)</t>
    </r>
  </si>
  <si>
    <r>
      <t xml:space="preserve">Table A3.5.2: Companies: Tax assessed by economic activity and taxable income group, 2009 </t>
    </r>
    <r>
      <rPr>
        <i/>
        <sz val="9"/>
        <rFont val="Arial"/>
        <family val="2"/>
      </rPr>
      <t>(continued)</t>
    </r>
  </si>
  <si>
    <r>
      <t xml:space="preserve">Table A3.5.3: Companies: Assessed taxpayers by economic activity and taxable income group, 2010 </t>
    </r>
    <r>
      <rPr>
        <i/>
        <sz val="9"/>
        <rFont val="Arial"/>
        <family val="2"/>
      </rPr>
      <t>(continued)</t>
    </r>
  </si>
  <si>
    <r>
      <t>Table A3.5.4: Companies: Tax assessed by economic activity and taxable income group, 2010</t>
    </r>
    <r>
      <rPr>
        <i/>
        <sz val="9"/>
        <rFont val="Arial"/>
        <family val="2"/>
      </rPr>
      <t xml:space="preserve"> (continued)</t>
    </r>
  </si>
  <si>
    <r>
      <t xml:space="preserve">Table A3.5.5: Companies: Assessed taxpayers by economic activity and taxable income group, 2011 </t>
    </r>
    <r>
      <rPr>
        <i/>
        <sz val="9"/>
        <rFont val="Arial"/>
        <family val="2"/>
      </rPr>
      <t>(continued)</t>
    </r>
  </si>
  <si>
    <t>Table A3.5.6: Companies: Tax assessed by economic activity and taxable income group, 2011</t>
  </si>
  <si>
    <t>Table A3.5.7: Companies: Assessed taxpayers by economic activity and taxable income group, 2012</t>
  </si>
  <si>
    <r>
      <t xml:space="preserve">Table A3.5.6: Companies: Tax assessed by economic activity and taxable income group, 2011 </t>
    </r>
    <r>
      <rPr>
        <i/>
        <sz val="9"/>
        <rFont val="Arial"/>
        <family val="2"/>
      </rPr>
      <t>(continued)</t>
    </r>
  </si>
  <si>
    <r>
      <t xml:space="preserve">Table A3.5.7: Companies: Assessed taxpayers by economic activity and taxable income group, 2012 </t>
    </r>
    <r>
      <rPr>
        <i/>
        <sz val="9"/>
        <rFont val="Arial"/>
        <family val="2"/>
      </rPr>
      <t>(continued)</t>
    </r>
  </si>
  <si>
    <t>Table A3.7.2: Small business corporations: Taxable income and tax assessed by sector, 2009 – 2012</t>
  </si>
  <si>
    <r>
      <t xml:space="preserve">Table A3.7.2: Small business corporations: Taxable income and tax assessed by sector, 2009 – 2012 </t>
    </r>
    <r>
      <rPr>
        <i/>
        <sz val="9"/>
        <rFont val="Arial"/>
        <family val="2"/>
      </rPr>
      <t>(continued)</t>
    </r>
  </si>
  <si>
    <t>Table A3.7.4: Small business corporations: Taxable income and tax assessed by sector (SBCs reporting positive taxable income), 2009 – 2012</t>
  </si>
  <si>
    <t>Table A3.7.5: Small business corporations: Taxable income and tax assessed by sector (SBCs with assessed losses), 2009 – 2012</t>
  </si>
  <si>
    <t>Table A3.7.6: Small business corporations: Taxable income and tax assessed by sector (SBCs reporting zero taxable income), 2009 – 2012</t>
  </si>
  <si>
    <t>Table A3.5.8: Companies: Tax assessed by economic activity and taxable income group, 2012</t>
  </si>
  <si>
    <r>
      <t xml:space="preserve">Table A3.5.8: Companies: Tax assessed by economic activity and taxable income group, 2012 </t>
    </r>
    <r>
      <rPr>
        <i/>
        <sz val="9"/>
        <rFont val="Arial"/>
        <family val="2"/>
      </rPr>
      <t>(continued)</t>
    </r>
  </si>
  <si>
    <t>Prior to 2007</t>
  </si>
  <si>
    <t>Wholesale &amp; retail trade, catering &amp; accommodation¹</t>
  </si>
  <si>
    <r>
      <t xml:space="preserve">2009 
</t>
    </r>
    <r>
      <rPr>
        <i/>
        <sz val="8"/>
        <rFont val="Arial"/>
        <family val="2"/>
      </rPr>
      <t>[98.7% assessed tax as % 
of provisional tax]</t>
    </r>
  </si>
  <si>
    <r>
      <t xml:space="preserve">2010
</t>
    </r>
    <r>
      <rPr>
        <i/>
        <sz val="8"/>
        <rFont val="Arial"/>
        <family val="2"/>
      </rPr>
      <t>[96.6% assessed tax as % 
of provisional tax]</t>
    </r>
  </si>
  <si>
    <r>
      <t xml:space="preserve">2012
</t>
    </r>
    <r>
      <rPr>
        <i/>
        <sz val="8"/>
        <rFont val="Arial"/>
        <family val="2"/>
      </rPr>
      <t>[55.3% assessed tax as % 
of provisional tax]</t>
    </r>
  </si>
  <si>
    <r>
      <t xml:space="preserve">2009 </t>
    </r>
    <r>
      <rPr>
        <i/>
        <sz val="8"/>
        <rFont val="Arial"/>
        <family val="2"/>
      </rPr>
      <t>[98.7% assessed tax as % of provisional tax]</t>
    </r>
  </si>
  <si>
    <r>
      <t xml:space="preserve">2010 </t>
    </r>
    <r>
      <rPr>
        <i/>
        <sz val="8"/>
        <rFont val="Arial"/>
        <family val="2"/>
      </rPr>
      <t>[96.6% assessed tax as % of provisional tax]</t>
    </r>
  </si>
  <si>
    <r>
      <t xml:space="preserve">2012 </t>
    </r>
    <r>
      <rPr>
        <i/>
        <sz val="8"/>
        <rFont val="Arial"/>
        <family val="2"/>
      </rPr>
      <t>[55.3% assessed tax as % of provisional tax]</t>
    </r>
  </si>
  <si>
    <t>Table 3.1: Provisional tax payments by provisional period by tax year, 2009 – 2012</t>
  </si>
  <si>
    <t>Financial interm., insurance, real-estate &amp; business services¹</t>
  </si>
  <si>
    <t>Table A3.7.3: Small business corporations: Taxable income and tax assessed by economic activity, 2009 – 2012</t>
  </si>
  <si>
    <t>If the tax year of a company ends at the end of February, the third payment is then due seven months after the end of the tax year. In this case the third payment for 2012 would be due on 30 September 2012.</t>
  </si>
  <si>
    <t>Wholesale &amp; retail trade, catering &amp; accommodation</t>
  </si>
  <si>
    <t>Mining &amp; quarrying</t>
  </si>
  <si>
    <t>Percentage increase in top bracket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</si>
</sst>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 &quot;R&quot;\ * #,##0.00_ ;_ &quot;R&quot;\ * \-#,##0.00_ ;_ &quot;R&quot;\ * &quot;-&quot;??_ ;_ @_ "/>
    <numFmt numFmtId="43" formatCode="_ * #,##0.00_ ;_ * \-#,##0.00_ ;_ * &quot;-&quot;??_ ;_ @_ "/>
    <numFmt numFmtId="164" formatCode="0.0%"/>
    <numFmt numFmtId="165" formatCode="_(* #,##0_);_*\ \-#,##0_);_(* &quot;–&quot;_);_(@_)"/>
    <numFmt numFmtId="166" formatCode="_ * #,##0.0%_ ;_ * \-#,##0.0%_ ;_ * &quot;-&quot;??_ ;_ @_ "/>
    <numFmt numFmtId="167" formatCode="_ * #,##0_ ;_ * \-#,##0_ ;_ * &quot;-&quot;??_ ;_ @_ "/>
    <numFmt numFmtId="168" formatCode="_ * #,##0_____ ;_ * \-#,##0_ ;_ * &quot;-&quot;??_ ;_ @_ "/>
    <numFmt numFmtId="169" formatCode="_ * #,##0_______________ ;_ * \-#,##0_ ;_ * &quot;-&quot;??_ ;_ @_ "/>
    <numFmt numFmtId="170" formatCode="_(* #,##0.0_);_*\ \-#,##0.0_);_(* &quot;–&quot;_);_(@_)"/>
    <numFmt numFmtId="171" formatCode="_(* #,##0.0%_);_*\ \-#,##0.0%_);_(* &quot;–&quot;_);_(@_)"/>
    <numFmt numFmtId="172" formatCode="_(* #,##0.0%_____);_*\ \-#,##0.0%_____);_(* &quot;–    &quot;_);_(@_)"/>
    <numFmt numFmtId="173" formatCode="_(* #,##0_____);_*\ \-#,##0_____);_(* &quot;–    &quot;_);_(@_)"/>
    <numFmt numFmtId="174" formatCode="&quot;R&quot;#,##0.0&quot;bn&quot;;&quot;R&quot;\ \-#,##0.0&quot;bn&quot;"/>
    <numFmt numFmtId="175" formatCode="_(* #,##0_________);_*\ \-#,##0_________);_(* &quot;–        &quot;_);_(@_)"/>
    <numFmt numFmtId="176" formatCode="_(* #,##0.0%_________);_*\ \-#,##0.0%_________);_(* &quot;–        &quot;_);_(@_)"/>
    <numFmt numFmtId="177" formatCode="_(* #,##0_____);_*\ \-#,##0_);_(* &quot;–&quot;_);_(@_)"/>
    <numFmt numFmtId="178" formatCode="0.0%______;\-0.0%;_(* &quot;–&quot;_____);_(@_)"/>
    <numFmt numFmtId="179" formatCode="0.0%______;\-0.0%;_(* &quot;–&quot;_______);_(@_)"/>
    <numFmt numFmtId="180" formatCode="_(* #,##0.0%_______);_*\ \-#,##0.0%_______);_(* &quot;–      &quot;_);_(@_)"/>
  </numFmts>
  <fonts count="6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u/>
      <sz val="10"/>
      <color indexed="12"/>
      <name val="MS Sans Serif"/>
      <family val="2"/>
    </font>
    <font>
      <sz val="10"/>
      <name val="Arial"/>
      <family val="2"/>
    </font>
    <font>
      <sz val="8"/>
      <name val="Arial"/>
      <family val="2"/>
    </font>
    <font>
      <b/>
      <sz val="10"/>
      <name val="Arial"/>
      <family val="2"/>
    </font>
    <font>
      <sz val="10"/>
      <name val="Arial"/>
      <family val="2"/>
    </font>
    <font>
      <b/>
      <sz val="8"/>
      <name val="Arial"/>
      <family val="2"/>
    </font>
    <font>
      <sz val="8"/>
      <name val="Arial"/>
      <family val="2"/>
    </font>
    <font>
      <b/>
      <sz val="8"/>
      <color indexed="8"/>
      <name val="ARIAL"/>
      <family val="2"/>
    </font>
    <font>
      <b/>
      <sz val="10"/>
      <name val="Arial Narrow"/>
      <family val="2"/>
    </font>
    <font>
      <sz val="10"/>
      <name val="Arial Narrow"/>
      <family val="2"/>
    </font>
    <font>
      <i/>
      <sz val="8"/>
      <color indexed="10"/>
      <name val="Arial"/>
      <family val="2"/>
    </font>
    <font>
      <i/>
      <sz val="8"/>
      <name val="Arial"/>
      <family val="2"/>
    </font>
    <font>
      <vertAlign val="superscript"/>
      <sz val="8"/>
      <color indexed="8"/>
      <name val="Arial"/>
      <family val="2"/>
    </font>
    <font>
      <vertAlign val="superscript"/>
      <sz val="8"/>
      <name val="Arial"/>
      <family val="2"/>
    </font>
    <font>
      <sz val="8"/>
      <name val="MS Sans Serif"/>
      <family val="2"/>
    </font>
    <font>
      <u/>
      <sz val="10"/>
      <name val="Arial"/>
      <family val="2"/>
    </font>
    <font>
      <b/>
      <u/>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rgb="FFFF0000"/>
      <name val="Arial"/>
      <family val="2"/>
    </font>
    <font>
      <i/>
      <sz val="10"/>
      <name val="Arial"/>
      <family val="2"/>
    </font>
    <font>
      <sz val="8"/>
      <color rgb="FFFF0000"/>
      <name val="Calibri"/>
      <family val="2"/>
    </font>
    <font>
      <i/>
      <sz val="8"/>
      <color rgb="FFFF0000"/>
      <name val="Arial"/>
      <family val="2"/>
    </font>
    <font>
      <sz val="10"/>
      <name val="MS Sans Serif"/>
      <family val="2"/>
    </font>
    <font>
      <sz val="10"/>
      <name val="Arial"/>
      <family val="2"/>
    </font>
    <font>
      <sz val="8"/>
      <color theme="1"/>
      <name val="Arial"/>
      <family val="2"/>
    </font>
    <font>
      <b/>
      <sz val="9"/>
      <name val="Arial"/>
      <family val="2"/>
    </font>
    <font>
      <i/>
      <sz val="9"/>
      <name val="Arial"/>
      <family val="2"/>
    </font>
    <font>
      <sz val="10"/>
      <color theme="1"/>
      <name val="Tahoma"/>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theme="7"/>
      <name val="Arial"/>
      <family val="2"/>
    </font>
    <font>
      <b/>
      <sz val="8"/>
      <color theme="7"/>
      <name val="Arial"/>
      <family val="2"/>
    </font>
    <font>
      <sz val="10"/>
      <color theme="7"/>
      <name val="Arial"/>
      <family val="2"/>
    </font>
    <font>
      <b/>
      <sz val="8"/>
      <color theme="1"/>
      <name val="Arial"/>
      <family val="2"/>
    </font>
    <font>
      <b/>
      <sz val="8"/>
      <color rgb="FFFF0000"/>
      <name val="Arial"/>
      <family val="2"/>
    </font>
    <font>
      <b/>
      <u/>
      <sz val="8"/>
      <name val="Arial"/>
      <family val="2"/>
    </font>
    <font>
      <sz val="8"/>
      <color theme="8" tint="-0.249977111117893"/>
      <name val="Arial"/>
      <family val="2"/>
    </font>
    <font>
      <sz val="11"/>
      <color theme="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rgb="FFFFFF66"/>
        <bgColor indexed="64"/>
      </patternFill>
    </fill>
    <fill>
      <patternFill patternType="solid">
        <fgColor rgb="FFFFFF99"/>
        <bgColor indexed="64"/>
      </patternFill>
    </fill>
    <fill>
      <patternFill patternType="solid">
        <fgColor rgb="FF00B0F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theme="5" tint="0.59999389629810485"/>
        <bgColor indexed="64"/>
      </patternFill>
    </fill>
    <fill>
      <patternFill patternType="solid">
        <fgColor theme="4" tint="0.79998168889431442"/>
        <bgColor indexed="64"/>
      </patternFill>
    </fill>
    <fill>
      <patternFill patternType="solid">
        <fgColor rgb="FFFFFFCC"/>
        <bgColor indexed="64"/>
      </patternFill>
    </fill>
    <fill>
      <patternFill patternType="solid">
        <fgColor rgb="FF00B050"/>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style="hair">
        <color indexed="64"/>
      </right>
      <top style="thin">
        <color indexed="64"/>
      </top>
      <bottom style="thin">
        <color indexed="64"/>
      </bottom>
      <diagonal/>
    </border>
  </borders>
  <cellStyleXfs count="121">
    <xf numFmtId="0" fontId="0" fillId="0" borderId="0"/>
    <xf numFmtId="0" fontId="25" fillId="2"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8" borderId="0" applyNumberFormat="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9" borderId="0" applyNumberFormat="0" applyBorder="0" applyAlignment="0" applyProtection="0"/>
    <xf numFmtId="0" fontId="27" fillId="3" borderId="0" applyNumberFormat="0" applyBorder="0" applyAlignment="0" applyProtection="0"/>
    <xf numFmtId="0" fontId="28" fillId="20" borderId="1" applyNumberFormat="0" applyAlignment="0" applyProtection="0"/>
    <xf numFmtId="0" fontId="29" fillId="21" borderId="2" applyNumberFormat="0" applyAlignment="0" applyProtection="0"/>
    <xf numFmtId="0" fontId="30" fillId="0" borderId="0" applyNumberFormat="0" applyFill="0" applyBorder="0" applyAlignment="0" applyProtection="0"/>
    <xf numFmtId="0" fontId="31" fillId="4" borderId="0" applyNumberFormat="0" applyBorder="0" applyAlignment="0" applyProtection="0"/>
    <xf numFmtId="0" fontId="32" fillId="0" borderId="3"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0" applyNumberFormat="0" applyFill="0" applyBorder="0" applyAlignment="0" applyProtection="0"/>
    <xf numFmtId="0" fontId="7" fillId="0" borderId="0" applyNumberFormat="0" applyFill="0" applyBorder="0" applyAlignment="0" applyProtection="0"/>
    <xf numFmtId="0" fontId="35" fillId="7" borderId="1" applyNumberFormat="0" applyAlignment="0" applyProtection="0"/>
    <xf numFmtId="0" fontId="36" fillId="0" borderId="6" applyNumberFormat="0" applyFill="0" applyAlignment="0" applyProtection="0"/>
    <xf numFmtId="0" fontId="37" fillId="22" borderId="0" applyNumberFormat="0" applyBorder="0" applyAlignment="0" applyProtection="0"/>
    <xf numFmtId="0" fontId="8" fillId="0" borderId="0"/>
    <xf numFmtId="0" fontId="8" fillId="0" borderId="0"/>
    <xf numFmtId="0" fontId="8" fillId="0" borderId="0"/>
    <xf numFmtId="0" fontId="8" fillId="0" borderId="0"/>
    <xf numFmtId="0" fontId="25" fillId="0" borderId="0"/>
    <xf numFmtId="0" fontId="25" fillId="23" borderId="7" applyNumberFormat="0" applyFont="0" applyAlignment="0" applyProtection="0"/>
    <xf numFmtId="0" fontId="38" fillId="20" borderId="8" applyNumberFormat="0" applyAlignment="0" applyProtection="0"/>
    <xf numFmtId="9" fontId="6" fillId="0" borderId="0" applyFon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0" applyNumberFormat="0" applyFill="0" applyBorder="0" applyAlignment="0" applyProtection="0"/>
    <xf numFmtId="43" fontId="46" fillId="0" borderId="0" applyFont="0" applyFill="0" applyBorder="0" applyAlignment="0" applyProtection="0"/>
    <xf numFmtId="0" fontId="47" fillId="0" borderId="0"/>
    <xf numFmtId="0" fontId="5" fillId="0" borderId="0"/>
    <xf numFmtId="0" fontId="6" fillId="0" borderId="0"/>
    <xf numFmtId="9" fontId="6"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51" fillId="0" borderId="0" applyFont="0" applyFill="0" applyBorder="0" applyAlignment="0" applyProtection="0"/>
    <xf numFmtId="0" fontId="8" fillId="0" borderId="0"/>
    <xf numFmtId="0" fontId="4" fillId="0" borderId="0"/>
    <xf numFmtId="0" fontId="6" fillId="0" borderId="0"/>
    <xf numFmtId="0" fontId="4" fillId="0" borderId="0"/>
    <xf numFmtId="0" fontId="8" fillId="0" borderId="0"/>
    <xf numFmtId="0" fontId="51" fillId="0" borderId="0"/>
    <xf numFmtId="0" fontId="8" fillId="0" borderId="0"/>
    <xf numFmtId="0" fontId="6" fillId="0" borderId="0"/>
    <xf numFmtId="0" fontId="8" fillId="0" borderId="0"/>
    <xf numFmtId="9" fontId="4" fillId="0" borderId="0" applyFont="0" applyFill="0" applyBorder="0" applyAlignment="0" applyProtection="0"/>
    <xf numFmtId="4" fontId="52" fillId="22" borderId="37" applyNumberFormat="0" applyProtection="0">
      <alignment vertical="center"/>
    </xf>
    <xf numFmtId="4" fontId="53" fillId="29" borderId="37" applyNumberFormat="0" applyProtection="0">
      <alignment vertical="center"/>
    </xf>
    <xf numFmtId="4" fontId="52" fillId="29" borderId="37" applyNumberFormat="0" applyProtection="0">
      <alignment horizontal="left" vertical="center" indent="1"/>
    </xf>
    <xf numFmtId="0" fontId="52" fillId="29" borderId="37" applyNumberFormat="0" applyProtection="0">
      <alignment horizontal="left" vertical="top" indent="1"/>
    </xf>
    <xf numFmtId="4" fontId="52" fillId="30" borderId="0" applyNumberFormat="0" applyProtection="0">
      <alignment horizontal="left" vertical="center" indent="1"/>
    </xf>
    <xf numFmtId="4" fontId="54" fillId="3" borderId="37" applyNumberFormat="0" applyProtection="0">
      <alignment horizontal="right" vertical="center"/>
    </xf>
    <xf numFmtId="4" fontId="54" fillId="9" borderId="37" applyNumberFormat="0" applyProtection="0">
      <alignment horizontal="right" vertical="center"/>
    </xf>
    <xf numFmtId="4" fontId="54" fillId="17" borderId="37" applyNumberFormat="0" applyProtection="0">
      <alignment horizontal="right" vertical="center"/>
    </xf>
    <xf numFmtId="4" fontId="54" fillId="11" borderId="37" applyNumberFormat="0" applyProtection="0">
      <alignment horizontal="right" vertical="center"/>
    </xf>
    <xf numFmtId="4" fontId="54" fillId="15" borderId="37" applyNumberFormat="0" applyProtection="0">
      <alignment horizontal="right" vertical="center"/>
    </xf>
    <xf numFmtId="4" fontId="54" fillId="19" borderId="37" applyNumberFormat="0" applyProtection="0">
      <alignment horizontal="right" vertical="center"/>
    </xf>
    <xf numFmtId="4" fontId="54" fillId="18" borderId="37" applyNumberFormat="0" applyProtection="0">
      <alignment horizontal="right" vertical="center"/>
    </xf>
    <xf numFmtId="4" fontId="54" fillId="31" borderId="37" applyNumberFormat="0" applyProtection="0">
      <alignment horizontal="right" vertical="center"/>
    </xf>
    <xf numFmtId="4" fontId="54" fillId="10" borderId="37" applyNumberFormat="0" applyProtection="0">
      <alignment horizontal="right" vertical="center"/>
    </xf>
    <xf numFmtId="4" fontId="52" fillId="32" borderId="38" applyNumberFormat="0" applyProtection="0">
      <alignment horizontal="left" vertical="center" indent="1"/>
    </xf>
    <xf numFmtId="4" fontId="54" fillId="33" borderId="0" applyNumberFormat="0" applyProtection="0">
      <alignment horizontal="left" vertical="center" indent="1"/>
    </xf>
    <xf numFmtId="4" fontId="55" fillId="34" borderId="0" applyNumberFormat="0" applyProtection="0">
      <alignment horizontal="left" vertical="center" indent="1"/>
    </xf>
    <xf numFmtId="4" fontId="54" fillId="35" borderId="37" applyNumberFormat="0" applyProtection="0">
      <alignment horizontal="right" vertical="center"/>
    </xf>
    <xf numFmtId="4" fontId="54" fillId="33" borderId="0" applyNumberFormat="0" applyProtection="0">
      <alignment horizontal="left" vertical="center" indent="1"/>
    </xf>
    <xf numFmtId="4" fontId="54" fillId="30" borderId="0" applyNumberFormat="0" applyProtection="0">
      <alignment horizontal="left" vertical="center" indent="1"/>
    </xf>
    <xf numFmtId="0" fontId="8" fillId="34" borderId="37" applyNumberFormat="0" applyProtection="0">
      <alignment horizontal="left" vertical="center" indent="1"/>
    </xf>
    <xf numFmtId="0" fontId="8" fillId="34" borderId="37" applyNumberFormat="0" applyProtection="0">
      <alignment horizontal="left" vertical="top" indent="1"/>
    </xf>
    <xf numFmtId="0" fontId="8" fillId="30" borderId="37" applyNumberFormat="0" applyProtection="0">
      <alignment horizontal="left" vertical="center" indent="1"/>
    </xf>
    <xf numFmtId="0" fontId="8" fillId="30" borderId="37" applyNumberFormat="0" applyProtection="0">
      <alignment horizontal="left" vertical="top" indent="1"/>
    </xf>
    <xf numFmtId="0" fontId="8" fillId="36" borderId="37" applyNumberFormat="0" applyProtection="0">
      <alignment horizontal="left" vertical="center" indent="1"/>
    </xf>
    <xf numFmtId="0" fontId="8" fillId="36" borderId="37" applyNumberFormat="0" applyProtection="0">
      <alignment horizontal="left" vertical="top" indent="1"/>
    </xf>
    <xf numFmtId="0" fontId="8" fillId="37" borderId="37" applyNumberFormat="0" applyProtection="0">
      <alignment horizontal="left" vertical="center" indent="1"/>
    </xf>
    <xf numFmtId="0" fontId="8" fillId="37" borderId="37" applyNumberFormat="0" applyProtection="0">
      <alignment horizontal="left" vertical="top" indent="1"/>
    </xf>
    <xf numFmtId="4" fontId="54" fillId="38" borderId="37" applyNumberFormat="0" applyProtection="0">
      <alignment vertical="center"/>
    </xf>
    <xf numFmtId="4" fontId="56" fillId="38" borderId="37" applyNumberFormat="0" applyProtection="0">
      <alignment vertical="center"/>
    </xf>
    <xf numFmtId="4" fontId="54" fillId="38" borderId="37" applyNumberFormat="0" applyProtection="0">
      <alignment horizontal="left" vertical="center" indent="1"/>
    </xf>
    <xf numFmtId="0" fontId="54" fillId="38" borderId="37" applyNumberFormat="0" applyProtection="0">
      <alignment horizontal="left" vertical="top" indent="1"/>
    </xf>
    <xf numFmtId="4" fontId="54" fillId="33" borderId="37" applyNumberFormat="0" applyProtection="0">
      <alignment horizontal="right" vertical="center"/>
    </xf>
    <xf numFmtId="4" fontId="56" fillId="33" borderId="37" applyNumberFormat="0" applyProtection="0">
      <alignment horizontal="right" vertical="center"/>
    </xf>
    <xf numFmtId="4" fontId="54" fillId="35" borderId="37" applyNumberFormat="0" applyProtection="0">
      <alignment horizontal="left" vertical="center" indent="1"/>
    </xf>
    <xf numFmtId="0" fontId="54" fillId="30" borderId="37" applyNumberFormat="0" applyProtection="0">
      <alignment horizontal="left" vertical="top" indent="1"/>
    </xf>
    <xf numFmtId="4" fontId="57" fillId="39" borderId="0" applyNumberFormat="0" applyProtection="0">
      <alignment horizontal="left" vertical="center" indent="1"/>
    </xf>
    <xf numFmtId="4" fontId="58" fillId="33" borderId="37" applyNumberFormat="0" applyProtection="0">
      <alignment horizontal="right" vertical="center"/>
    </xf>
    <xf numFmtId="0" fontId="3" fillId="0" borderId="0"/>
    <xf numFmtId="9" fontId="3" fillId="0" borderId="0" applyFont="0" applyFill="0" applyBorder="0" applyAlignment="0" applyProtection="0"/>
    <xf numFmtId="0" fontId="8" fillId="0" borderId="0"/>
    <xf numFmtId="0" fontId="2" fillId="0" borderId="0"/>
    <xf numFmtId="0" fontId="24" fillId="0" borderId="0" applyNumberFormat="0" applyFill="0" applyBorder="0" applyAlignment="0" applyProtection="0">
      <alignment vertical="top"/>
      <protection locked="0"/>
    </xf>
    <xf numFmtId="43" fontId="8" fillId="0" borderId="0" applyFont="0" applyFill="0" applyBorder="0" applyAlignment="0" applyProtection="0"/>
    <xf numFmtId="43" fontId="1" fillId="0" borderId="0" applyFont="0" applyFill="0" applyBorder="0" applyAlignment="0" applyProtection="0"/>
    <xf numFmtId="43" fontId="66" fillId="0" borderId="0" applyFont="0" applyFill="0" applyBorder="0" applyAlignment="0" applyProtection="0"/>
    <xf numFmtId="44"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cellStyleXfs>
  <cellXfs count="895">
    <xf numFmtId="0" fontId="0" fillId="0" borderId="0" xfId="0"/>
    <xf numFmtId="165" fontId="11" fillId="0" borderId="0" xfId="41" applyNumberFormat="1" applyFont="1" applyFill="1" applyBorder="1" applyAlignment="1" applyProtection="1">
      <alignment horizontal="right" vertical="center"/>
      <protection locked="0"/>
    </xf>
    <xf numFmtId="165" fontId="11" fillId="0" borderId="0" xfId="41" applyNumberFormat="1" applyFont="1" applyFill="1" applyBorder="1" applyAlignment="1" applyProtection="1">
      <alignment horizontal="left"/>
      <protection locked="0"/>
    </xf>
    <xf numFmtId="0" fontId="11" fillId="0" borderId="0" xfId="41" applyFont="1" applyFill="1" applyBorder="1" applyAlignment="1" applyProtection="1">
      <alignment vertical="center"/>
      <protection locked="0"/>
    </xf>
    <xf numFmtId="0" fontId="11" fillId="0" borderId="0" xfId="41" applyFont="1" applyAlignment="1" applyProtection="1">
      <alignment vertical="center"/>
      <protection locked="0"/>
    </xf>
    <xf numFmtId="165" fontId="13" fillId="0" borderId="0" xfId="41" applyNumberFormat="1" applyFont="1" applyFill="1" applyBorder="1" applyAlignment="1" applyProtection="1">
      <alignment horizontal="right" vertical="center"/>
      <protection locked="0"/>
    </xf>
    <xf numFmtId="0" fontId="15" fillId="0" borderId="0" xfId="41" applyFont="1" applyFill="1" applyBorder="1" applyAlignment="1" applyProtection="1">
      <alignment vertical="top" wrapText="1"/>
    </xf>
    <xf numFmtId="0" fontId="16" fillId="0" borderId="0" xfId="41" applyFont="1" applyFill="1" applyBorder="1" applyAlignment="1" applyProtection="1">
      <alignment vertical="top" wrapText="1"/>
    </xf>
    <xf numFmtId="165" fontId="13" fillId="0" borderId="14" xfId="41" applyNumberFormat="1" applyFont="1" applyFill="1" applyBorder="1" applyAlignment="1">
      <alignment horizontal="right" vertical="top"/>
    </xf>
    <xf numFmtId="0" fontId="16" fillId="0" borderId="0" xfId="41" applyFont="1" applyFill="1" applyBorder="1" applyAlignment="1" applyProtection="1">
      <alignment horizontal="center" vertical="top" wrapText="1"/>
    </xf>
    <xf numFmtId="0" fontId="13" fillId="0" borderId="0" xfId="41" applyFont="1" applyFill="1" applyBorder="1" applyAlignment="1" applyProtection="1">
      <alignment vertical="center"/>
      <protection locked="0"/>
    </xf>
    <xf numFmtId="0" fontId="13" fillId="0" borderId="0" xfId="41" applyFont="1" applyAlignment="1" applyProtection="1">
      <alignment vertical="center"/>
      <protection locked="0"/>
    </xf>
    <xf numFmtId="165" fontId="13" fillId="0" borderId="0" xfId="41" applyNumberFormat="1" applyFont="1" applyFill="1" applyBorder="1" applyAlignment="1">
      <alignment horizontal="right" vertical="top"/>
    </xf>
    <xf numFmtId="164" fontId="13" fillId="0" borderId="0" xfId="45" applyNumberFormat="1" applyFont="1" applyFill="1" applyBorder="1" applyAlignment="1">
      <alignment horizontal="right" vertical="top"/>
    </xf>
    <xf numFmtId="0" fontId="16" fillId="0" borderId="0" xfId="41" applyFont="1" applyFill="1" applyBorder="1" applyAlignment="1" applyProtection="1">
      <alignment horizontal="right" vertical="top" wrapText="1"/>
    </xf>
    <xf numFmtId="0" fontId="16" fillId="0" borderId="0" xfId="41" applyFont="1" applyFill="1" applyBorder="1" applyProtection="1"/>
    <xf numFmtId="0" fontId="16" fillId="0" borderId="0" xfId="41" applyFont="1" applyFill="1" applyBorder="1" applyAlignment="1" applyProtection="1">
      <alignment horizontal="center"/>
      <protection locked="0"/>
    </xf>
    <xf numFmtId="0" fontId="16" fillId="0" borderId="0" xfId="41" applyFont="1" applyFill="1" applyBorder="1" applyProtection="1">
      <protection locked="0"/>
    </xf>
    <xf numFmtId="2" fontId="15" fillId="0" borderId="0" xfId="41" applyNumberFormat="1" applyFont="1" applyFill="1" applyBorder="1" applyProtection="1">
      <protection locked="0"/>
    </xf>
    <xf numFmtId="2" fontId="16" fillId="0" borderId="0" xfId="41" applyNumberFormat="1" applyFont="1" applyFill="1" applyBorder="1" applyProtection="1"/>
    <xf numFmtId="0" fontId="16" fillId="0" borderId="0" xfId="41" applyFont="1" applyFill="1" applyBorder="1" applyAlignment="1" applyProtection="1">
      <alignment horizontal="center"/>
    </xf>
    <xf numFmtId="2" fontId="16" fillId="0" borderId="0" xfId="41" applyNumberFormat="1" applyFont="1" applyFill="1" applyBorder="1" applyAlignment="1" applyProtection="1">
      <alignment horizontal="center"/>
      <protection locked="0"/>
    </xf>
    <xf numFmtId="0" fontId="13" fillId="0" borderId="0" xfId="41" applyFont="1" applyFill="1" applyBorder="1" applyAlignment="1">
      <alignment vertical="center"/>
    </xf>
    <xf numFmtId="0" fontId="8" fillId="0" borderId="0" xfId="41"/>
    <xf numFmtId="164" fontId="17" fillId="0" borderId="0" xfId="45" applyNumberFormat="1" applyFont="1" applyFill="1" applyBorder="1" applyAlignment="1">
      <alignment horizontal="right" vertical="top"/>
    </xf>
    <xf numFmtId="0" fontId="13" fillId="0" borderId="0" xfId="41" applyFont="1" applyBorder="1" applyAlignment="1" applyProtection="1">
      <alignment vertical="center"/>
      <protection locked="0"/>
    </xf>
    <xf numFmtId="0" fontId="13" fillId="0" borderId="0" xfId="41" applyFont="1"/>
    <xf numFmtId="165" fontId="13" fillId="0" borderId="0" xfId="41" applyNumberFormat="1" applyFont="1" applyAlignment="1" applyProtection="1">
      <alignment horizontal="right" vertical="center"/>
      <protection locked="0"/>
    </xf>
    <xf numFmtId="165" fontId="17" fillId="0" borderId="0" xfId="41" applyNumberFormat="1" applyFont="1" applyFill="1" applyBorder="1" applyAlignment="1">
      <alignment horizontal="right" vertical="top"/>
    </xf>
    <xf numFmtId="0" fontId="8" fillId="0" borderId="15" xfId="41" applyFill="1" applyBorder="1"/>
    <xf numFmtId="0" fontId="13" fillId="0" borderId="0" xfId="41" applyFont="1" applyFill="1" applyBorder="1"/>
    <xf numFmtId="0" fontId="8" fillId="0" borderId="0" xfId="41" applyFill="1"/>
    <xf numFmtId="0" fontId="8" fillId="0" borderId="0" xfId="40"/>
    <xf numFmtId="0" fontId="13" fillId="0" borderId="0" xfId="40" applyFont="1"/>
    <xf numFmtId="165" fontId="13" fillId="0" borderId="0" xfId="40" applyNumberFormat="1" applyFont="1" applyFill="1" applyBorder="1" applyAlignment="1" applyProtection="1">
      <alignment horizontal="right" vertical="center"/>
      <protection locked="0"/>
    </xf>
    <xf numFmtId="0" fontId="13" fillId="0" borderId="0" xfId="40" applyFont="1" applyAlignment="1" applyProtection="1">
      <alignment vertical="center"/>
      <protection locked="0"/>
    </xf>
    <xf numFmtId="0" fontId="13" fillId="0" borderId="20" xfId="41" applyFont="1" applyFill="1" applyBorder="1" applyAlignment="1">
      <alignment vertical="center"/>
    </xf>
    <xf numFmtId="17" fontId="13" fillId="0" borderId="0" xfId="41" quotePrefix="1" applyNumberFormat="1" applyFont="1" applyFill="1" applyBorder="1" applyAlignment="1">
      <alignment horizontal="left" vertical="center"/>
    </xf>
    <xf numFmtId="0" fontId="18" fillId="0" borderId="0" xfId="0" applyFont="1" applyFill="1" applyBorder="1" applyAlignment="1">
      <alignment vertical="center"/>
    </xf>
    <xf numFmtId="0" fontId="13" fillId="0" borderId="0" xfId="0" applyFont="1" applyFill="1" applyBorder="1"/>
    <xf numFmtId="165" fontId="12" fillId="0" borderId="0" xfId="41" applyNumberFormat="1" applyFont="1" applyFill="1" applyBorder="1" applyAlignment="1">
      <alignment horizontal="right" vertical="top"/>
    </xf>
    <xf numFmtId="164" fontId="12" fillId="0" borderId="0" xfId="45" applyNumberFormat="1" applyFont="1" applyFill="1" applyBorder="1" applyAlignment="1">
      <alignment horizontal="right" vertical="top"/>
    </xf>
    <xf numFmtId="165" fontId="12" fillId="0" borderId="14" xfId="41" applyNumberFormat="1" applyFont="1" applyFill="1" applyBorder="1" applyAlignment="1">
      <alignment horizontal="right" vertical="top"/>
    </xf>
    <xf numFmtId="165" fontId="13" fillId="0" borderId="29" xfId="41" applyNumberFormat="1" applyFont="1" applyFill="1" applyBorder="1" applyAlignment="1">
      <alignment horizontal="right" vertical="top"/>
    </xf>
    <xf numFmtId="165" fontId="12" fillId="0" borderId="28" xfId="41" applyNumberFormat="1" applyFont="1" applyFill="1" applyBorder="1" applyAlignment="1">
      <alignment horizontal="right" vertical="top"/>
    </xf>
    <xf numFmtId="0" fontId="13" fillId="0" borderId="0" xfId="41" quotePrefix="1" applyFont="1" applyFill="1" applyBorder="1" applyAlignment="1">
      <alignment vertical="center"/>
    </xf>
    <xf numFmtId="0" fontId="12" fillId="0" borderId="0" xfId="0" applyFont="1" applyFill="1" applyBorder="1" applyAlignment="1">
      <alignment horizontal="left" vertical="top" wrapText="1"/>
    </xf>
    <xf numFmtId="2" fontId="14" fillId="0" borderId="0" xfId="0" applyNumberFormat="1" applyFont="1" applyFill="1" applyBorder="1" applyAlignment="1">
      <alignment horizontal="center" vertical="top" wrapText="1"/>
    </xf>
    <xf numFmtId="0" fontId="13" fillId="0" borderId="15" xfId="41" applyFont="1" applyFill="1" applyBorder="1"/>
    <xf numFmtId="0" fontId="8" fillId="0" borderId="0" xfId="41" applyFill="1" applyBorder="1"/>
    <xf numFmtId="0" fontId="25" fillId="0" borderId="0" xfId="42"/>
    <xf numFmtId="3" fontId="25" fillId="0" borderId="0" xfId="42" applyNumberFormat="1"/>
    <xf numFmtId="0" fontId="10" fillId="0" borderId="0" xfId="41" applyFont="1" applyFill="1"/>
    <xf numFmtId="0" fontId="8" fillId="0" borderId="0" xfId="0" applyFont="1" applyFill="1"/>
    <xf numFmtId="0" fontId="8" fillId="0" borderId="0" xfId="40" applyFill="1"/>
    <xf numFmtId="0" fontId="11" fillId="0" borderId="0" xfId="41" applyFont="1" applyFill="1" applyAlignment="1" applyProtection="1">
      <alignment vertical="center"/>
      <protection locked="0"/>
    </xf>
    <xf numFmtId="0" fontId="13" fillId="0" borderId="0" xfId="41" applyFont="1" applyFill="1" applyAlignment="1" applyProtection="1">
      <alignment vertical="center"/>
      <protection locked="0"/>
    </xf>
    <xf numFmtId="0" fontId="10" fillId="0" borderId="10" xfId="41" applyFont="1" applyFill="1" applyBorder="1" applyAlignment="1">
      <alignment horizontal="left"/>
    </xf>
    <xf numFmtId="0" fontId="11" fillId="0" borderId="10" xfId="41" applyFont="1" applyFill="1" applyBorder="1" applyAlignment="1">
      <alignment horizontal="centerContinuous"/>
    </xf>
    <xf numFmtId="165" fontId="11" fillId="0" borderId="0" xfId="41" applyNumberFormat="1" applyFont="1" applyFill="1" applyAlignment="1" applyProtection="1">
      <alignment horizontal="right" vertical="center"/>
      <protection locked="0"/>
    </xf>
    <xf numFmtId="0" fontId="11" fillId="0" borderId="0" xfId="41" applyFont="1" applyFill="1" applyBorder="1" applyAlignment="1">
      <alignment horizontal="centerContinuous"/>
    </xf>
    <xf numFmtId="0" fontId="23" fillId="0" borderId="0" xfId="0" applyFont="1" applyFill="1"/>
    <xf numFmtId="0" fontId="22" fillId="0" borderId="15" xfId="0" applyFont="1" applyFill="1" applyBorder="1" applyAlignment="1">
      <alignment vertical="center"/>
    </xf>
    <xf numFmtId="0" fontId="24" fillId="0" borderId="14" xfId="34" applyFont="1" applyFill="1" applyBorder="1" applyAlignment="1">
      <alignment horizontal="left"/>
    </xf>
    <xf numFmtId="0" fontId="24" fillId="0" borderId="14" xfId="34" applyFont="1" applyFill="1" applyBorder="1" applyAlignment="1">
      <alignment horizontal="left" indent="2"/>
    </xf>
    <xf numFmtId="0" fontId="9" fillId="0" borderId="0" xfId="41" applyFont="1"/>
    <xf numFmtId="166" fontId="13" fillId="0" borderId="14" xfId="45" applyNumberFormat="1" applyFont="1" applyFill="1" applyBorder="1" applyAlignment="1">
      <alignment horizontal="right" vertical="top"/>
    </xf>
    <xf numFmtId="2" fontId="14" fillId="0" borderId="0" xfId="41" applyNumberFormat="1" applyFont="1" applyFill="1" applyBorder="1" applyAlignment="1">
      <alignment horizontal="center" vertical="top" wrapText="1"/>
    </xf>
    <xf numFmtId="0" fontId="12" fillId="0" borderId="0" xfId="41" applyNumberFormat="1" applyFont="1" applyFill="1" applyBorder="1" applyAlignment="1">
      <alignment horizontal="centerContinuous" vertical="center"/>
    </xf>
    <xf numFmtId="0" fontId="42" fillId="0" borderId="0" xfId="41" applyFont="1" applyFill="1"/>
    <xf numFmtId="0" fontId="17" fillId="0" borderId="0" xfId="41" applyFont="1" applyFill="1" applyBorder="1" applyAlignment="1">
      <alignment vertical="center"/>
    </xf>
    <xf numFmtId="0" fontId="13" fillId="0" borderId="0" xfId="41" applyFont="1" applyFill="1"/>
    <xf numFmtId="165" fontId="13" fillId="0" borderId="0" xfId="41" applyNumberFormat="1" applyFont="1" applyFill="1" applyAlignment="1" applyProtection="1">
      <alignment horizontal="right" vertical="center"/>
      <protection locked="0"/>
    </xf>
    <xf numFmtId="0" fontId="42" fillId="25" borderId="32" xfId="41" applyFont="1" applyFill="1" applyBorder="1" applyAlignment="1">
      <alignment vertical="center"/>
    </xf>
    <xf numFmtId="164" fontId="42" fillId="25" borderId="33" xfId="41" applyNumberFormat="1" applyFont="1" applyFill="1" applyBorder="1" applyAlignment="1">
      <alignment vertical="center"/>
    </xf>
    <xf numFmtId="164" fontId="42" fillId="25" borderId="27" xfId="41" applyNumberFormat="1" applyFont="1" applyFill="1" applyBorder="1" applyAlignment="1">
      <alignment vertical="center"/>
    </xf>
    <xf numFmtId="0" fontId="13" fillId="0" borderId="15" xfId="39" applyFont="1" applyFill="1" applyBorder="1"/>
    <xf numFmtId="0" fontId="10" fillId="0" borderId="15" xfId="39" applyFont="1" applyFill="1" applyBorder="1"/>
    <xf numFmtId="0" fontId="12" fillId="0" borderId="10" xfId="39" applyFont="1" applyFill="1" applyBorder="1"/>
    <xf numFmtId="165" fontId="12" fillId="0" borderId="30" xfId="41" applyNumberFormat="1" applyFont="1" applyFill="1" applyBorder="1" applyAlignment="1">
      <alignment horizontal="right" vertical="top"/>
    </xf>
    <xf numFmtId="165" fontId="12" fillId="0" borderId="10" xfId="41" applyNumberFormat="1" applyFont="1" applyFill="1" applyBorder="1" applyAlignment="1">
      <alignment horizontal="right" vertical="top"/>
    </xf>
    <xf numFmtId="165" fontId="12" fillId="0" borderId="31" xfId="41" applyNumberFormat="1" applyFont="1" applyFill="1" applyBorder="1" applyAlignment="1">
      <alignment horizontal="right" vertical="top"/>
    </xf>
    <xf numFmtId="0" fontId="18" fillId="0" borderId="0" xfId="39" applyFont="1" applyFill="1" applyBorder="1" applyAlignment="1">
      <alignment vertical="center"/>
    </xf>
    <xf numFmtId="0" fontId="42" fillId="26" borderId="18" xfId="41" applyFont="1" applyFill="1" applyBorder="1" applyAlignment="1">
      <alignment vertical="center"/>
    </xf>
    <xf numFmtId="164" fontId="42" fillId="26" borderId="19" xfId="45" applyNumberFormat="1" applyFont="1" applyFill="1" applyBorder="1" applyAlignment="1">
      <alignment vertical="center"/>
    </xf>
    <xf numFmtId="164" fontId="42" fillId="26" borderId="26" xfId="45" applyNumberFormat="1" applyFont="1" applyFill="1" applyBorder="1" applyAlignment="1">
      <alignment vertical="center"/>
    </xf>
    <xf numFmtId="0" fontId="44" fillId="26" borderId="15" xfId="42" applyFont="1" applyFill="1" applyBorder="1" applyAlignment="1">
      <alignment vertical="center"/>
    </xf>
    <xf numFmtId="164" fontId="42" fillId="26" borderId="0" xfId="45" applyNumberFormat="1" applyFont="1" applyFill="1" applyBorder="1" applyAlignment="1">
      <alignment vertical="center"/>
    </xf>
    <xf numFmtId="164" fontId="42" fillId="26" borderId="14" xfId="45" applyNumberFormat="1" applyFont="1" applyFill="1" applyBorder="1" applyAlignment="1">
      <alignment vertical="center"/>
    </xf>
    <xf numFmtId="0" fontId="44" fillId="26" borderId="23" xfId="42" applyFont="1" applyFill="1" applyBorder="1" applyAlignment="1">
      <alignment vertical="center"/>
    </xf>
    <xf numFmtId="164" fontId="44" fillId="26" borderId="10" xfId="45" applyNumberFormat="1" applyFont="1" applyFill="1" applyBorder="1" applyAlignment="1">
      <alignment vertical="center"/>
    </xf>
    <xf numFmtId="164" fontId="44" fillId="26" borderId="31" xfId="45" applyNumberFormat="1" applyFont="1" applyFill="1" applyBorder="1" applyAlignment="1">
      <alignment vertical="center"/>
    </xf>
    <xf numFmtId="0" fontId="10" fillId="0" borderId="10" xfId="41" applyFont="1" applyBorder="1" applyAlignment="1">
      <alignment horizontal="left"/>
    </xf>
    <xf numFmtId="165" fontId="8" fillId="0" borderId="0" xfId="41" applyNumberFormat="1" applyFont="1" applyFill="1" applyBorder="1" applyAlignment="1" applyProtection="1">
      <alignment horizontal="right" vertical="center"/>
      <protection locked="0"/>
    </xf>
    <xf numFmtId="0" fontId="8" fillId="0" borderId="0" xfId="41" applyFont="1" applyAlignment="1" applyProtection="1">
      <alignment vertical="center"/>
      <protection locked="0"/>
    </xf>
    <xf numFmtId="165" fontId="9" fillId="0" borderId="0" xfId="41" applyNumberFormat="1" applyFont="1" applyFill="1" applyBorder="1" applyAlignment="1" applyProtection="1">
      <alignment horizontal="right" vertical="center"/>
      <protection locked="0"/>
    </xf>
    <xf numFmtId="0" fontId="9" fillId="0" borderId="0" xfId="41" applyFont="1" applyAlignment="1" applyProtection="1">
      <alignment vertical="center"/>
      <protection locked="0"/>
    </xf>
    <xf numFmtId="0" fontId="8" fillId="0" borderId="23" xfId="41" applyFill="1" applyBorder="1"/>
    <xf numFmtId="0" fontId="13" fillId="0" borderId="10" xfId="41" quotePrefix="1" applyFont="1" applyFill="1" applyBorder="1" applyAlignment="1">
      <alignment horizontal="left"/>
    </xf>
    <xf numFmtId="0" fontId="47" fillId="0" borderId="0" xfId="50"/>
    <xf numFmtId="0" fontId="47" fillId="0" borderId="0" xfId="50" applyBorder="1"/>
    <xf numFmtId="0" fontId="47" fillId="0" borderId="18" xfId="50" applyBorder="1"/>
    <xf numFmtId="0" fontId="47" fillId="0" borderId="19" xfId="50" applyBorder="1"/>
    <xf numFmtId="1" fontId="14" fillId="0" borderId="21" xfId="50" applyNumberFormat="1" applyFont="1" applyFill="1" applyBorder="1" applyAlignment="1">
      <alignment horizontal="center" vertical="top" wrapText="1"/>
    </xf>
    <xf numFmtId="2" fontId="14" fillId="0" borderId="36" xfId="50" applyNumberFormat="1" applyFont="1" applyFill="1" applyBorder="1" applyAlignment="1">
      <alignment horizontal="center" vertical="top" wrapText="1"/>
    </xf>
    <xf numFmtId="0" fontId="9" fillId="0" borderId="15" xfId="50" applyFont="1" applyFill="1" applyBorder="1" applyAlignment="1">
      <alignment vertical="center"/>
    </xf>
    <xf numFmtId="0" fontId="9" fillId="0" borderId="0" xfId="50" applyFont="1" applyFill="1" applyBorder="1" applyAlignment="1">
      <alignment vertical="center"/>
    </xf>
    <xf numFmtId="0" fontId="12" fillId="0" borderId="16" xfId="50" applyFont="1" applyFill="1" applyBorder="1"/>
    <xf numFmtId="0" fontId="47" fillId="0" borderId="17" xfId="50" applyFill="1" applyBorder="1"/>
    <xf numFmtId="0" fontId="10" fillId="27" borderId="32" xfId="0" applyFont="1" applyFill="1" applyBorder="1"/>
    <xf numFmtId="0" fontId="10" fillId="27" borderId="27" xfId="0" applyFont="1" applyFill="1" applyBorder="1"/>
    <xf numFmtId="165" fontId="9" fillId="0" borderId="0" xfId="41" applyNumberFormat="1" applyFont="1"/>
    <xf numFmtId="0" fontId="12" fillId="0" borderId="32" xfId="50" applyFont="1" applyFill="1" applyBorder="1" applyAlignment="1">
      <alignment vertical="center"/>
    </xf>
    <xf numFmtId="0" fontId="12" fillId="0" borderId="33" xfId="50" applyFont="1" applyFill="1" applyBorder="1" applyAlignment="1">
      <alignment vertical="center"/>
    </xf>
    <xf numFmtId="0" fontId="10" fillId="0" borderId="10" xfId="41" applyFont="1" applyFill="1" applyBorder="1" applyAlignment="1"/>
    <xf numFmtId="164" fontId="9" fillId="0" borderId="0" xfId="45" applyNumberFormat="1" applyFont="1" applyFill="1" applyBorder="1" applyAlignment="1">
      <alignment vertical="top"/>
    </xf>
    <xf numFmtId="164" fontId="9" fillId="0" borderId="10" xfId="45" applyNumberFormat="1" applyFont="1" applyFill="1" applyBorder="1" applyAlignment="1">
      <alignment vertical="top"/>
    </xf>
    <xf numFmtId="167" fontId="12" fillId="0" borderId="14" xfId="49" applyNumberFormat="1" applyFont="1" applyFill="1" applyBorder="1" applyAlignment="1">
      <alignment vertical="top"/>
    </xf>
    <xf numFmtId="0" fontId="10" fillId="0" borderId="15" xfId="41" applyFont="1" applyFill="1" applyBorder="1" applyAlignment="1">
      <alignment horizontal="left" vertical="center"/>
    </xf>
    <xf numFmtId="0" fontId="12" fillId="0" borderId="0" xfId="41" applyFont="1" applyFill="1" applyBorder="1" applyAlignment="1">
      <alignment horizontal="left" vertical="center"/>
    </xf>
    <xf numFmtId="2" fontId="14" fillId="0" borderId="21" xfId="50" quotePrefix="1" applyNumberFormat="1" applyFont="1" applyFill="1" applyBorder="1" applyAlignment="1">
      <alignment horizontal="center" vertical="top" wrapText="1"/>
    </xf>
    <xf numFmtId="0" fontId="12" fillId="0" borderId="11" xfId="50" applyFont="1" applyFill="1" applyBorder="1" applyAlignment="1">
      <alignment vertical="top" wrapText="1"/>
    </xf>
    <xf numFmtId="0" fontId="8" fillId="0" borderId="10" xfId="41" applyFont="1" applyFill="1" applyBorder="1" applyAlignment="1">
      <alignment horizontal="centerContinuous"/>
    </xf>
    <xf numFmtId="0" fontId="8" fillId="0" borderId="0" xfId="41" applyFont="1" applyFill="1" applyBorder="1" applyAlignment="1">
      <alignment horizontal="centerContinuous"/>
    </xf>
    <xf numFmtId="165" fontId="8" fillId="0" borderId="0" xfId="41" applyNumberFormat="1" applyFont="1" applyFill="1" applyAlignment="1" applyProtection="1">
      <alignment horizontal="right" vertical="center"/>
      <protection locked="0"/>
    </xf>
    <xf numFmtId="0" fontId="9" fillId="0" borderId="0" xfId="41" applyFont="1" applyFill="1" applyAlignment="1" applyProtection="1">
      <alignment vertical="center"/>
      <protection locked="0"/>
    </xf>
    <xf numFmtId="0" fontId="9" fillId="0" borderId="15" xfId="41" applyFont="1" applyFill="1" applyBorder="1"/>
    <xf numFmtId="0" fontId="9" fillId="0" borderId="0" xfId="41" applyFont="1" applyFill="1" applyBorder="1" applyAlignment="1">
      <alignment vertical="center"/>
    </xf>
    <xf numFmtId="165" fontId="9" fillId="0" borderId="0" xfId="41" applyNumberFormat="1" applyFont="1" applyFill="1" applyBorder="1" applyAlignment="1">
      <alignment horizontal="right" vertical="top"/>
    </xf>
    <xf numFmtId="165" fontId="9" fillId="0" borderId="14" xfId="41" applyNumberFormat="1" applyFont="1" applyFill="1" applyBorder="1" applyAlignment="1">
      <alignment horizontal="right" vertical="top"/>
    </xf>
    <xf numFmtId="0" fontId="9" fillId="0" borderId="0" xfId="41" applyFont="1" applyFill="1" applyBorder="1"/>
    <xf numFmtId="0" fontId="18" fillId="0" borderId="0" xfId="52" applyFont="1" applyFill="1" applyBorder="1" applyAlignment="1">
      <alignment vertical="center"/>
    </xf>
    <xf numFmtId="0" fontId="9" fillId="0" borderId="0" xfId="41" applyFont="1" applyFill="1"/>
    <xf numFmtId="165" fontId="9" fillId="0" borderId="0" xfId="41" applyNumberFormat="1" applyFont="1" applyFill="1" applyAlignment="1" applyProtection="1">
      <alignment horizontal="right" vertical="center"/>
      <protection locked="0"/>
    </xf>
    <xf numFmtId="165" fontId="9" fillId="0" borderId="0" xfId="41" applyNumberFormat="1" applyFont="1" applyAlignment="1" applyProtection="1">
      <alignment horizontal="right" vertical="center"/>
      <protection locked="0"/>
    </xf>
    <xf numFmtId="0" fontId="8" fillId="0" borderId="0" xfId="41" applyFont="1" applyFill="1" applyAlignment="1" applyProtection="1">
      <alignment vertical="center"/>
      <protection locked="0"/>
    </xf>
    <xf numFmtId="0" fontId="12" fillId="0" borderId="32" xfId="50" applyFont="1" applyBorder="1"/>
    <xf numFmtId="0" fontId="10" fillId="0" borderId="27" xfId="50" applyFont="1" applyBorder="1"/>
    <xf numFmtId="0" fontId="10" fillId="0" borderId="0" xfId="50" applyFont="1"/>
    <xf numFmtId="0" fontId="11" fillId="0" borderId="0" xfId="40" applyFont="1" applyFill="1" applyBorder="1" applyAlignment="1">
      <alignment horizontal="centerContinuous"/>
    </xf>
    <xf numFmtId="0" fontId="10" fillId="0" borderId="33" xfId="50" applyFont="1" applyBorder="1"/>
    <xf numFmtId="2" fontId="14" fillId="0" borderId="14" xfId="41" applyNumberFormat="1" applyFont="1" applyFill="1" applyBorder="1" applyAlignment="1">
      <alignment horizontal="center" vertical="top" wrapText="1"/>
    </xf>
    <xf numFmtId="43" fontId="11" fillId="0" borderId="0" xfId="49" applyFont="1" applyAlignment="1" applyProtection="1">
      <alignment vertical="center"/>
      <protection locked="0"/>
    </xf>
    <xf numFmtId="164" fontId="9" fillId="0" borderId="0" xfId="45" applyNumberFormat="1" applyFont="1" applyAlignment="1" applyProtection="1">
      <alignment vertical="center"/>
      <protection locked="0"/>
    </xf>
    <xf numFmtId="0" fontId="13" fillId="0" borderId="15" xfId="41" applyFont="1" applyBorder="1"/>
    <xf numFmtId="0" fontId="13" fillId="0" borderId="23" xfId="41" applyFont="1" applyBorder="1"/>
    <xf numFmtId="43" fontId="13" fillId="0" borderId="0" xfId="49" applyFont="1" applyAlignment="1" applyProtection="1">
      <alignment vertical="center"/>
      <protection locked="0"/>
    </xf>
    <xf numFmtId="165" fontId="12" fillId="0" borderId="28" xfId="41" applyNumberFormat="1" applyFont="1" applyFill="1" applyBorder="1" applyAlignment="1">
      <alignment horizontal="center" vertical="top" wrapText="1"/>
    </xf>
    <xf numFmtId="0" fontId="0" fillId="0" borderId="28" xfId="0" applyBorder="1"/>
    <xf numFmtId="164" fontId="9" fillId="28" borderId="14" xfId="45" applyNumberFormat="1" applyFont="1" applyFill="1" applyBorder="1" applyAlignment="1">
      <alignment horizontal="center" vertical="top"/>
    </xf>
    <xf numFmtId="164" fontId="9" fillId="28" borderId="31" xfId="45" applyNumberFormat="1" applyFont="1" applyFill="1" applyBorder="1" applyAlignment="1">
      <alignment horizontal="center" vertical="top"/>
    </xf>
    <xf numFmtId="0" fontId="10" fillId="0" borderId="0" xfId="41" applyFont="1" applyFill="1" applyBorder="1" applyAlignment="1"/>
    <xf numFmtId="0" fontId="8" fillId="0" borderId="0" xfId="41" applyBorder="1"/>
    <xf numFmtId="0" fontId="49" fillId="0" borderId="10" xfId="40" applyFont="1" applyFill="1" applyBorder="1" applyAlignment="1">
      <alignment horizontal="left"/>
    </xf>
    <xf numFmtId="15" fontId="9" fillId="0" borderId="14" xfId="41" quotePrefix="1" applyNumberFormat="1" applyFont="1" applyBorder="1" applyAlignment="1">
      <alignment horizontal="left" vertical="center"/>
    </xf>
    <xf numFmtId="15" fontId="9" fillId="0" borderId="14" xfId="41" applyNumberFormat="1" applyFont="1" applyBorder="1" applyAlignment="1">
      <alignment horizontal="left" vertical="center"/>
    </xf>
    <xf numFmtId="0" fontId="49" fillId="0" borderId="10" xfId="41" applyFont="1" applyFill="1" applyBorder="1" applyAlignment="1">
      <alignment horizontal="left"/>
    </xf>
    <xf numFmtId="0" fontId="49" fillId="0" borderId="0" xfId="40" applyFont="1" applyFill="1" applyBorder="1" applyAlignment="1">
      <alignment horizontal="left"/>
    </xf>
    <xf numFmtId="0" fontId="49" fillId="0" borderId="10" xfId="41" applyFont="1" applyFill="1" applyBorder="1" applyAlignment="1"/>
    <xf numFmtId="0" fontId="12" fillId="0" borderId="10" xfId="41" applyFont="1" applyFill="1" applyBorder="1" applyAlignment="1">
      <alignment horizontal="left"/>
    </xf>
    <xf numFmtId="0" fontId="0" fillId="28" borderId="0" xfId="0" applyFill="1"/>
    <xf numFmtId="165" fontId="8" fillId="0" borderId="0" xfId="41" applyNumberFormat="1" applyFont="1" applyFill="1" applyBorder="1" applyAlignment="1" applyProtection="1">
      <alignment horizontal="left"/>
      <protection locked="0"/>
    </xf>
    <xf numFmtId="167" fontId="12" fillId="0" borderId="31" xfId="49" applyNumberFormat="1" applyFont="1" applyFill="1" applyBorder="1" applyAlignment="1">
      <alignment vertical="top"/>
    </xf>
    <xf numFmtId="164" fontId="9" fillId="0" borderId="14" xfId="45" applyNumberFormat="1" applyFont="1" applyFill="1" applyBorder="1" applyAlignment="1">
      <alignment vertical="top"/>
    </xf>
    <xf numFmtId="164" fontId="9" fillId="0" borderId="31" xfId="45" applyNumberFormat="1" applyFont="1" applyFill="1" applyBorder="1" applyAlignment="1">
      <alignment vertical="top"/>
    </xf>
    <xf numFmtId="167" fontId="9" fillId="0" borderId="0" xfId="49" applyNumberFormat="1" applyFont="1" applyFill="1" applyBorder="1" applyAlignment="1">
      <alignment vertical="top"/>
    </xf>
    <xf numFmtId="167" fontId="9" fillId="0" borderId="10" xfId="49" applyNumberFormat="1" applyFont="1" applyFill="1" applyBorder="1" applyAlignment="1">
      <alignment vertical="top"/>
    </xf>
    <xf numFmtId="0" fontId="7" fillId="0" borderId="0" xfId="34" applyAlignment="1" applyProtection="1">
      <alignment vertical="center"/>
      <protection locked="0"/>
    </xf>
    <xf numFmtId="170" fontId="9" fillId="0" borderId="0" xfId="41" applyNumberFormat="1" applyFont="1" applyFill="1" applyBorder="1" applyAlignment="1">
      <alignment horizontal="left" vertical="top"/>
    </xf>
    <xf numFmtId="0" fontId="43" fillId="0" borderId="0" xfId="0" applyFont="1"/>
    <xf numFmtId="165" fontId="11" fillId="0" borderId="10" xfId="41" applyNumberFormat="1" applyFont="1" applyFill="1" applyBorder="1" applyAlignment="1" applyProtection="1">
      <alignment horizontal="right" vertical="center"/>
      <protection locked="0"/>
    </xf>
    <xf numFmtId="165" fontId="11" fillId="0" borderId="10" xfId="41" applyNumberFormat="1" applyFont="1" applyFill="1" applyBorder="1" applyAlignment="1" applyProtection="1">
      <alignment horizontal="left"/>
      <protection locked="0"/>
    </xf>
    <xf numFmtId="3" fontId="9" fillId="28" borderId="0" xfId="50" applyNumberFormat="1" applyFont="1" applyFill="1" applyBorder="1" applyAlignment="1">
      <alignment horizontal="center" vertical="top"/>
    </xf>
    <xf numFmtId="3" fontId="9" fillId="28" borderId="10" xfId="50" applyNumberFormat="1" applyFont="1" applyFill="1" applyBorder="1" applyAlignment="1">
      <alignment horizontal="center" vertical="top"/>
    </xf>
    <xf numFmtId="15" fontId="9" fillId="0" borderId="15" xfId="40" quotePrefix="1" applyNumberFormat="1" applyFont="1" applyFill="1" applyBorder="1" applyAlignment="1">
      <alignment horizontal="left" vertical="center"/>
    </xf>
    <xf numFmtId="15" fontId="9" fillId="0" borderId="23" xfId="40" quotePrefix="1" applyNumberFormat="1" applyFont="1" applyFill="1" applyBorder="1" applyAlignment="1">
      <alignment horizontal="left" vertical="center"/>
    </xf>
    <xf numFmtId="3" fontId="9" fillId="28" borderId="15" xfId="50" applyNumberFormat="1" applyFont="1" applyFill="1" applyBorder="1" applyAlignment="1">
      <alignment horizontal="center" vertical="top"/>
    </xf>
    <xf numFmtId="3" fontId="9" fillId="28" borderId="23" xfId="50" applyNumberFormat="1" applyFont="1" applyFill="1" applyBorder="1" applyAlignment="1">
      <alignment horizontal="center" vertical="top"/>
    </xf>
    <xf numFmtId="164" fontId="9" fillId="28" borderId="0" xfId="45" applyNumberFormat="1" applyFont="1" applyFill="1" applyBorder="1" applyAlignment="1">
      <alignment horizontal="center" vertical="top"/>
    </xf>
    <xf numFmtId="164" fontId="9" fillId="28" borderId="10" xfId="45" applyNumberFormat="1" applyFont="1" applyFill="1" applyBorder="1" applyAlignment="1">
      <alignment horizontal="center" vertical="top"/>
    </xf>
    <xf numFmtId="165" fontId="12" fillId="0" borderId="32" xfId="41" applyNumberFormat="1" applyFont="1" applyFill="1" applyBorder="1" applyAlignment="1">
      <alignment horizontal="left" vertical="top"/>
    </xf>
    <xf numFmtId="165" fontId="9" fillId="0" borderId="15" xfId="41" applyNumberFormat="1" applyFont="1" applyFill="1" applyBorder="1" applyAlignment="1">
      <alignment horizontal="left" vertical="top"/>
    </xf>
    <xf numFmtId="164" fontId="9" fillId="0" borderId="29" xfId="45" applyNumberFormat="1" applyFont="1" applyFill="1" applyBorder="1" applyAlignment="1">
      <alignment horizontal="right" vertical="top"/>
    </xf>
    <xf numFmtId="164" fontId="12" fillId="0" borderId="28" xfId="45" applyNumberFormat="1" applyFont="1" applyFill="1" applyBorder="1" applyAlignment="1">
      <alignment horizontal="right" vertical="top"/>
    </xf>
    <xf numFmtId="168" fontId="9" fillId="28" borderId="0" xfId="38" applyNumberFormat="1" applyFont="1" applyFill="1" applyBorder="1" applyAlignment="1">
      <alignment horizontal="center" vertical="top"/>
    </xf>
    <xf numFmtId="168" fontId="9" fillId="28" borderId="10" xfId="38" applyNumberFormat="1" applyFont="1" applyFill="1" applyBorder="1" applyAlignment="1">
      <alignment horizontal="center" vertical="top"/>
    </xf>
    <xf numFmtId="0" fontId="49" fillId="0" borderId="0" xfId="40" applyFont="1" applyFill="1" applyBorder="1" applyAlignment="1"/>
    <xf numFmtId="0" fontId="11" fillId="0" borderId="10" xfId="40" applyFont="1" applyFill="1" applyBorder="1" applyAlignment="1"/>
    <xf numFmtId="0" fontId="11" fillId="0" borderId="0" xfId="40" applyFont="1" applyFill="1" applyBorder="1" applyAlignment="1"/>
    <xf numFmtId="0" fontId="8" fillId="0" borderId="0" xfId="40" applyFill="1" applyAlignment="1"/>
    <xf numFmtId="164" fontId="14" fillId="0" borderId="21" xfId="45" quotePrefix="1" applyNumberFormat="1" applyFont="1" applyFill="1" applyBorder="1" applyAlignment="1">
      <alignment horizontal="center" vertical="top" wrapText="1"/>
    </xf>
    <xf numFmtId="164" fontId="13" fillId="0" borderId="29" xfId="45" applyNumberFormat="1" applyFont="1" applyFill="1" applyBorder="1" applyAlignment="1">
      <alignment horizontal="right" vertical="top"/>
    </xf>
    <xf numFmtId="0" fontId="0" fillId="0" borderId="26" xfId="0" applyBorder="1"/>
    <xf numFmtId="0" fontId="22" fillId="0" borderId="23" xfId="0" applyFont="1" applyFill="1" applyBorder="1" applyAlignment="1">
      <alignment vertical="center"/>
    </xf>
    <xf numFmtId="165" fontId="9" fillId="0" borderId="14" xfId="41" applyNumberFormat="1" applyFont="1" applyFill="1" applyBorder="1" applyAlignment="1">
      <alignment horizontal="center" vertical="center"/>
    </xf>
    <xf numFmtId="165" fontId="9" fillId="0" borderId="31" xfId="41" applyNumberFormat="1" applyFont="1" applyFill="1" applyBorder="1" applyAlignment="1">
      <alignment horizontal="center" vertical="center"/>
    </xf>
    <xf numFmtId="0" fontId="12" fillId="0" borderId="32" xfId="50" applyFont="1" applyBorder="1" applyAlignment="1">
      <alignment horizontal="left"/>
    </xf>
    <xf numFmtId="0" fontId="12" fillId="0" borderId="33" xfId="50" applyFont="1" applyBorder="1" applyAlignment="1">
      <alignment horizontal="left"/>
    </xf>
    <xf numFmtId="0" fontId="12" fillId="0" borderId="27" xfId="50" applyFont="1" applyBorder="1" applyAlignment="1">
      <alignment horizontal="left"/>
    </xf>
    <xf numFmtId="0" fontId="8" fillId="0" borderId="0" xfId="54"/>
    <xf numFmtId="0" fontId="12" fillId="0" borderId="12" xfId="50" applyFont="1" applyFill="1" applyBorder="1" applyAlignment="1">
      <alignment horizontal="left" vertical="top" wrapText="1"/>
    </xf>
    <xf numFmtId="0" fontId="12" fillId="0" borderId="13" xfId="50" applyFont="1" applyFill="1" applyBorder="1" applyAlignment="1">
      <alignment horizontal="left" vertical="top" wrapText="1"/>
    </xf>
    <xf numFmtId="15" fontId="9" fillId="0" borderId="15" xfId="41" quotePrefix="1" applyNumberFormat="1" applyFont="1" applyBorder="1" applyAlignment="1">
      <alignment horizontal="left" vertical="center"/>
    </xf>
    <xf numFmtId="15" fontId="9" fillId="0" borderId="15" xfId="41" applyNumberFormat="1" applyFont="1" applyBorder="1" applyAlignment="1">
      <alignment horizontal="left" vertical="center"/>
    </xf>
    <xf numFmtId="15" fontId="9" fillId="0" borderId="23" xfId="41" quotePrefix="1" applyNumberFormat="1" applyFont="1" applyBorder="1" applyAlignment="1">
      <alignment horizontal="left" vertical="center"/>
    </xf>
    <xf numFmtId="15" fontId="9" fillId="0" borderId="31" xfId="41" quotePrefix="1" applyNumberFormat="1" applyFont="1" applyBorder="1" applyAlignment="1">
      <alignment horizontal="left" vertical="center"/>
    </xf>
    <xf numFmtId="0" fontId="49" fillId="0" borderId="10" xfId="40" applyFont="1" applyFill="1" applyBorder="1" applyAlignment="1">
      <alignment horizontal="left" vertical="center"/>
    </xf>
    <xf numFmtId="0" fontId="12" fillId="24" borderId="18" xfId="41" applyFont="1" applyFill="1" applyBorder="1" applyAlignment="1">
      <alignment horizontal="left" wrapText="1"/>
    </xf>
    <xf numFmtId="0" fontId="12" fillId="24" borderId="26" xfId="41" applyFont="1" applyFill="1" applyBorder="1" applyAlignment="1">
      <alignment horizontal="left"/>
    </xf>
    <xf numFmtId="0" fontId="12" fillId="24" borderId="23" xfId="41" applyFont="1" applyFill="1" applyBorder="1" applyAlignment="1">
      <alignment horizontal="left" wrapText="1"/>
    </xf>
    <xf numFmtId="0" fontId="12" fillId="24" borderId="31" xfId="41" applyFont="1" applyFill="1" applyBorder="1" applyAlignment="1">
      <alignment horizontal="left" wrapText="1"/>
    </xf>
    <xf numFmtId="0" fontId="12" fillId="24" borderId="10" xfId="41" applyFont="1" applyFill="1" applyBorder="1" applyAlignment="1">
      <alignment horizontal="center" vertical="top"/>
    </xf>
    <xf numFmtId="0" fontId="12" fillId="24" borderId="31" xfId="41" applyFont="1" applyFill="1" applyBorder="1" applyAlignment="1">
      <alignment horizontal="center" vertical="top"/>
    </xf>
    <xf numFmtId="0" fontId="12" fillId="0" borderId="32" xfId="41" applyFont="1" applyFill="1" applyBorder="1" applyAlignment="1">
      <alignment horizontal="left" wrapText="1"/>
    </xf>
    <xf numFmtId="15" fontId="9" fillId="0" borderId="32" xfId="41" quotePrefix="1" applyNumberFormat="1" applyFont="1" applyBorder="1" applyAlignment="1">
      <alignment horizontal="left" vertical="center"/>
    </xf>
    <xf numFmtId="15" fontId="12" fillId="0" borderId="27" xfId="41" quotePrefix="1" applyNumberFormat="1" applyFont="1" applyBorder="1" applyAlignment="1">
      <alignment horizontal="left" vertical="center"/>
    </xf>
    <xf numFmtId="0" fontId="12" fillId="0" borderId="27" xfId="41" quotePrefix="1" applyFont="1" applyFill="1" applyBorder="1" applyAlignment="1">
      <alignment horizontal="left" vertical="center" wrapText="1"/>
    </xf>
    <xf numFmtId="17" fontId="9" fillId="0" borderId="0" xfId="0" quotePrefix="1" applyNumberFormat="1" applyFont="1" applyFill="1" applyBorder="1" applyAlignment="1">
      <alignment horizontal="center" vertical="center"/>
    </xf>
    <xf numFmtId="165" fontId="9" fillId="0" borderId="0" xfId="41" applyNumberFormat="1" applyFont="1" applyFill="1" applyBorder="1" applyAlignment="1">
      <alignment horizontal="center" vertical="center"/>
    </xf>
    <xf numFmtId="165" fontId="9" fillId="0" borderId="10" xfId="41" applyNumberFormat="1" applyFont="1" applyFill="1" applyBorder="1" applyAlignment="1">
      <alignment horizontal="center" vertical="center"/>
    </xf>
    <xf numFmtId="17" fontId="9" fillId="0" borderId="10" xfId="0" quotePrefix="1" applyNumberFormat="1" applyFont="1" applyFill="1" applyBorder="1" applyAlignment="1">
      <alignment horizontal="center" vertical="center"/>
    </xf>
    <xf numFmtId="17" fontId="9" fillId="0" borderId="14" xfId="0" quotePrefix="1" applyNumberFormat="1" applyFont="1" applyFill="1" applyBorder="1" applyAlignment="1">
      <alignment horizontal="center" vertical="center"/>
    </xf>
    <xf numFmtId="165" fontId="9" fillId="0" borderId="0" xfId="41" quotePrefix="1" applyNumberFormat="1" applyFont="1" applyFill="1" applyBorder="1" applyAlignment="1">
      <alignment horizontal="center" vertical="center"/>
    </xf>
    <xf numFmtId="17" fontId="9" fillId="0" borderId="31" xfId="0" quotePrefix="1" applyNumberFormat="1" applyFont="1" applyFill="1" applyBorder="1" applyAlignment="1">
      <alignment horizontal="center" vertical="center"/>
    </xf>
    <xf numFmtId="0" fontId="13" fillId="0" borderId="14" xfId="41" applyFont="1" applyFill="1" applyBorder="1" applyAlignment="1">
      <alignment horizontal="left" vertical="center"/>
    </xf>
    <xf numFmtId="0" fontId="13" fillId="0" borderId="14" xfId="41" quotePrefix="1" applyFont="1" applyFill="1" applyBorder="1" applyAlignment="1">
      <alignment horizontal="left" vertical="center"/>
    </xf>
    <xf numFmtId="17" fontId="13" fillId="0" borderId="14" xfId="41" quotePrefix="1" applyNumberFormat="1" applyFont="1" applyFill="1" applyBorder="1" applyAlignment="1">
      <alignment horizontal="left" vertical="center"/>
    </xf>
    <xf numFmtId="0" fontId="13" fillId="0" borderId="14" xfId="41" quotePrefix="1" applyFont="1" applyFill="1" applyBorder="1" applyAlignment="1">
      <alignment horizontal="left"/>
    </xf>
    <xf numFmtId="0" fontId="13" fillId="0" borderId="31" xfId="41" quotePrefix="1" applyFont="1" applyFill="1" applyBorder="1" applyAlignment="1">
      <alignment horizontal="left"/>
    </xf>
    <xf numFmtId="0" fontId="13" fillId="0" borderId="15" xfId="41" applyFont="1" applyFill="1" applyBorder="1" applyAlignment="1">
      <alignment horizontal="left" vertical="center"/>
    </xf>
    <xf numFmtId="0" fontId="13" fillId="0" borderId="15" xfId="41" quotePrefix="1" applyFont="1" applyFill="1" applyBorder="1" applyAlignment="1">
      <alignment horizontal="left" vertical="center"/>
    </xf>
    <xf numFmtId="17" fontId="13" fillId="0" borderId="15" xfId="41" quotePrefix="1" applyNumberFormat="1" applyFont="1" applyFill="1" applyBorder="1" applyAlignment="1">
      <alignment horizontal="left" vertical="center"/>
    </xf>
    <xf numFmtId="0" fontId="13" fillId="0" borderId="15" xfId="41" quotePrefix="1" applyFont="1" applyFill="1" applyBorder="1" applyAlignment="1">
      <alignment horizontal="left"/>
    </xf>
    <xf numFmtId="0" fontId="13" fillId="0" borderId="23" xfId="41" quotePrefix="1" applyFont="1" applyFill="1" applyBorder="1" applyAlignment="1">
      <alignment horizontal="left"/>
    </xf>
    <xf numFmtId="0" fontId="12" fillId="0" borderId="23" xfId="41" applyFont="1" applyFill="1" applyBorder="1"/>
    <xf numFmtId="0" fontId="13" fillId="0" borderId="18" xfId="41" applyFont="1" applyFill="1" applyBorder="1" applyAlignment="1">
      <alignment horizontal="left"/>
    </xf>
    <xf numFmtId="0" fontId="13" fillId="0" borderId="15" xfId="41" applyFont="1" applyFill="1" applyBorder="1" applyAlignment="1">
      <alignment horizontal="left"/>
    </xf>
    <xf numFmtId="0" fontId="13" fillId="0" borderId="23" xfId="41" applyFont="1" applyFill="1" applyBorder="1"/>
    <xf numFmtId="0" fontId="49" fillId="0" borderId="10" xfId="41" applyFont="1" applyFill="1" applyBorder="1" applyAlignment="1">
      <alignment horizontal="left" vertical="center"/>
    </xf>
    <xf numFmtId="0" fontId="12" fillId="24" borderId="18" xfId="41" applyFont="1" applyFill="1" applyBorder="1" applyAlignment="1">
      <alignment horizontal="left" vertical="center"/>
    </xf>
    <xf numFmtId="0" fontId="12" fillId="24" borderId="26" xfId="41" applyFont="1" applyFill="1" applyBorder="1" applyAlignment="1">
      <alignment horizontal="left" vertical="center"/>
    </xf>
    <xf numFmtId="2" fontId="14" fillId="24" borderId="19" xfId="41" applyNumberFormat="1" applyFont="1" applyFill="1" applyBorder="1" applyAlignment="1">
      <alignment horizontal="centerContinuous" vertical="top" wrapText="1"/>
    </xf>
    <xf numFmtId="2" fontId="14" fillId="24" borderId="26" xfId="41" quotePrefix="1" applyNumberFormat="1" applyFont="1" applyFill="1" applyBorder="1" applyAlignment="1">
      <alignment horizontal="centerContinuous" vertical="top" wrapText="1"/>
    </xf>
    <xf numFmtId="2" fontId="14" fillId="24" borderId="26" xfId="41" applyNumberFormat="1" applyFont="1" applyFill="1" applyBorder="1" applyAlignment="1">
      <alignment horizontal="centerContinuous" vertical="top" wrapText="1"/>
    </xf>
    <xf numFmtId="49" fontId="12" fillId="24" borderId="10" xfId="41" applyNumberFormat="1" applyFont="1" applyFill="1" applyBorder="1" applyAlignment="1">
      <alignment horizontal="center"/>
    </xf>
    <xf numFmtId="17" fontId="12" fillId="24" borderId="35" xfId="41" applyNumberFormat="1" applyFont="1" applyFill="1" applyBorder="1" applyAlignment="1">
      <alignment horizontal="center"/>
    </xf>
    <xf numFmtId="0" fontId="12" fillId="0" borderId="14" xfId="41" applyFont="1" applyFill="1" applyBorder="1" applyAlignment="1">
      <alignment horizontal="left" vertical="center"/>
    </xf>
    <xf numFmtId="17" fontId="9" fillId="0" borderId="14" xfId="41" quotePrefix="1" applyNumberFormat="1" applyFont="1" applyFill="1" applyBorder="1" applyAlignment="1">
      <alignment horizontal="left" vertical="center"/>
    </xf>
    <xf numFmtId="17" fontId="9" fillId="0" borderId="14" xfId="41" quotePrefix="1" applyNumberFormat="1" applyFont="1" applyFill="1" applyBorder="1" applyAlignment="1">
      <alignment horizontal="left"/>
    </xf>
    <xf numFmtId="17" fontId="9" fillId="0" borderId="31" xfId="41" quotePrefix="1" applyNumberFormat="1" applyFont="1" applyFill="1" applyBorder="1" applyAlignment="1">
      <alignment horizontal="left"/>
    </xf>
    <xf numFmtId="0" fontId="12" fillId="0" borderId="15" xfId="41" applyFont="1" applyFill="1" applyBorder="1" applyAlignment="1">
      <alignment horizontal="left" vertical="center"/>
    </xf>
    <xf numFmtId="17" fontId="9" fillId="0" borderId="15" xfId="41" quotePrefix="1" applyNumberFormat="1" applyFont="1" applyFill="1" applyBorder="1" applyAlignment="1">
      <alignment horizontal="left" vertical="center"/>
    </xf>
    <xf numFmtId="17" fontId="9" fillId="0" borderId="15" xfId="41" quotePrefix="1" applyNumberFormat="1" applyFont="1" applyFill="1" applyBorder="1" applyAlignment="1">
      <alignment horizontal="left"/>
    </xf>
    <xf numFmtId="17" fontId="9" fillId="0" borderId="23" xfId="41" quotePrefix="1" applyNumberFormat="1" applyFont="1" applyFill="1" applyBorder="1" applyAlignment="1">
      <alignment horizontal="left"/>
    </xf>
    <xf numFmtId="0" fontId="49" fillId="0" borderId="0" xfId="40" applyFont="1" applyFill="1" applyBorder="1" applyAlignment="1">
      <alignment horizontal="left" vertical="center"/>
    </xf>
    <xf numFmtId="173" fontId="13" fillId="0" borderId="0" xfId="41" applyNumberFormat="1" applyFont="1" applyFill="1" applyBorder="1" applyAlignment="1">
      <alignment horizontal="right" vertical="center"/>
    </xf>
    <xf numFmtId="173" fontId="13" fillId="0" borderId="14" xfId="41" applyNumberFormat="1" applyFont="1" applyFill="1" applyBorder="1" applyAlignment="1">
      <alignment horizontal="right" vertical="center"/>
    </xf>
    <xf numFmtId="173" fontId="12" fillId="0" borderId="14" xfId="41" applyNumberFormat="1" applyFont="1" applyFill="1" applyBorder="1" applyAlignment="1">
      <alignment horizontal="right" vertical="center"/>
    </xf>
    <xf numFmtId="0" fontId="13" fillId="0" borderId="31" xfId="41" quotePrefix="1" applyFont="1" applyFill="1" applyBorder="1" applyAlignment="1">
      <alignment horizontal="left" vertical="center"/>
    </xf>
    <xf numFmtId="173" fontId="13" fillId="0" borderId="10" xfId="41" applyNumberFormat="1" applyFont="1" applyFill="1" applyBorder="1" applyAlignment="1">
      <alignment horizontal="right" vertical="center"/>
    </xf>
    <xf numFmtId="173" fontId="12" fillId="0" borderId="31" xfId="41" applyNumberFormat="1" applyFont="1" applyFill="1" applyBorder="1" applyAlignment="1">
      <alignment horizontal="right" vertical="center"/>
    </xf>
    <xf numFmtId="0" fontId="12" fillId="0" borderId="31" xfId="41" applyFont="1" applyFill="1" applyBorder="1" applyAlignment="1">
      <alignment vertical="center"/>
    </xf>
    <xf numFmtId="173" fontId="12" fillId="0" borderId="10" xfId="41" applyNumberFormat="1" applyFont="1" applyFill="1" applyBorder="1" applyAlignment="1">
      <alignment horizontal="right" vertical="center"/>
    </xf>
    <xf numFmtId="0" fontId="13" fillId="0" borderId="26" xfId="41" applyFont="1" applyFill="1" applyBorder="1" applyAlignment="1">
      <alignment horizontal="left" vertical="center"/>
    </xf>
    <xf numFmtId="173" fontId="13" fillId="0" borderId="19" xfId="41" applyNumberFormat="1" applyFont="1" applyFill="1" applyBorder="1" applyAlignment="1">
      <alignment horizontal="right" vertical="center"/>
    </xf>
    <xf numFmtId="173" fontId="13" fillId="0" borderId="26" xfId="41" applyNumberFormat="1" applyFont="1" applyFill="1" applyBorder="1" applyAlignment="1">
      <alignment horizontal="right" vertical="center"/>
    </xf>
    <xf numFmtId="0" fontId="13" fillId="0" borderId="31" xfId="41" applyFont="1" applyFill="1" applyBorder="1" applyAlignment="1">
      <alignment vertical="center"/>
    </xf>
    <xf numFmtId="173" fontId="13" fillId="0" borderId="31" xfId="41" applyNumberFormat="1" applyFont="1" applyFill="1" applyBorder="1" applyAlignment="1">
      <alignment horizontal="right" vertical="center"/>
    </xf>
    <xf numFmtId="0" fontId="13" fillId="0" borderId="14" xfId="41" applyFont="1" applyFill="1" applyBorder="1" applyAlignment="1">
      <alignment vertical="center"/>
    </xf>
    <xf numFmtId="172" fontId="13" fillId="0" borderId="0" xfId="41" applyNumberFormat="1" applyFont="1" applyFill="1" applyBorder="1" applyAlignment="1">
      <alignment horizontal="right" vertical="center"/>
    </xf>
    <xf numFmtId="172" fontId="13" fillId="0" borderId="14" xfId="41" applyNumberFormat="1" applyFont="1" applyFill="1" applyBorder="1" applyAlignment="1">
      <alignment horizontal="right" vertical="center"/>
    </xf>
    <xf numFmtId="164" fontId="12" fillId="0" borderId="14" xfId="41" applyNumberFormat="1" applyFont="1" applyFill="1" applyBorder="1" applyAlignment="1">
      <alignment horizontal="right" vertical="center"/>
    </xf>
    <xf numFmtId="172" fontId="13" fillId="0" borderId="10" xfId="41" applyNumberFormat="1" applyFont="1" applyFill="1" applyBorder="1" applyAlignment="1">
      <alignment horizontal="right" vertical="center"/>
    </xf>
    <xf numFmtId="172" fontId="13" fillId="0" borderId="31" xfId="41" applyNumberFormat="1" applyFont="1" applyFill="1" applyBorder="1" applyAlignment="1">
      <alignment horizontal="right" vertical="center"/>
    </xf>
    <xf numFmtId="172" fontId="12" fillId="0" borderId="10" xfId="41" applyNumberFormat="1" applyFont="1" applyFill="1" applyBorder="1" applyAlignment="1">
      <alignment horizontal="right" vertical="center"/>
    </xf>
    <xf numFmtId="172" fontId="12" fillId="0" borderId="31" xfId="41" applyNumberFormat="1" applyFont="1" applyFill="1" applyBorder="1" applyAlignment="1">
      <alignment horizontal="right" vertical="center"/>
    </xf>
    <xf numFmtId="164" fontId="12" fillId="0" borderId="31" xfId="41" applyNumberFormat="1" applyFont="1" applyFill="1" applyBorder="1" applyAlignment="1">
      <alignment horizontal="right" vertical="center"/>
    </xf>
    <xf numFmtId="0" fontId="12" fillId="24" borderId="15" xfId="41" applyFont="1" applyFill="1" applyBorder="1" applyAlignment="1">
      <alignment horizontal="left" vertical="center"/>
    </xf>
    <xf numFmtId="17" fontId="59" fillId="0" borderId="14" xfId="41" quotePrefix="1" applyNumberFormat="1" applyFont="1" applyFill="1" applyBorder="1" applyAlignment="1">
      <alignment horizontal="left" vertical="center"/>
    </xf>
    <xf numFmtId="167" fontId="59" fillId="0" borderId="0" xfId="49" applyNumberFormat="1" applyFont="1" applyFill="1" applyBorder="1" applyAlignment="1">
      <alignment vertical="top"/>
    </xf>
    <xf numFmtId="164" fontId="59" fillId="0" borderId="14" xfId="45" applyNumberFormat="1" applyFont="1" applyFill="1" applyBorder="1" applyAlignment="1">
      <alignment vertical="top"/>
    </xf>
    <xf numFmtId="167" fontId="60" fillId="0" borderId="14" xfId="49" applyNumberFormat="1" applyFont="1" applyFill="1" applyBorder="1" applyAlignment="1">
      <alignment vertical="top"/>
    </xf>
    <xf numFmtId="0" fontId="49" fillId="0" borderId="0" xfId="40" applyFont="1" applyFill="1" applyBorder="1" applyAlignment="1">
      <alignment vertical="center"/>
    </xf>
    <xf numFmtId="15" fontId="9" fillId="0" borderId="0" xfId="40" quotePrefix="1" applyNumberFormat="1" applyFont="1" applyFill="1" applyBorder="1" applyAlignment="1">
      <alignment horizontal="left" vertical="center"/>
    </xf>
    <xf numFmtId="15" fontId="9" fillId="0" borderId="10" xfId="40" quotePrefix="1" applyNumberFormat="1" applyFont="1" applyFill="1" applyBorder="1" applyAlignment="1">
      <alignment horizontal="left" vertical="center"/>
    </xf>
    <xf numFmtId="0" fontId="12" fillId="24" borderId="18" xfId="40" applyFont="1" applyFill="1" applyBorder="1" applyAlignment="1">
      <alignment horizontal="left" wrapText="1"/>
    </xf>
    <xf numFmtId="0" fontId="12" fillId="24" borderId="15" xfId="40" applyFont="1" applyFill="1" applyBorder="1" applyAlignment="1">
      <alignment horizontal="left" wrapText="1"/>
    </xf>
    <xf numFmtId="0" fontId="12" fillId="24" borderId="23" xfId="40" applyFont="1" applyFill="1" applyBorder="1" applyAlignment="1">
      <alignment horizontal="left" wrapText="1"/>
    </xf>
    <xf numFmtId="15" fontId="59" fillId="0" borderId="0" xfId="40" quotePrefix="1" applyNumberFormat="1" applyFont="1" applyFill="1" applyBorder="1" applyAlignment="1">
      <alignment horizontal="left" vertical="center"/>
    </xf>
    <xf numFmtId="3" fontId="59" fillId="28" borderId="15" xfId="50" applyNumberFormat="1" applyFont="1" applyFill="1" applyBorder="1" applyAlignment="1">
      <alignment horizontal="center" vertical="top"/>
    </xf>
    <xf numFmtId="164" fontId="59" fillId="28" borderId="0" xfId="45" applyNumberFormat="1" applyFont="1" applyFill="1" applyBorder="1" applyAlignment="1">
      <alignment horizontal="center" vertical="top"/>
    </xf>
    <xf numFmtId="168" fontId="59" fillId="28" borderId="0" xfId="38" applyNumberFormat="1" applyFont="1" applyFill="1" applyBorder="1" applyAlignment="1">
      <alignment horizontal="center" vertical="top"/>
    </xf>
    <xf numFmtId="3" fontId="59" fillId="28" borderId="0" xfId="50" applyNumberFormat="1" applyFont="1" applyFill="1" applyBorder="1" applyAlignment="1">
      <alignment horizontal="center" vertical="top"/>
    </xf>
    <xf numFmtId="164" fontId="59" fillId="28" borderId="14" xfId="45" applyNumberFormat="1" applyFont="1" applyFill="1" applyBorder="1" applyAlignment="1">
      <alignment horizontal="center" vertical="top"/>
    </xf>
    <xf numFmtId="0" fontId="9" fillId="28" borderId="15" xfId="50" applyNumberFormat="1" applyFont="1" applyFill="1" applyBorder="1" applyAlignment="1">
      <alignment horizontal="center" vertical="top"/>
    </xf>
    <xf numFmtId="0" fontId="9" fillId="28" borderId="23" xfId="50" applyNumberFormat="1" applyFont="1" applyFill="1" applyBorder="1" applyAlignment="1">
      <alignment horizontal="center" vertical="top"/>
    </xf>
    <xf numFmtId="0" fontId="49" fillId="0" borderId="10" xfId="41" applyFont="1" applyFill="1" applyBorder="1" applyAlignment="1">
      <alignment vertical="center"/>
    </xf>
    <xf numFmtId="0" fontId="12" fillId="24" borderId="19" xfId="41" applyFont="1" applyFill="1" applyBorder="1" applyAlignment="1">
      <alignment horizontal="left" vertical="center"/>
    </xf>
    <xf numFmtId="0" fontId="12" fillId="24" borderId="10" xfId="41" applyFont="1" applyFill="1" applyBorder="1" applyAlignment="1">
      <alignment horizontal="left" wrapText="1"/>
    </xf>
    <xf numFmtId="0" fontId="13" fillId="0" borderId="14" xfId="41" applyFont="1" applyBorder="1" applyAlignment="1">
      <alignment vertical="center"/>
    </xf>
    <xf numFmtId="169" fontId="9" fillId="0" borderId="0" xfId="49" applyNumberFormat="1" applyFont="1" applyFill="1" applyBorder="1" applyAlignment="1">
      <alignment vertical="center"/>
    </xf>
    <xf numFmtId="164" fontId="13" fillId="0" borderId="14" xfId="45" applyNumberFormat="1" applyFont="1" applyFill="1" applyBorder="1" applyAlignment="1">
      <alignment horizontal="center" vertical="center"/>
    </xf>
    <xf numFmtId="0" fontId="13" fillId="0" borderId="31" xfId="41" quotePrefix="1" applyFont="1" applyBorder="1" applyAlignment="1">
      <alignment vertical="center"/>
    </xf>
    <xf numFmtId="169" fontId="9" fillId="0" borderId="10" xfId="49" applyNumberFormat="1" applyFont="1" applyFill="1" applyBorder="1" applyAlignment="1">
      <alignment vertical="center"/>
    </xf>
    <xf numFmtId="164" fontId="13" fillId="0" borderId="31" xfId="45" applyNumberFormat="1" applyFont="1" applyFill="1" applyBorder="1" applyAlignment="1">
      <alignment horizontal="center" vertical="center"/>
    </xf>
    <xf numFmtId="0" fontId="49" fillId="0" borderId="10" xfId="0" applyFont="1" applyFill="1" applyBorder="1" applyAlignment="1">
      <alignment horizontal="left" vertical="center"/>
    </xf>
    <xf numFmtId="0" fontId="8" fillId="0" borderId="10" xfId="41" applyBorder="1"/>
    <xf numFmtId="0" fontId="10" fillId="24" borderId="18" xfId="41" applyFont="1" applyFill="1" applyBorder="1" applyAlignment="1">
      <alignment horizontal="left" vertical="center"/>
    </xf>
    <xf numFmtId="0" fontId="13" fillId="24" borderId="23" xfId="41" applyFont="1" applyFill="1" applyBorder="1"/>
    <xf numFmtId="2" fontId="14" fillId="24" borderId="26" xfId="41" applyNumberFormat="1" applyFont="1" applyFill="1" applyBorder="1" applyAlignment="1">
      <alignment horizontal="center" vertical="top"/>
    </xf>
    <xf numFmtId="2" fontId="14" fillId="24" borderId="10" xfId="41" applyNumberFormat="1" applyFont="1" applyFill="1" applyBorder="1" applyAlignment="1">
      <alignment horizontal="center" vertical="top"/>
    </xf>
    <xf numFmtId="2" fontId="14" fillId="24" borderId="31" xfId="41" applyNumberFormat="1" applyFont="1" applyFill="1" applyBorder="1" applyAlignment="1">
      <alignment horizontal="center" vertical="top"/>
    </xf>
    <xf numFmtId="2" fontId="14" fillId="24" borderId="23" xfId="41" applyNumberFormat="1" applyFont="1" applyFill="1" applyBorder="1" applyAlignment="1">
      <alignment horizontal="center" vertical="top"/>
    </xf>
    <xf numFmtId="167" fontId="9" fillId="0" borderId="15" xfId="49" applyNumberFormat="1" applyFont="1" applyFill="1" applyBorder="1" applyAlignment="1">
      <alignment vertical="top"/>
    </xf>
    <xf numFmtId="167" fontId="9" fillId="0" borderId="14" xfId="49" applyNumberFormat="1" applyFont="1" applyFill="1" applyBorder="1" applyAlignment="1">
      <alignment vertical="top"/>
    </xf>
    <xf numFmtId="167" fontId="9" fillId="0" borderId="23" xfId="49" applyNumberFormat="1" applyFont="1" applyFill="1" applyBorder="1" applyAlignment="1">
      <alignment vertical="top"/>
    </xf>
    <xf numFmtId="167" fontId="9" fillId="0" borderId="31" xfId="49" applyNumberFormat="1" applyFont="1" applyFill="1" applyBorder="1" applyAlignment="1">
      <alignment vertical="top"/>
    </xf>
    <xf numFmtId="164" fontId="12" fillId="0" borderId="14" xfId="45" applyNumberFormat="1" applyFont="1" applyFill="1" applyBorder="1" applyAlignment="1">
      <alignment vertical="top"/>
    </xf>
    <xf numFmtId="164" fontId="12" fillId="0" borderId="31" xfId="45" applyNumberFormat="1" applyFont="1" applyFill="1" applyBorder="1" applyAlignment="1">
      <alignment vertical="top"/>
    </xf>
    <xf numFmtId="2" fontId="14" fillId="0" borderId="15" xfId="41" applyNumberFormat="1" applyFont="1" applyFill="1" applyBorder="1" applyAlignment="1">
      <alignment horizontal="center" vertical="top" wrapText="1"/>
    </xf>
    <xf numFmtId="164" fontId="9" fillId="0" borderId="15" xfId="45" applyNumberFormat="1" applyFont="1" applyFill="1" applyBorder="1" applyAlignment="1">
      <alignment vertical="top"/>
    </xf>
    <xf numFmtId="164" fontId="9" fillId="0" borderId="23" xfId="45" applyNumberFormat="1" applyFont="1" applyFill="1" applyBorder="1" applyAlignment="1">
      <alignment vertical="top"/>
    </xf>
    <xf numFmtId="167" fontId="9" fillId="0" borderId="15" xfId="49" applyNumberFormat="1" applyFont="1" applyFill="1" applyBorder="1" applyAlignment="1">
      <alignment vertical="center"/>
    </xf>
    <xf numFmtId="167" fontId="9" fillId="0" borderId="0" xfId="49" applyNumberFormat="1" applyFont="1" applyFill="1" applyBorder="1" applyAlignment="1">
      <alignment vertical="center"/>
    </xf>
    <xf numFmtId="167" fontId="9" fillId="0" borderId="14" xfId="49" applyNumberFormat="1" applyFont="1" applyFill="1" applyBorder="1" applyAlignment="1">
      <alignment vertical="center"/>
    </xf>
    <xf numFmtId="167" fontId="12" fillId="0" borderId="14" xfId="49" applyNumberFormat="1" applyFont="1" applyFill="1" applyBorder="1" applyAlignment="1">
      <alignment vertical="center"/>
    </xf>
    <xf numFmtId="167" fontId="9" fillId="0" borderId="23" xfId="49" applyNumberFormat="1" applyFont="1" applyFill="1" applyBorder="1" applyAlignment="1">
      <alignment vertical="center"/>
    </xf>
    <xf numFmtId="167" fontId="9" fillId="0" borderId="10" xfId="49" applyNumberFormat="1" applyFont="1" applyFill="1" applyBorder="1" applyAlignment="1">
      <alignment vertical="center"/>
    </xf>
    <xf numFmtId="167" fontId="9" fillId="0" borderId="31" xfId="49" applyNumberFormat="1" applyFont="1" applyFill="1" applyBorder="1" applyAlignment="1">
      <alignment vertical="center"/>
    </xf>
    <xf numFmtId="167" fontId="12" fillId="0" borderId="31" xfId="49" applyNumberFormat="1" applyFont="1" applyFill="1" applyBorder="1" applyAlignment="1">
      <alignment vertical="center"/>
    </xf>
    <xf numFmtId="2" fontId="14" fillId="0" borderId="15" xfId="41" applyNumberFormat="1" applyFont="1" applyFill="1" applyBorder="1" applyAlignment="1">
      <alignment horizontal="center" vertical="center" wrapText="1"/>
    </xf>
    <xf numFmtId="2" fontId="14" fillId="0" borderId="0" xfId="41" applyNumberFormat="1" applyFont="1" applyFill="1" applyBorder="1" applyAlignment="1">
      <alignment horizontal="center" vertical="center" wrapText="1"/>
    </xf>
    <xf numFmtId="2" fontId="14" fillId="0" borderId="14" xfId="41" applyNumberFormat="1" applyFont="1" applyFill="1" applyBorder="1" applyAlignment="1">
      <alignment horizontal="center" vertical="center" wrapText="1"/>
    </xf>
    <xf numFmtId="164" fontId="9" fillId="0" borderId="15" xfId="45" applyNumberFormat="1" applyFont="1" applyFill="1" applyBorder="1" applyAlignment="1">
      <alignment vertical="center"/>
    </xf>
    <xf numFmtId="164" fontId="9" fillId="0" borderId="0" xfId="45" applyNumberFormat="1" applyFont="1" applyFill="1" applyBorder="1" applyAlignment="1">
      <alignment vertical="center"/>
    </xf>
    <xf numFmtId="164" fontId="9" fillId="0" borderId="14" xfId="45" applyNumberFormat="1" applyFont="1" applyFill="1" applyBorder="1" applyAlignment="1">
      <alignment vertical="center"/>
    </xf>
    <xf numFmtId="164" fontId="12" fillId="0" borderId="14" xfId="45" applyNumberFormat="1" applyFont="1" applyFill="1" applyBorder="1" applyAlignment="1">
      <alignment vertical="center"/>
    </xf>
    <xf numFmtId="164" fontId="9" fillId="0" borderId="23" xfId="45" applyNumberFormat="1" applyFont="1" applyFill="1" applyBorder="1" applyAlignment="1">
      <alignment vertical="center"/>
    </xf>
    <xf numFmtId="164" fontId="9" fillId="0" borderId="10" xfId="45" applyNumberFormat="1" applyFont="1" applyFill="1" applyBorder="1" applyAlignment="1">
      <alignment vertical="center"/>
    </xf>
    <xf numFmtId="164" fontId="9" fillId="0" borderId="31" xfId="45" applyNumberFormat="1" applyFont="1" applyFill="1" applyBorder="1" applyAlignment="1">
      <alignment vertical="center"/>
    </xf>
    <xf numFmtId="164" fontId="12" fillId="0" borderId="31" xfId="45" applyNumberFormat="1" applyFont="1" applyFill="1" applyBorder="1" applyAlignment="1">
      <alignment vertical="center"/>
    </xf>
    <xf numFmtId="0" fontId="8" fillId="0" borderId="10" xfId="41" applyBorder="1" applyAlignment="1">
      <alignment vertical="center"/>
    </xf>
    <xf numFmtId="0" fontId="8" fillId="0" borderId="0" xfId="41" applyBorder="1" applyAlignment="1">
      <alignment vertical="center"/>
    </xf>
    <xf numFmtId="167" fontId="12" fillId="0" borderId="29" xfId="49" applyNumberFormat="1" applyFont="1" applyFill="1" applyBorder="1" applyAlignment="1">
      <alignment vertical="center"/>
    </xf>
    <xf numFmtId="2" fontId="14" fillId="0" borderId="29" xfId="41" applyNumberFormat="1" applyFont="1" applyFill="1" applyBorder="1" applyAlignment="1">
      <alignment horizontal="center" vertical="center" wrapText="1"/>
    </xf>
    <xf numFmtId="164" fontId="12" fillId="0" borderId="29" xfId="45" applyNumberFormat="1" applyFont="1" applyFill="1" applyBorder="1" applyAlignment="1">
      <alignment vertical="center"/>
    </xf>
    <xf numFmtId="164" fontId="12" fillId="0" borderId="35" xfId="45" applyNumberFormat="1" applyFont="1" applyFill="1" applyBorder="1" applyAlignment="1">
      <alignment vertical="center"/>
    </xf>
    <xf numFmtId="167" fontId="12" fillId="0" borderId="35" xfId="49" applyNumberFormat="1" applyFont="1" applyFill="1" applyBorder="1" applyAlignment="1">
      <alignment vertical="center"/>
    </xf>
    <xf numFmtId="0" fontId="61" fillId="0" borderId="0" xfId="41" applyFont="1" applyBorder="1" applyAlignment="1">
      <alignment vertical="center"/>
    </xf>
    <xf numFmtId="0" fontId="61" fillId="0" borderId="0" xfId="41" applyFont="1" applyBorder="1"/>
    <xf numFmtId="167" fontId="60" fillId="0" borderId="29" xfId="49" applyNumberFormat="1" applyFont="1" applyFill="1" applyBorder="1" applyAlignment="1">
      <alignment vertical="center"/>
    </xf>
    <xf numFmtId="167" fontId="59" fillId="0" borderId="15" xfId="49" applyNumberFormat="1" applyFont="1" applyFill="1" applyBorder="1" applyAlignment="1">
      <alignment vertical="center"/>
    </xf>
    <xf numFmtId="164" fontId="59" fillId="0" borderId="14" xfId="45" applyNumberFormat="1" applyFont="1" applyFill="1" applyBorder="1" applyAlignment="1">
      <alignment vertical="center"/>
    </xf>
    <xf numFmtId="0" fontId="8" fillId="0" borderId="15" xfId="41" applyBorder="1" applyAlignment="1">
      <alignment vertical="center"/>
    </xf>
    <xf numFmtId="0" fontId="8" fillId="0" borderId="14" xfId="41" applyBorder="1"/>
    <xf numFmtId="0" fontId="8" fillId="0" borderId="31" xfId="41" applyBorder="1"/>
    <xf numFmtId="0" fontId="10" fillId="24" borderId="18" xfId="41" applyFont="1" applyFill="1" applyBorder="1" applyAlignment="1">
      <alignment horizontal="left" vertical="top"/>
    </xf>
    <xf numFmtId="0" fontId="12" fillId="24" borderId="26" xfId="41" applyFont="1" applyFill="1" applyBorder="1" applyAlignment="1">
      <alignment horizontal="left" vertical="top"/>
    </xf>
    <xf numFmtId="0" fontId="8" fillId="24" borderId="19" xfId="41" applyFill="1" applyBorder="1" applyAlignment="1">
      <alignment vertical="top"/>
    </xf>
    <xf numFmtId="0" fontId="8" fillId="24" borderId="19" xfId="41" applyFill="1" applyBorder="1"/>
    <xf numFmtId="0" fontId="10" fillId="24" borderId="15" xfId="41" applyFont="1" applyFill="1" applyBorder="1" applyAlignment="1">
      <alignment horizontal="left" vertical="top"/>
    </xf>
    <xf numFmtId="0" fontId="12" fillId="24" borderId="14" xfId="41" applyFont="1" applyFill="1" applyBorder="1" applyAlignment="1">
      <alignment horizontal="left" vertical="top"/>
    </xf>
    <xf numFmtId="0" fontId="8" fillId="24" borderId="0" xfId="41" applyFill="1" applyBorder="1" applyAlignment="1">
      <alignment vertical="top"/>
    </xf>
    <xf numFmtId="0" fontId="8" fillId="24" borderId="0" xfId="41" applyFill="1" applyBorder="1"/>
    <xf numFmtId="0" fontId="13" fillId="24" borderId="23" xfId="41" applyFont="1" applyFill="1" applyBorder="1" applyAlignment="1">
      <alignment vertical="top"/>
    </xf>
    <xf numFmtId="0" fontId="12" fillId="24" borderId="31" xfId="41" applyFont="1" applyFill="1" applyBorder="1" applyAlignment="1">
      <alignment horizontal="left" vertical="top" wrapText="1"/>
    </xf>
    <xf numFmtId="0" fontId="8" fillId="24" borderId="10" xfId="41" applyFill="1" applyBorder="1" applyAlignment="1">
      <alignment vertical="top"/>
    </xf>
    <xf numFmtId="0" fontId="8" fillId="24" borderId="10" xfId="41" applyFill="1" applyBorder="1"/>
    <xf numFmtId="0" fontId="8" fillId="0" borderId="10" xfId="41" applyFill="1" applyBorder="1"/>
    <xf numFmtId="0" fontId="10" fillId="24" borderId="15" xfId="41" applyFont="1" applyFill="1" applyBorder="1" applyAlignment="1">
      <alignment horizontal="left" vertical="center"/>
    </xf>
    <xf numFmtId="0" fontId="12" fillId="24" borderId="0" xfId="41" applyFont="1" applyFill="1" applyBorder="1" applyAlignment="1">
      <alignment horizontal="left" vertical="center"/>
    </xf>
    <xf numFmtId="0" fontId="11" fillId="24" borderId="0" xfId="41" applyFont="1" applyFill="1" applyBorder="1" applyAlignment="1" applyProtection="1">
      <alignment vertical="center"/>
      <protection locked="0"/>
    </xf>
    <xf numFmtId="0" fontId="8" fillId="24" borderId="14" xfId="41" applyFill="1" applyBorder="1"/>
    <xf numFmtId="165" fontId="13" fillId="24" borderId="10" xfId="41" applyNumberFormat="1" applyFont="1" applyFill="1" applyBorder="1" applyAlignment="1" applyProtection="1">
      <alignment horizontal="right" vertical="center"/>
      <protection locked="0"/>
    </xf>
    <xf numFmtId="0" fontId="8" fillId="24" borderId="31" xfId="41" applyFill="1" applyBorder="1"/>
    <xf numFmtId="17" fontId="59" fillId="0" borderId="0" xfId="41" quotePrefix="1" applyNumberFormat="1" applyFont="1" applyFill="1" applyBorder="1" applyAlignment="1">
      <alignment horizontal="left" vertical="center"/>
    </xf>
    <xf numFmtId="167" fontId="59" fillId="0" borderId="15" xfId="49" applyNumberFormat="1" applyFont="1" applyFill="1" applyBorder="1" applyAlignment="1">
      <alignment vertical="top"/>
    </xf>
    <xf numFmtId="0" fontId="61" fillId="0" borderId="0" xfId="41" applyFont="1" applyFill="1" applyBorder="1"/>
    <xf numFmtId="0" fontId="61" fillId="0" borderId="14" xfId="41" applyFont="1" applyBorder="1"/>
    <xf numFmtId="0" fontId="49" fillId="0" borderId="0" xfId="0" applyFont="1" applyFill="1" applyBorder="1" applyAlignment="1">
      <alignment horizontal="left" vertical="center"/>
    </xf>
    <xf numFmtId="174" fontId="9" fillId="0" borderId="29" xfId="109" applyNumberFormat="1" applyFont="1" applyBorder="1" applyAlignment="1" applyProtection="1">
      <alignment horizontal="right" vertical="center"/>
      <protection locked="0"/>
    </xf>
    <xf numFmtId="0" fontId="12" fillId="0" borderId="32" xfId="50" applyFont="1" applyFill="1" applyBorder="1"/>
    <xf numFmtId="174" fontId="12" fillId="0" borderId="28" xfId="109" applyNumberFormat="1" applyFont="1" applyBorder="1" applyAlignment="1" applyProtection="1">
      <alignment horizontal="right" vertical="center"/>
      <protection locked="0"/>
    </xf>
    <xf numFmtId="2" fontId="14" fillId="0" borderId="24" xfId="50" quotePrefix="1" applyNumberFormat="1" applyFont="1" applyFill="1" applyBorder="1" applyAlignment="1">
      <alignment horizontal="center" vertical="top" wrapText="1"/>
    </xf>
    <xf numFmtId="174" fontId="9" fillId="0" borderId="14" xfId="109" applyNumberFormat="1" applyFont="1" applyBorder="1" applyAlignment="1" applyProtection="1">
      <alignment horizontal="right" vertical="center"/>
      <protection locked="0"/>
    </xf>
    <xf numFmtId="174" fontId="12" fillId="0" borderId="27" xfId="109" applyNumberFormat="1" applyFont="1" applyBorder="1" applyAlignment="1" applyProtection="1">
      <alignment horizontal="right" vertical="center"/>
      <protection locked="0"/>
    </xf>
    <xf numFmtId="0" fontId="12" fillId="0" borderId="11" xfId="50" applyFont="1" applyFill="1" applyBorder="1" applyAlignment="1">
      <alignment vertical="top"/>
    </xf>
    <xf numFmtId="165" fontId="9" fillId="0" borderId="14" xfId="50" applyNumberFormat="1" applyFont="1" applyFill="1" applyBorder="1" applyAlignment="1">
      <alignment horizontal="right" vertical="top"/>
    </xf>
    <xf numFmtId="165" fontId="12" fillId="0" borderId="27" xfId="50" applyNumberFormat="1" applyFont="1" applyFill="1" applyBorder="1" applyAlignment="1">
      <alignment horizontal="right" vertical="top"/>
    </xf>
    <xf numFmtId="174" fontId="9" fillId="0" borderId="28" xfId="109" applyNumberFormat="1" applyFont="1" applyBorder="1" applyAlignment="1" applyProtection="1">
      <alignment horizontal="right" vertical="center"/>
      <protection locked="0"/>
    </xf>
    <xf numFmtId="0" fontId="13" fillId="0" borderId="10" xfId="41" applyFont="1" applyFill="1" applyBorder="1" applyAlignment="1">
      <alignment vertical="center"/>
    </xf>
    <xf numFmtId="0" fontId="10" fillId="24" borderId="18" xfId="0" applyFont="1" applyFill="1" applyBorder="1" applyAlignment="1">
      <alignment horizontal="left" vertical="center"/>
    </xf>
    <xf numFmtId="0" fontId="13" fillId="24" borderId="23" xfId="0" applyFont="1" applyFill="1" applyBorder="1"/>
    <xf numFmtId="17" fontId="12" fillId="24" borderId="26" xfId="0" quotePrefix="1" applyNumberFormat="1" applyFont="1" applyFill="1" applyBorder="1" applyAlignment="1">
      <alignment horizontal="centerContinuous" vertical="center"/>
    </xf>
    <xf numFmtId="2" fontId="14" fillId="24" borderId="31" xfId="0" applyNumberFormat="1" applyFont="1" applyFill="1" applyBorder="1" applyAlignment="1">
      <alignment horizontal="center" vertical="top" wrapText="1"/>
    </xf>
    <xf numFmtId="165" fontId="13" fillId="0" borderId="31" xfId="41" applyNumberFormat="1" applyFont="1" applyFill="1" applyBorder="1" applyAlignment="1">
      <alignment horizontal="right" vertical="top"/>
    </xf>
    <xf numFmtId="0" fontId="12" fillId="24" borderId="26" xfId="0" applyFont="1" applyFill="1" applyBorder="1" applyAlignment="1">
      <alignment horizontal="left" vertical="center"/>
    </xf>
    <xf numFmtId="0" fontId="12" fillId="24" borderId="31" xfId="0" applyFont="1" applyFill="1" applyBorder="1" applyAlignment="1">
      <alignment horizontal="left" vertical="top" wrapText="1"/>
    </xf>
    <xf numFmtId="0" fontId="9" fillId="0" borderId="14" xfId="41" applyFont="1" applyBorder="1" applyAlignment="1">
      <alignment vertical="center"/>
    </xf>
    <xf numFmtId="0" fontId="12" fillId="0" borderId="31" xfId="41" applyFont="1" applyFill="1" applyBorder="1"/>
    <xf numFmtId="0" fontId="49" fillId="0" borderId="0" xfId="41" applyFont="1" applyFill="1" applyBorder="1" applyAlignment="1">
      <alignment horizontal="left"/>
    </xf>
    <xf numFmtId="0" fontId="10" fillId="0" borderId="0" xfId="41" applyFont="1" applyFill="1" applyBorder="1" applyAlignment="1">
      <alignment horizontal="left"/>
    </xf>
    <xf numFmtId="2" fontId="14" fillId="24" borderId="10" xfId="0" applyNumberFormat="1" applyFont="1" applyFill="1" applyBorder="1" applyAlignment="1">
      <alignment horizontal="center" vertical="top" wrapText="1"/>
    </xf>
    <xf numFmtId="166" fontId="13" fillId="0" borderId="31" xfId="45" applyNumberFormat="1" applyFont="1" applyFill="1" applyBorder="1" applyAlignment="1">
      <alignment horizontal="right" vertical="top"/>
    </xf>
    <xf numFmtId="166" fontId="12" fillId="0" borderId="31" xfId="45" applyNumberFormat="1" applyFont="1" applyFill="1" applyBorder="1" applyAlignment="1">
      <alignment horizontal="right" vertical="top"/>
    </xf>
    <xf numFmtId="0" fontId="13" fillId="0" borderId="14" xfId="41" applyFont="1" applyFill="1" applyBorder="1"/>
    <xf numFmtId="0" fontId="9" fillId="0" borderId="14" xfId="41" applyFont="1" applyFill="1" applyBorder="1"/>
    <xf numFmtId="0" fontId="13" fillId="0" borderId="31" xfId="41" applyFont="1" applyFill="1" applyBorder="1"/>
    <xf numFmtId="166" fontId="13" fillId="0" borderId="14" xfId="45" applyNumberFormat="1" applyFont="1" applyFill="1" applyBorder="1" applyAlignment="1">
      <alignment horizontal="right" vertical="center"/>
    </xf>
    <xf numFmtId="166" fontId="13" fillId="0" borderId="31" xfId="45" applyNumberFormat="1" applyFont="1" applyFill="1" applyBorder="1" applyAlignment="1">
      <alignment horizontal="right" vertical="center"/>
    </xf>
    <xf numFmtId="166" fontId="12" fillId="0" borderId="31" xfId="45" applyNumberFormat="1" applyFont="1" applyFill="1" applyBorder="1" applyAlignment="1">
      <alignment horizontal="right" vertical="center"/>
    </xf>
    <xf numFmtId="0" fontId="13" fillId="0" borderId="15" xfId="41" applyFont="1" applyFill="1" applyBorder="1" applyAlignment="1">
      <alignment vertical="center"/>
    </xf>
    <xf numFmtId="165" fontId="13" fillId="0" borderId="15" xfId="41" applyNumberFormat="1" applyFont="1" applyFill="1" applyBorder="1" applyAlignment="1">
      <alignment horizontal="right" vertical="center"/>
    </xf>
    <xf numFmtId="165" fontId="13" fillId="0" borderId="0" xfId="41" applyNumberFormat="1" applyFont="1" applyFill="1" applyBorder="1" applyAlignment="1">
      <alignment horizontal="right" vertical="center"/>
    </xf>
    <xf numFmtId="165" fontId="13" fillId="0" borderId="14" xfId="41" applyNumberFormat="1" applyFont="1" applyFill="1" applyBorder="1" applyAlignment="1">
      <alignment horizontal="right" vertical="center"/>
    </xf>
    <xf numFmtId="0" fontId="8" fillId="0" borderId="25" xfId="41" applyFill="1" applyBorder="1" applyAlignment="1">
      <alignment vertical="center"/>
    </xf>
    <xf numFmtId="165" fontId="13" fillId="0" borderId="25" xfId="41" applyNumberFormat="1" applyFont="1" applyFill="1" applyBorder="1" applyAlignment="1">
      <alignment horizontal="right" vertical="center"/>
    </xf>
    <xf numFmtId="165" fontId="13" fillId="0" borderId="20" xfId="41" applyNumberFormat="1" applyFont="1" applyFill="1" applyBorder="1" applyAlignment="1">
      <alignment horizontal="right" vertical="center"/>
    </xf>
    <xf numFmtId="165" fontId="13" fillId="0" borderId="22" xfId="41" applyNumberFormat="1" applyFont="1" applyFill="1" applyBorder="1" applyAlignment="1">
      <alignment horizontal="right" vertical="center"/>
    </xf>
    <xf numFmtId="0" fontId="8" fillId="0" borderId="15" xfId="41" applyFill="1" applyBorder="1" applyAlignment="1">
      <alignment vertical="center"/>
    </xf>
    <xf numFmtId="0" fontId="8" fillId="0" borderId="23" xfId="41" applyFill="1" applyBorder="1" applyAlignment="1">
      <alignment vertical="center"/>
    </xf>
    <xf numFmtId="165" fontId="13" fillId="0" borderId="23" xfId="41" applyNumberFormat="1" applyFont="1" applyFill="1" applyBorder="1" applyAlignment="1">
      <alignment horizontal="right" vertical="center"/>
    </xf>
    <xf numFmtId="165" fontId="13" fillId="0" borderId="10" xfId="41" applyNumberFormat="1" applyFont="1" applyFill="1" applyBorder="1" applyAlignment="1">
      <alignment horizontal="right" vertical="center"/>
    </xf>
    <xf numFmtId="165" fontId="13" fillId="0" borderId="31" xfId="41" applyNumberFormat="1" applyFont="1" applyFill="1" applyBorder="1" applyAlignment="1">
      <alignment horizontal="right" vertical="center"/>
    </xf>
    <xf numFmtId="0" fontId="12" fillId="0" borderId="10" xfId="41" applyFont="1" applyFill="1" applyBorder="1" applyAlignment="1">
      <alignment vertical="center"/>
    </xf>
    <xf numFmtId="0" fontId="8" fillId="0" borderId="10" xfId="41" applyFill="1" applyBorder="1" applyAlignment="1">
      <alignment vertical="center"/>
    </xf>
    <xf numFmtId="165" fontId="12" fillId="0" borderId="23" xfId="41" applyNumberFormat="1" applyFont="1" applyFill="1" applyBorder="1" applyAlignment="1">
      <alignment horizontal="right" vertical="center"/>
    </xf>
    <xf numFmtId="165" fontId="12" fillId="24" borderId="10" xfId="41" applyNumberFormat="1" applyFont="1" applyFill="1" applyBorder="1" applyAlignment="1">
      <alignment horizontal="right" vertical="center"/>
    </xf>
    <xf numFmtId="165" fontId="12" fillId="0" borderId="31" xfId="41" applyNumberFormat="1" applyFont="1" applyFill="1" applyBorder="1" applyAlignment="1">
      <alignment horizontal="right" vertical="center"/>
    </xf>
    <xf numFmtId="165" fontId="12" fillId="0" borderId="10" xfId="41" applyNumberFormat="1" applyFont="1" applyFill="1" applyBorder="1" applyAlignment="1">
      <alignment horizontal="right" vertical="center"/>
    </xf>
    <xf numFmtId="0" fontId="12" fillId="0" borderId="0" xfId="41" applyFont="1" applyFill="1" applyBorder="1" applyAlignment="1">
      <alignment vertical="center"/>
    </xf>
    <xf numFmtId="0" fontId="10" fillId="0" borderId="23" xfId="41" applyFont="1" applyFill="1" applyBorder="1" applyAlignment="1">
      <alignment vertical="center"/>
    </xf>
    <xf numFmtId="0" fontId="10" fillId="0" borderId="10" xfId="41" applyFont="1" applyFill="1" applyBorder="1" applyAlignment="1">
      <alignment vertical="center"/>
    </xf>
    <xf numFmtId="171" fontId="13" fillId="0" borderId="15" xfId="41" applyNumberFormat="1" applyFont="1" applyFill="1" applyBorder="1" applyAlignment="1">
      <alignment horizontal="right" vertical="center"/>
    </xf>
    <xf numFmtId="171" fontId="13" fillId="0" borderId="0" xfId="41" applyNumberFormat="1" applyFont="1" applyFill="1" applyBorder="1" applyAlignment="1">
      <alignment horizontal="right" vertical="center"/>
    </xf>
    <xf numFmtId="171" fontId="13" fillId="0" borderId="14" xfId="41" applyNumberFormat="1" applyFont="1" applyFill="1" applyBorder="1" applyAlignment="1">
      <alignment horizontal="right" vertical="center"/>
    </xf>
    <xf numFmtId="171" fontId="13" fillId="0" borderId="15" xfId="45" applyNumberFormat="1" applyFont="1" applyFill="1" applyBorder="1" applyAlignment="1">
      <alignment horizontal="right" vertical="center"/>
    </xf>
    <xf numFmtId="171" fontId="13" fillId="0" borderId="0" xfId="45" applyNumberFormat="1" applyFont="1" applyFill="1" applyBorder="1" applyAlignment="1">
      <alignment horizontal="right" vertical="center"/>
    </xf>
    <xf numFmtId="171" fontId="13" fillId="0" borderId="14" xfId="45" applyNumberFormat="1" applyFont="1" applyFill="1" applyBorder="1" applyAlignment="1">
      <alignment horizontal="right" vertical="center"/>
    </xf>
    <xf numFmtId="171" fontId="13" fillId="0" borderId="23" xfId="45" applyNumberFormat="1" applyFont="1" applyFill="1" applyBorder="1" applyAlignment="1">
      <alignment horizontal="right" vertical="center"/>
    </xf>
    <xf numFmtId="171" fontId="13" fillId="0" borderId="10" xfId="45" applyNumberFormat="1" applyFont="1" applyFill="1" applyBorder="1" applyAlignment="1">
      <alignment horizontal="right" vertical="center"/>
    </xf>
    <xf numFmtId="171" fontId="13" fillId="0" borderId="31" xfId="45" applyNumberFormat="1" applyFont="1" applyFill="1" applyBorder="1" applyAlignment="1">
      <alignment horizontal="right" vertical="center"/>
    </xf>
    <xf numFmtId="171" fontId="12" fillId="0" borderId="23" xfId="45" applyNumberFormat="1" applyFont="1" applyFill="1" applyBorder="1" applyAlignment="1">
      <alignment horizontal="right" vertical="center"/>
    </xf>
    <xf numFmtId="171" fontId="12" fillId="0" borderId="10" xfId="45" applyNumberFormat="1" applyFont="1" applyFill="1" applyBorder="1" applyAlignment="1">
      <alignment horizontal="right" vertical="center"/>
    </xf>
    <xf numFmtId="171" fontId="12" fillId="0" borderId="31" xfId="45" applyNumberFormat="1" applyFont="1" applyFill="1" applyBorder="1" applyAlignment="1">
      <alignment horizontal="right" vertical="center"/>
    </xf>
    <xf numFmtId="0" fontId="49" fillId="0" borderId="0" xfId="41" applyFont="1" applyFill="1" applyBorder="1" applyAlignment="1">
      <alignment horizontal="left" vertical="center"/>
    </xf>
    <xf numFmtId="2" fontId="14" fillId="24" borderId="23" xfId="0" applyNumberFormat="1" applyFont="1" applyFill="1" applyBorder="1" applyAlignment="1">
      <alignment horizontal="center" vertical="top" wrapText="1"/>
    </xf>
    <xf numFmtId="2" fontId="14" fillId="24" borderId="32" xfId="0" applyNumberFormat="1" applyFont="1" applyFill="1" applyBorder="1" applyAlignment="1">
      <alignment horizontal="center" vertical="top" wrapText="1"/>
    </xf>
    <xf numFmtId="2" fontId="14" fillId="24" borderId="33" xfId="0" applyNumberFormat="1" applyFont="1" applyFill="1" applyBorder="1" applyAlignment="1">
      <alignment horizontal="center" vertical="top" wrapText="1"/>
    </xf>
    <xf numFmtId="2" fontId="14" fillId="24" borderId="27" xfId="0" applyNumberFormat="1" applyFont="1" applyFill="1" applyBorder="1" applyAlignment="1">
      <alignment horizontal="center" vertical="top" wrapText="1"/>
    </xf>
    <xf numFmtId="0" fontId="10" fillId="24" borderId="32" xfId="0" applyFont="1" applyFill="1" applyBorder="1" applyAlignment="1">
      <alignment horizontal="left" vertical="center"/>
    </xf>
    <xf numFmtId="0" fontId="12" fillId="24" borderId="33" xfId="0" applyFont="1" applyFill="1" applyBorder="1" applyAlignment="1">
      <alignment horizontal="left" vertical="top"/>
    </xf>
    <xf numFmtId="0" fontId="10" fillId="24" borderId="33" xfId="0" applyFont="1" applyFill="1" applyBorder="1" applyAlignment="1">
      <alignment horizontal="left" vertical="center"/>
    </xf>
    <xf numFmtId="0" fontId="10" fillId="24" borderId="27" xfId="0" applyFont="1" applyFill="1" applyBorder="1" applyAlignment="1">
      <alignment horizontal="left" vertical="center"/>
    </xf>
    <xf numFmtId="0" fontId="8" fillId="0" borderId="31" xfId="41" applyFill="1" applyBorder="1" applyAlignment="1">
      <alignment vertical="center"/>
    </xf>
    <xf numFmtId="165" fontId="12" fillId="0" borderId="28" xfId="41" applyNumberFormat="1" applyFont="1" applyFill="1" applyBorder="1" applyAlignment="1">
      <alignment horizontal="center" wrapText="1"/>
    </xf>
    <xf numFmtId="165" fontId="9" fillId="0" borderId="29" xfId="41" applyNumberFormat="1" applyFont="1" applyFill="1" applyBorder="1" applyAlignment="1">
      <alignment horizontal="left" vertical="center"/>
    </xf>
    <xf numFmtId="165" fontId="9" fillId="0" borderId="29" xfId="41" applyNumberFormat="1" applyFont="1" applyFill="1" applyBorder="1" applyAlignment="1">
      <alignment horizontal="right" vertical="center"/>
    </xf>
    <xf numFmtId="164" fontId="48" fillId="0" borderId="29" xfId="45" applyNumberFormat="1" applyFont="1" applyBorder="1" applyAlignment="1">
      <alignment vertical="center"/>
    </xf>
    <xf numFmtId="0" fontId="0" fillId="0" borderId="28" xfId="0" applyBorder="1" applyAlignment="1">
      <alignment vertical="center"/>
    </xf>
    <xf numFmtId="165" fontId="12" fillId="0" borderId="28" xfId="41" applyNumberFormat="1" applyFont="1" applyFill="1" applyBorder="1" applyAlignment="1">
      <alignment horizontal="right" vertical="center"/>
    </xf>
    <xf numFmtId="164" fontId="62" fillId="0" borderId="28" xfId="45" applyNumberFormat="1" applyFont="1" applyBorder="1" applyAlignment="1">
      <alignment vertical="center"/>
    </xf>
    <xf numFmtId="170" fontId="9" fillId="0" borderId="29" xfId="41" applyNumberFormat="1" applyFont="1" applyFill="1" applyBorder="1" applyAlignment="1">
      <alignment horizontal="left" vertical="center"/>
    </xf>
    <xf numFmtId="170" fontId="9" fillId="0" borderId="29" xfId="41" applyNumberFormat="1" applyFont="1" applyFill="1" applyBorder="1" applyAlignment="1">
      <alignment horizontal="right" vertical="center"/>
    </xf>
    <xf numFmtId="170" fontId="0" fillId="0" borderId="28" xfId="0" applyNumberFormat="1" applyBorder="1" applyAlignment="1">
      <alignment vertical="center"/>
    </xf>
    <xf numFmtId="170" fontId="9" fillId="0" borderId="28" xfId="41" applyNumberFormat="1" applyFont="1" applyFill="1" applyBorder="1" applyAlignment="1">
      <alignment horizontal="right" vertical="center"/>
    </xf>
    <xf numFmtId="0" fontId="0" fillId="0" borderId="31" xfId="0" applyBorder="1" applyAlignment="1">
      <alignment vertical="center"/>
    </xf>
    <xf numFmtId="0" fontId="49" fillId="0" borderId="0" xfId="41" applyFont="1" applyFill="1" applyBorder="1" applyAlignment="1"/>
    <xf numFmtId="165" fontId="9" fillId="0" borderId="0" xfId="41" applyNumberFormat="1" applyFont="1" applyFill="1" applyBorder="1" applyAlignment="1">
      <alignment horizontal="left" vertical="top"/>
    </xf>
    <xf numFmtId="165" fontId="12" fillId="0" borderId="27" xfId="41" applyNumberFormat="1" applyFont="1" applyFill="1" applyBorder="1" applyAlignment="1">
      <alignment horizontal="left" vertical="top"/>
    </xf>
    <xf numFmtId="165" fontId="12" fillId="24" borderId="32" xfId="41" applyNumberFormat="1" applyFont="1" applyFill="1" applyBorder="1" applyAlignment="1">
      <alignment horizontal="left" vertical="top"/>
    </xf>
    <xf numFmtId="165" fontId="12" fillId="24" borderId="33" xfId="41" applyNumberFormat="1" applyFont="1" applyFill="1" applyBorder="1" applyAlignment="1">
      <alignment horizontal="left" vertical="top"/>
    </xf>
    <xf numFmtId="165" fontId="12" fillId="24" borderId="28" xfId="41" applyNumberFormat="1" applyFont="1" applyFill="1" applyBorder="1" applyAlignment="1">
      <alignment horizontal="center" vertical="top"/>
    </xf>
    <xf numFmtId="165" fontId="12" fillId="24" borderId="32" xfId="41" applyNumberFormat="1" applyFont="1" applyFill="1" applyBorder="1" applyAlignment="1">
      <alignment horizontal="center" vertical="top" wrapText="1"/>
    </xf>
    <xf numFmtId="165" fontId="12" fillId="24" borderId="28" xfId="41" applyNumberFormat="1" applyFont="1" applyFill="1" applyBorder="1" applyAlignment="1">
      <alignment horizontal="center" vertical="top" wrapText="1"/>
    </xf>
    <xf numFmtId="0" fontId="12" fillId="0" borderId="0" xfId="0" applyFont="1"/>
    <xf numFmtId="175" fontId="9" fillId="0" borderId="15" xfId="41" applyNumberFormat="1" applyFont="1" applyFill="1" applyBorder="1" applyAlignment="1">
      <alignment horizontal="right" vertical="top"/>
    </xf>
    <xf numFmtId="175" fontId="9" fillId="0" borderId="29" xfId="41" applyNumberFormat="1" applyFont="1" applyFill="1" applyBorder="1" applyAlignment="1">
      <alignment horizontal="right" vertical="top"/>
    </xf>
    <xf numFmtId="175" fontId="12" fillId="0" borderId="28" xfId="41" applyNumberFormat="1" applyFont="1" applyFill="1" applyBorder="1" applyAlignment="1">
      <alignment horizontal="right" vertical="top"/>
    </xf>
    <xf numFmtId="176" fontId="9" fillId="0" borderId="29" xfId="45" applyNumberFormat="1" applyFont="1" applyFill="1" applyBorder="1" applyAlignment="1">
      <alignment horizontal="right" vertical="top"/>
    </xf>
    <xf numFmtId="176" fontId="12" fillId="0" borderId="28" xfId="45" applyNumberFormat="1" applyFont="1" applyFill="1" applyBorder="1" applyAlignment="1">
      <alignment horizontal="right" vertical="top"/>
    </xf>
    <xf numFmtId="176" fontId="9" fillId="0" borderId="29" xfId="45" applyNumberFormat="1" applyFont="1" applyFill="1" applyBorder="1" applyAlignment="1">
      <alignment horizontal="center" vertical="top"/>
    </xf>
    <xf numFmtId="0" fontId="49" fillId="0" borderId="0" xfId="50" applyFont="1" applyFill="1" applyBorder="1" applyAlignment="1">
      <alignment horizontal="left" vertical="center"/>
    </xf>
    <xf numFmtId="174" fontId="9" fillId="0" borderId="29" xfId="50" applyNumberFormat="1" applyFont="1" applyBorder="1" applyAlignment="1" applyProtection="1">
      <alignment horizontal="right" vertical="center"/>
      <protection locked="0"/>
    </xf>
    <xf numFmtId="174" fontId="12" fillId="0" borderId="28" xfId="50" applyNumberFormat="1" applyFont="1" applyBorder="1" applyAlignment="1" applyProtection="1">
      <alignment horizontal="right" vertical="center"/>
      <protection locked="0"/>
    </xf>
    <xf numFmtId="174" fontId="9" fillId="0" borderId="34" xfId="50" applyNumberFormat="1" applyFont="1" applyBorder="1" applyAlignment="1" applyProtection="1">
      <alignment horizontal="right" vertical="center"/>
      <protection locked="0"/>
    </xf>
    <xf numFmtId="174" fontId="9" fillId="0" borderId="35" xfId="50" applyNumberFormat="1" applyFont="1" applyBorder="1" applyAlignment="1" applyProtection="1">
      <alignment horizontal="right" vertical="center"/>
      <protection locked="0"/>
    </xf>
    <xf numFmtId="165" fontId="12" fillId="24" borderId="10" xfId="41" applyNumberFormat="1" applyFont="1" applyFill="1" applyBorder="1" applyAlignment="1">
      <alignment horizontal="right" vertical="top"/>
    </xf>
    <xf numFmtId="0" fontId="9" fillId="0" borderId="31" xfId="41" applyFont="1" applyFill="1" applyBorder="1"/>
    <xf numFmtId="165" fontId="13" fillId="0" borderId="10" xfId="41" applyNumberFormat="1" applyFont="1" applyFill="1" applyBorder="1" applyAlignment="1">
      <alignment horizontal="right" vertical="top"/>
    </xf>
    <xf numFmtId="0" fontId="45" fillId="26" borderId="32" xfId="41" applyFont="1" applyFill="1" applyBorder="1" applyAlignment="1">
      <alignment vertical="center"/>
    </xf>
    <xf numFmtId="165" fontId="45" fillId="26" borderId="33" xfId="41" applyNumberFormat="1" applyFont="1" applyFill="1" applyBorder="1" applyAlignment="1">
      <alignment horizontal="right" vertical="top"/>
    </xf>
    <xf numFmtId="165" fontId="45" fillId="26" borderId="27" xfId="41" applyNumberFormat="1" applyFont="1" applyFill="1" applyBorder="1" applyAlignment="1">
      <alignment horizontal="right" vertical="top"/>
    </xf>
    <xf numFmtId="165" fontId="17" fillId="26" borderId="28" xfId="41" applyNumberFormat="1" applyFont="1" applyFill="1" applyBorder="1" applyAlignment="1">
      <alignment horizontal="right" vertical="top"/>
    </xf>
    <xf numFmtId="0" fontId="42" fillId="26" borderId="18" xfId="41" applyFont="1" applyFill="1" applyBorder="1"/>
    <xf numFmtId="165" fontId="42" fillId="26" borderId="19" xfId="41" applyNumberFormat="1" applyFont="1" applyFill="1" applyBorder="1"/>
    <xf numFmtId="165" fontId="42" fillId="26" borderId="26" xfId="41" applyNumberFormat="1" applyFont="1" applyFill="1" applyBorder="1"/>
    <xf numFmtId="165" fontId="42" fillId="26" borderId="19" xfId="41" applyNumberFormat="1" applyFont="1" applyFill="1" applyBorder="1" applyAlignment="1">
      <alignment horizontal="right" vertical="top"/>
    </xf>
    <xf numFmtId="165" fontId="42" fillId="26" borderId="26" xfId="41" applyNumberFormat="1" applyFont="1" applyFill="1" applyBorder="1" applyAlignment="1">
      <alignment horizontal="right" vertical="top"/>
    </xf>
    <xf numFmtId="0" fontId="42" fillId="26" borderId="15" xfId="41" applyFont="1" applyFill="1" applyBorder="1" applyAlignment="1">
      <alignment vertical="center"/>
    </xf>
    <xf numFmtId="165" fontId="42" fillId="26" borderId="0" xfId="41" applyNumberFormat="1" applyFont="1" applyFill="1" applyBorder="1" applyAlignment="1">
      <alignment horizontal="right" vertical="top"/>
    </xf>
    <xf numFmtId="165" fontId="42" fillId="26" borderId="14" xfId="41" applyNumberFormat="1" applyFont="1" applyFill="1" applyBorder="1" applyAlignment="1">
      <alignment horizontal="right" vertical="top"/>
    </xf>
    <xf numFmtId="0" fontId="42" fillId="26" borderId="23" xfId="41" applyFont="1" applyFill="1" applyBorder="1" applyAlignment="1">
      <alignment vertical="center"/>
    </xf>
    <xf numFmtId="165" fontId="42" fillId="26" borderId="10" xfId="41" applyNumberFormat="1" applyFont="1" applyFill="1" applyBorder="1" applyAlignment="1">
      <alignment horizontal="right" vertical="top"/>
    </xf>
    <xf numFmtId="165" fontId="42" fillId="26" borderId="31" xfId="41" applyNumberFormat="1" applyFont="1" applyFill="1" applyBorder="1" applyAlignment="1">
      <alignment horizontal="right" vertical="top"/>
    </xf>
    <xf numFmtId="0" fontId="10" fillId="0" borderId="0" xfId="41" applyFont="1"/>
    <xf numFmtId="0" fontId="63" fillId="26" borderId="18" xfId="41" applyFont="1" applyFill="1" applyBorder="1"/>
    <xf numFmtId="165" fontId="63" fillId="26" borderId="19" xfId="41" applyNumberFormat="1" applyFont="1" applyFill="1" applyBorder="1"/>
    <xf numFmtId="165" fontId="63" fillId="26" borderId="26" xfId="41" applyNumberFormat="1" applyFont="1" applyFill="1" applyBorder="1"/>
    <xf numFmtId="171" fontId="9" fillId="0" borderId="0" xfId="45" applyNumberFormat="1" applyFont="1" applyFill="1" applyBorder="1" applyAlignment="1">
      <alignment horizontal="right" vertical="top"/>
    </xf>
    <xf numFmtId="171" fontId="9" fillId="0" borderId="14" xfId="45" applyNumberFormat="1" applyFont="1" applyFill="1" applyBorder="1" applyAlignment="1">
      <alignment horizontal="right" vertical="top"/>
    </xf>
    <xf numFmtId="0" fontId="12" fillId="0" borderId="10" xfId="41" applyFont="1" applyFill="1" applyBorder="1"/>
    <xf numFmtId="171" fontId="12" fillId="0" borderId="10" xfId="45" applyNumberFormat="1" applyFont="1" applyFill="1" applyBorder="1" applyAlignment="1">
      <alignment horizontal="right" vertical="top"/>
    </xf>
    <xf numFmtId="171" fontId="12" fillId="0" borderId="31" xfId="45" applyNumberFormat="1" applyFont="1" applyFill="1" applyBorder="1" applyAlignment="1">
      <alignment horizontal="right" vertical="top"/>
    </xf>
    <xf numFmtId="171" fontId="9" fillId="0" borderId="10" xfId="45" applyNumberFormat="1" applyFont="1" applyFill="1" applyBorder="1" applyAlignment="1">
      <alignment horizontal="right" vertical="top"/>
    </xf>
    <xf numFmtId="171" fontId="9" fillId="0" borderId="31" xfId="45" applyNumberFormat="1" applyFont="1" applyFill="1" applyBorder="1" applyAlignment="1">
      <alignment horizontal="right" vertical="top"/>
    </xf>
    <xf numFmtId="0" fontId="13" fillId="0" borderId="31" xfId="0" applyFont="1" applyFill="1" applyBorder="1"/>
    <xf numFmtId="0" fontId="12" fillId="24" borderId="27" xfId="0" applyFont="1" applyFill="1" applyBorder="1" applyAlignment="1">
      <alignment horizontal="left" vertical="top"/>
    </xf>
    <xf numFmtId="0" fontId="12" fillId="0" borderId="14" xfId="39" applyFont="1" applyFill="1" applyBorder="1" applyAlignment="1">
      <alignment vertical="center"/>
    </xf>
    <xf numFmtId="0" fontId="12" fillId="0" borderId="14" xfId="39" applyFont="1" applyFill="1" applyBorder="1"/>
    <xf numFmtId="0" fontId="8" fillId="0" borderId="23" xfId="39" applyFill="1" applyBorder="1"/>
    <xf numFmtId="0" fontId="13" fillId="0" borderId="31" xfId="39" applyFont="1" applyFill="1" applyBorder="1"/>
    <xf numFmtId="0" fontId="8" fillId="0" borderId="31" xfId="41" applyFill="1" applyBorder="1"/>
    <xf numFmtId="0" fontId="63" fillId="26" borderId="32" xfId="41" applyFont="1" applyFill="1" applyBorder="1"/>
    <xf numFmtId="165" fontId="63" fillId="26" borderId="33" xfId="41" applyNumberFormat="1" applyFont="1" applyFill="1" applyBorder="1"/>
    <xf numFmtId="165" fontId="63" fillId="26" borderId="27" xfId="41" applyNumberFormat="1" applyFont="1" applyFill="1" applyBorder="1"/>
    <xf numFmtId="167" fontId="42" fillId="26" borderId="0" xfId="49" applyNumberFormat="1" applyFont="1" applyFill="1" applyBorder="1" applyAlignment="1">
      <alignment vertical="center"/>
    </xf>
    <xf numFmtId="167" fontId="42" fillId="26" borderId="14" xfId="49" applyNumberFormat="1" applyFont="1" applyFill="1" applyBorder="1" applyAlignment="1">
      <alignment vertical="center"/>
    </xf>
    <xf numFmtId="167" fontId="44" fillId="26" borderId="10" xfId="49" applyNumberFormat="1" applyFont="1" applyFill="1" applyBorder="1" applyAlignment="1">
      <alignment vertical="center"/>
    </xf>
    <xf numFmtId="167" fontId="44" fillId="26" borderId="31" xfId="49" applyNumberFormat="1" applyFont="1" applyFill="1" applyBorder="1" applyAlignment="1">
      <alignment vertical="center"/>
    </xf>
    <xf numFmtId="164" fontId="42" fillId="26" borderId="28" xfId="45" applyNumberFormat="1" applyFont="1" applyFill="1" applyBorder="1"/>
    <xf numFmtId="0" fontId="17" fillId="26" borderId="32" xfId="41" applyFont="1" applyFill="1" applyBorder="1" applyAlignment="1">
      <alignment vertical="center"/>
    </xf>
    <xf numFmtId="165" fontId="17" fillId="26" borderId="33" xfId="41" applyNumberFormat="1" applyFont="1" applyFill="1" applyBorder="1" applyAlignment="1">
      <alignment horizontal="right" vertical="top"/>
    </xf>
    <xf numFmtId="165" fontId="17" fillId="26" borderId="27" xfId="41" applyNumberFormat="1" applyFont="1" applyFill="1" applyBorder="1" applyAlignment="1">
      <alignment horizontal="right" vertical="top"/>
    </xf>
    <xf numFmtId="0" fontId="42" fillId="26" borderId="32" xfId="41" applyFont="1" applyFill="1" applyBorder="1" applyAlignment="1">
      <alignment vertical="center"/>
    </xf>
    <xf numFmtId="167" fontId="42" fillId="26" borderId="33" xfId="49" applyNumberFormat="1" applyFont="1" applyFill="1" applyBorder="1" applyAlignment="1">
      <alignment vertical="center"/>
    </xf>
    <xf numFmtId="167" fontId="42" fillId="26" borderId="27" xfId="49" applyNumberFormat="1" applyFont="1" applyFill="1" applyBorder="1" applyAlignment="1">
      <alignment vertical="center"/>
    </xf>
    <xf numFmtId="0" fontId="9" fillId="0" borderId="31" xfId="41" applyFont="1" applyFill="1" applyBorder="1" applyAlignment="1">
      <alignment vertical="center"/>
    </xf>
    <xf numFmtId="165" fontId="12" fillId="0" borderId="30" xfId="41" applyNumberFormat="1" applyFont="1" applyFill="1" applyBorder="1" applyAlignment="1">
      <alignment horizontal="right" vertical="center"/>
    </xf>
    <xf numFmtId="165" fontId="42" fillId="26" borderId="28" xfId="41" applyNumberFormat="1" applyFont="1" applyFill="1" applyBorder="1"/>
    <xf numFmtId="0" fontId="42" fillId="26" borderId="33" xfId="41" applyFont="1" applyFill="1" applyBorder="1" applyAlignment="1" applyProtection="1">
      <alignment vertical="center"/>
      <protection locked="0"/>
    </xf>
    <xf numFmtId="0" fontId="10" fillId="24" borderId="32" xfId="52" applyFont="1" applyFill="1" applyBorder="1" applyAlignment="1">
      <alignment horizontal="left" vertical="center"/>
    </xf>
    <xf numFmtId="0" fontId="12" fillId="24" borderId="33" xfId="52" applyFont="1" applyFill="1" applyBorder="1" applyAlignment="1">
      <alignment horizontal="left" vertical="center"/>
    </xf>
    <xf numFmtId="0" fontId="9" fillId="24" borderId="32" xfId="52" applyFont="1" applyFill="1" applyBorder="1"/>
    <xf numFmtId="2" fontId="14" fillId="24" borderId="33" xfId="52" applyNumberFormat="1" applyFont="1" applyFill="1" applyBorder="1" applyAlignment="1">
      <alignment horizontal="center" vertical="top" wrapText="1"/>
    </xf>
    <xf numFmtId="2" fontId="14" fillId="24" borderId="27" xfId="52" applyNumberFormat="1" applyFont="1" applyFill="1" applyBorder="1" applyAlignment="1">
      <alignment horizontal="center" vertical="top" wrapText="1"/>
    </xf>
    <xf numFmtId="165" fontId="9" fillId="0" borderId="10" xfId="41" applyNumberFormat="1" applyFont="1" applyFill="1" applyBorder="1" applyAlignment="1">
      <alignment horizontal="right" vertical="top"/>
    </xf>
    <xf numFmtId="165" fontId="9" fillId="0" borderId="31" xfId="41" applyNumberFormat="1" applyFont="1" applyFill="1" applyBorder="1" applyAlignment="1">
      <alignment horizontal="right" vertical="top"/>
    </xf>
    <xf numFmtId="0" fontId="12" fillId="24" borderId="27" xfId="52" applyFont="1" applyFill="1" applyBorder="1" applyAlignment="1">
      <alignment horizontal="left" vertical="center"/>
    </xf>
    <xf numFmtId="0" fontId="12" fillId="24" borderId="27" xfId="52" applyFont="1" applyFill="1" applyBorder="1" applyAlignment="1">
      <alignment horizontal="left" vertical="top" wrapText="1"/>
    </xf>
    <xf numFmtId="0" fontId="9" fillId="0" borderId="14" xfId="41" applyFont="1" applyFill="1" applyBorder="1" applyAlignment="1">
      <alignment vertical="center"/>
    </xf>
    <xf numFmtId="0" fontId="9" fillId="24" borderId="23" xfId="52" applyFont="1" applyFill="1" applyBorder="1"/>
    <xf numFmtId="2" fontId="14" fillId="24" borderId="10" xfId="52" applyNumberFormat="1" applyFont="1" applyFill="1" applyBorder="1" applyAlignment="1">
      <alignment horizontal="center" vertical="top" wrapText="1"/>
    </xf>
    <xf numFmtId="2" fontId="14" fillId="24" borderId="31" xfId="52" applyNumberFormat="1" applyFont="1" applyFill="1" applyBorder="1" applyAlignment="1">
      <alignment horizontal="center" vertical="top" wrapText="1"/>
    </xf>
    <xf numFmtId="0" fontId="9" fillId="0" borderId="10" xfId="52" applyFont="1" applyFill="1" applyBorder="1"/>
    <xf numFmtId="0" fontId="12" fillId="24" borderId="10" xfId="52" applyFont="1" applyFill="1" applyBorder="1" applyAlignment="1">
      <alignment horizontal="left" vertical="top" wrapText="1"/>
    </xf>
    <xf numFmtId="2" fontId="14" fillId="24" borderId="23" xfId="52" applyNumberFormat="1" applyFont="1" applyFill="1" applyBorder="1" applyAlignment="1">
      <alignment horizontal="center" vertical="top" wrapText="1"/>
    </xf>
    <xf numFmtId="171" fontId="9" fillId="0" borderId="15" xfId="45" applyNumberFormat="1" applyFont="1" applyFill="1" applyBorder="1" applyAlignment="1">
      <alignment horizontal="right" vertical="top"/>
    </xf>
    <xf numFmtId="171" fontId="9" fillId="0" borderId="23" xfId="45" applyNumberFormat="1" applyFont="1" applyFill="1" applyBorder="1" applyAlignment="1">
      <alignment horizontal="right" vertical="top"/>
    </xf>
    <xf numFmtId="171" fontId="12" fillId="0" borderId="23" xfId="45" applyNumberFormat="1" applyFont="1" applyFill="1" applyBorder="1" applyAlignment="1">
      <alignment horizontal="right" vertical="top"/>
    </xf>
    <xf numFmtId="173" fontId="13" fillId="41" borderId="0" xfId="41" applyNumberFormat="1" applyFont="1" applyFill="1" applyBorder="1" applyAlignment="1">
      <alignment horizontal="right" vertical="center"/>
    </xf>
    <xf numFmtId="173" fontId="13" fillId="41" borderId="14" xfId="41" applyNumberFormat="1" applyFont="1" applyFill="1" applyBorder="1" applyAlignment="1">
      <alignment horizontal="right" vertical="center"/>
    </xf>
    <xf numFmtId="173" fontId="13" fillId="41" borderId="31" xfId="41" applyNumberFormat="1" applyFont="1" applyFill="1" applyBorder="1" applyAlignment="1">
      <alignment horizontal="right" vertical="center"/>
    </xf>
    <xf numFmtId="172" fontId="13" fillId="41" borderId="0" xfId="41" applyNumberFormat="1" applyFont="1" applyFill="1" applyBorder="1" applyAlignment="1">
      <alignment horizontal="right" vertical="center"/>
    </xf>
    <xf numFmtId="172" fontId="13" fillId="41" borderId="14" xfId="41" applyNumberFormat="1" applyFont="1" applyFill="1" applyBorder="1" applyAlignment="1">
      <alignment horizontal="right" vertical="center"/>
    </xf>
    <xf numFmtId="0" fontId="42" fillId="26" borderId="15" xfId="41" applyFont="1" applyFill="1" applyBorder="1"/>
    <xf numFmtId="0" fontId="42" fillId="26" borderId="23" xfId="41" applyFont="1" applyFill="1" applyBorder="1"/>
    <xf numFmtId="0" fontId="45" fillId="26" borderId="18" xfId="41" applyFont="1" applyFill="1" applyBorder="1"/>
    <xf numFmtId="167" fontId="45" fillId="26" borderId="26" xfId="41" applyNumberFormat="1" applyFont="1" applyFill="1" applyBorder="1"/>
    <xf numFmtId="0" fontId="45" fillId="26" borderId="15" xfId="41" applyFont="1" applyFill="1" applyBorder="1"/>
    <xf numFmtId="167" fontId="45" fillId="26" borderId="14" xfId="41" applyNumberFormat="1" applyFont="1" applyFill="1" applyBorder="1"/>
    <xf numFmtId="0" fontId="45" fillId="26" borderId="23" xfId="41" applyFont="1" applyFill="1" applyBorder="1"/>
    <xf numFmtId="167" fontId="45" fillId="26" borderId="31" xfId="41" applyNumberFormat="1" applyFont="1" applyFill="1" applyBorder="1"/>
    <xf numFmtId="0" fontId="42" fillId="26" borderId="32" xfId="41" applyFont="1" applyFill="1" applyBorder="1"/>
    <xf numFmtId="165" fontId="42" fillId="26" borderId="33" xfId="41" applyNumberFormat="1" applyFont="1" applyFill="1" applyBorder="1" applyAlignment="1" applyProtection="1">
      <alignment horizontal="right" vertical="center"/>
      <protection locked="0"/>
    </xf>
    <xf numFmtId="165" fontId="42" fillId="26" borderId="27" xfId="41" applyNumberFormat="1" applyFont="1" applyFill="1" applyBorder="1" applyAlignment="1" applyProtection="1">
      <alignment horizontal="right" vertical="center"/>
      <protection locked="0"/>
    </xf>
    <xf numFmtId="165" fontId="42" fillId="26" borderId="0" xfId="41" applyNumberFormat="1" applyFont="1" applyFill="1" applyBorder="1" applyAlignment="1" applyProtection="1">
      <alignment horizontal="right" vertical="center"/>
      <protection locked="0"/>
    </xf>
    <xf numFmtId="165" fontId="42" fillId="26" borderId="14" xfId="41" applyNumberFormat="1" applyFont="1" applyFill="1" applyBorder="1" applyAlignment="1" applyProtection="1">
      <alignment horizontal="right" vertical="center"/>
      <protection locked="0"/>
    </xf>
    <xf numFmtId="165" fontId="42" fillId="26" borderId="10" xfId="41" applyNumberFormat="1" applyFont="1" applyFill="1" applyBorder="1" applyAlignment="1" applyProtection="1">
      <alignment horizontal="right" vertical="center"/>
      <protection locked="0"/>
    </xf>
    <xf numFmtId="165" fontId="42" fillId="26" borderId="31" xfId="41" applyNumberFormat="1" applyFont="1" applyFill="1" applyBorder="1" applyAlignment="1" applyProtection="1">
      <alignment horizontal="right" vertical="center"/>
      <protection locked="0"/>
    </xf>
    <xf numFmtId="0" fontId="9" fillId="0" borderId="15" xfId="41" applyFont="1" applyBorder="1"/>
    <xf numFmtId="167" fontId="9" fillId="0" borderId="0" xfId="49" applyNumberFormat="1" applyFont="1" applyBorder="1"/>
    <xf numFmtId="167" fontId="9" fillId="0" borderId="14" xfId="49" applyNumberFormat="1" applyFont="1" applyBorder="1"/>
    <xf numFmtId="167" fontId="9" fillId="0" borderId="0" xfId="49" applyNumberFormat="1" applyFont="1" applyFill="1" applyBorder="1"/>
    <xf numFmtId="167" fontId="9" fillId="0" borderId="14" xfId="49" applyNumberFormat="1" applyFont="1" applyFill="1" applyBorder="1"/>
    <xf numFmtId="0" fontId="12" fillId="0" borderId="32" xfId="41" applyFont="1" applyFill="1" applyBorder="1"/>
    <xf numFmtId="0" fontId="10" fillId="0" borderId="33" xfId="41" applyFont="1" applyFill="1" applyBorder="1"/>
    <xf numFmtId="167" fontId="12" fillId="0" borderId="33" xfId="49" applyNumberFormat="1" applyFont="1" applyFill="1" applyBorder="1"/>
    <xf numFmtId="167" fontId="12" fillId="0" borderId="27" xfId="49" applyNumberFormat="1" applyFont="1" applyFill="1" applyBorder="1"/>
    <xf numFmtId="0" fontId="12" fillId="0" borderId="32" xfId="41" applyFont="1" applyBorder="1"/>
    <xf numFmtId="0" fontId="8" fillId="0" borderId="33" xfId="41" applyBorder="1"/>
    <xf numFmtId="0" fontId="12" fillId="0" borderId="33" xfId="41" applyFont="1" applyBorder="1"/>
    <xf numFmtId="0" fontId="12" fillId="0" borderId="27" xfId="41" applyFont="1" applyBorder="1"/>
    <xf numFmtId="0" fontId="12" fillId="24" borderId="31" xfId="0" applyFont="1" applyFill="1" applyBorder="1" applyAlignment="1">
      <alignment horizontal="left" vertical="top" wrapText="1"/>
    </xf>
    <xf numFmtId="0" fontId="8" fillId="0" borderId="33" xfId="41" applyFill="1" applyBorder="1" applyAlignment="1">
      <alignment vertical="center"/>
    </xf>
    <xf numFmtId="165" fontId="12" fillId="0" borderId="32" xfId="41" applyNumberFormat="1" applyFont="1" applyFill="1" applyBorder="1" applyAlignment="1">
      <alignment horizontal="right" vertical="center"/>
    </xf>
    <xf numFmtId="165" fontId="12" fillId="24" borderId="33" xfId="41" applyNumberFormat="1" applyFont="1" applyFill="1" applyBorder="1" applyAlignment="1">
      <alignment horizontal="right" vertical="center"/>
    </xf>
    <xf numFmtId="165" fontId="12" fillId="0" borderId="27" xfId="41" applyNumberFormat="1" applyFont="1" applyFill="1" applyBorder="1" applyAlignment="1">
      <alignment horizontal="right" vertical="center"/>
    </xf>
    <xf numFmtId="165" fontId="12" fillId="0" borderId="33" xfId="41" applyNumberFormat="1" applyFont="1" applyFill="1" applyBorder="1" applyAlignment="1">
      <alignment horizontal="right" vertical="center"/>
    </xf>
    <xf numFmtId="0" fontId="8" fillId="0" borderId="32" xfId="41" applyFill="1" applyBorder="1" applyAlignment="1">
      <alignment vertical="center"/>
    </xf>
    <xf numFmtId="0" fontId="12" fillId="0" borderId="33" xfId="41" applyFont="1" applyFill="1" applyBorder="1" applyAlignment="1">
      <alignment vertical="center"/>
    </xf>
    <xf numFmtId="165" fontId="13" fillId="0" borderId="15" xfId="41" applyNumberFormat="1" applyFont="1" applyFill="1" applyBorder="1" applyAlignment="1">
      <alignment horizontal="right" vertical="top"/>
    </xf>
    <xf numFmtId="165" fontId="13" fillId="0" borderId="23" xfId="41" applyNumberFormat="1" applyFont="1" applyFill="1" applyBorder="1" applyAlignment="1">
      <alignment horizontal="right" vertical="top"/>
    </xf>
    <xf numFmtId="165" fontId="12" fillId="0" borderId="23" xfId="41" applyNumberFormat="1" applyFont="1" applyFill="1" applyBorder="1" applyAlignment="1">
      <alignment horizontal="right" vertical="top"/>
    </xf>
    <xf numFmtId="167" fontId="13" fillId="0" borderId="0" xfId="49" applyNumberFormat="1" applyFont="1"/>
    <xf numFmtId="167" fontId="13" fillId="0" borderId="0" xfId="49" applyNumberFormat="1" applyFont="1" applyAlignment="1" applyProtection="1">
      <alignment horizontal="right" vertical="center"/>
      <protection locked="0"/>
    </xf>
    <xf numFmtId="167" fontId="13" fillId="0" borderId="0" xfId="49" applyNumberFormat="1" applyFont="1" applyFill="1" applyBorder="1" applyAlignment="1" applyProtection="1">
      <alignment horizontal="right" vertical="center"/>
      <protection locked="0"/>
    </xf>
    <xf numFmtId="167" fontId="13" fillId="0" borderId="0" xfId="49" applyNumberFormat="1" applyFont="1" applyAlignment="1" applyProtection="1">
      <alignment vertical="center"/>
      <protection locked="0"/>
    </xf>
    <xf numFmtId="165" fontId="17" fillId="26" borderId="32" xfId="41" applyNumberFormat="1" applyFont="1" applyFill="1" applyBorder="1" applyAlignment="1">
      <alignment horizontal="right" vertical="top"/>
    </xf>
    <xf numFmtId="0" fontId="24" fillId="0" borderId="31" xfId="34" applyFont="1" applyFill="1" applyBorder="1" applyAlignment="1">
      <alignment horizontal="left" indent="2"/>
    </xf>
    <xf numFmtId="0" fontId="9" fillId="0" borderId="18" xfId="41" applyFont="1" applyFill="1" applyBorder="1"/>
    <xf numFmtId="0" fontId="8" fillId="0" borderId="19" xfId="41" applyFill="1" applyBorder="1"/>
    <xf numFmtId="167" fontId="9" fillId="0" borderId="19" xfId="49" applyNumberFormat="1" applyFont="1" applyFill="1" applyBorder="1"/>
    <xf numFmtId="167" fontId="9" fillId="0" borderId="26" xfId="49" applyNumberFormat="1" applyFont="1" applyFill="1" applyBorder="1"/>
    <xf numFmtId="167" fontId="9" fillId="0" borderId="10" xfId="49" applyNumberFormat="1" applyFont="1" applyFill="1" applyBorder="1"/>
    <xf numFmtId="167" fontId="9" fillId="0" borderId="31" xfId="49" applyNumberFormat="1" applyFont="1" applyFill="1" applyBorder="1"/>
    <xf numFmtId="0" fontId="13" fillId="0" borderId="15" xfId="39" applyFont="1" applyFill="1" applyBorder="1" applyAlignment="1">
      <alignment horizontal="left" vertical="center" indent="2"/>
    </xf>
    <xf numFmtId="0" fontId="13" fillId="0" borderId="15" xfId="39" applyFont="1" applyFill="1" applyBorder="1" applyAlignment="1">
      <alignment horizontal="left" indent="2"/>
    </xf>
    <xf numFmtId="0" fontId="13" fillId="0" borderId="23" xfId="39" applyFont="1" applyFill="1" applyBorder="1" applyAlignment="1">
      <alignment horizontal="left" indent="2"/>
    </xf>
    <xf numFmtId="0" fontId="12" fillId="0" borderId="32" xfId="39" applyFont="1" applyFill="1" applyBorder="1" applyAlignment="1">
      <alignment horizontal="left" indent="1"/>
    </xf>
    <xf numFmtId="167" fontId="12" fillId="0" borderId="33" xfId="41" applyNumberFormat="1" applyFont="1" applyFill="1" applyBorder="1"/>
    <xf numFmtId="167" fontId="12" fillId="0" borderId="27" xfId="41" applyNumberFormat="1" applyFont="1" applyFill="1" applyBorder="1"/>
    <xf numFmtId="0" fontId="13" fillId="0" borderId="23" xfId="39" applyFont="1" applyFill="1" applyBorder="1" applyAlignment="1">
      <alignment horizontal="left" vertical="center" indent="2"/>
    </xf>
    <xf numFmtId="0" fontId="8" fillId="0" borderId="27" xfId="41" applyBorder="1"/>
    <xf numFmtId="0" fontId="8" fillId="0" borderId="10" xfId="41" applyNumberFormat="1" applyFont="1" applyFill="1" applyBorder="1" applyAlignment="1">
      <alignment vertical="center"/>
    </xf>
    <xf numFmtId="0" fontId="9" fillId="0" borderId="0" xfId="41" quotePrefix="1" applyFont="1" applyFill="1" applyBorder="1" applyAlignment="1">
      <alignment vertical="center"/>
    </xf>
    <xf numFmtId="165" fontId="42" fillId="42" borderId="34" xfId="41" applyNumberFormat="1" applyFont="1" applyFill="1" applyBorder="1" applyAlignment="1" applyProtection="1">
      <alignment horizontal="right" vertical="center"/>
      <protection locked="0"/>
    </xf>
    <xf numFmtId="165" fontId="42" fillId="42" borderId="29" xfId="41" applyNumberFormat="1" applyFont="1" applyFill="1" applyBorder="1" applyAlignment="1" applyProtection="1">
      <alignment horizontal="right" vertical="center"/>
      <protection locked="0"/>
    </xf>
    <xf numFmtId="165" fontId="42" fillId="42" borderId="35" xfId="41" applyNumberFormat="1" applyFont="1" applyFill="1" applyBorder="1" applyAlignment="1" applyProtection="1">
      <alignment horizontal="right" vertical="center"/>
      <protection locked="0"/>
    </xf>
    <xf numFmtId="165" fontId="9" fillId="0" borderId="19" xfId="41" applyNumberFormat="1" applyFont="1" applyFill="1" applyBorder="1" applyAlignment="1">
      <alignment horizontal="right" vertical="top"/>
    </xf>
    <xf numFmtId="0" fontId="9" fillId="0" borderId="0" xfId="41" applyFont="1" applyFill="1" applyBorder="1" applyAlignment="1"/>
    <xf numFmtId="167" fontId="9" fillId="0" borderId="0" xfId="58" applyNumberFormat="1" applyFont="1"/>
    <xf numFmtId="0" fontId="8" fillId="0" borderId="0" xfId="41" applyNumberFormat="1" applyAlignment="1">
      <alignment vertical="center"/>
    </xf>
    <xf numFmtId="0" fontId="8" fillId="0" borderId="18" xfId="41" applyFill="1" applyBorder="1"/>
    <xf numFmtId="0" fontId="8" fillId="0" borderId="0" xfId="41" applyNumberFormat="1" applyFill="1" applyAlignment="1">
      <alignment vertical="center"/>
    </xf>
    <xf numFmtId="0" fontId="8" fillId="0" borderId="0" xfId="41" applyFont="1" applyFill="1" applyBorder="1" applyAlignment="1" applyProtection="1">
      <alignment vertical="center"/>
      <protection locked="0"/>
    </xf>
    <xf numFmtId="0" fontId="9" fillId="0" borderId="0" xfId="41" applyFont="1" applyFill="1" applyBorder="1" applyAlignment="1" applyProtection="1">
      <alignment vertical="center"/>
      <protection locked="0"/>
    </xf>
    <xf numFmtId="165" fontId="42" fillId="26" borderId="34" xfId="41" applyNumberFormat="1" applyFont="1" applyFill="1" applyBorder="1" applyAlignment="1" applyProtection="1">
      <alignment horizontal="right" vertical="center"/>
      <protection locked="0"/>
    </xf>
    <xf numFmtId="165" fontId="42" fillId="26" borderId="29" xfId="41" applyNumberFormat="1" applyFont="1" applyFill="1" applyBorder="1" applyAlignment="1" applyProtection="1">
      <alignment horizontal="right" vertical="center"/>
      <protection locked="0"/>
    </xf>
    <xf numFmtId="165" fontId="8" fillId="0" borderId="0" xfId="41" applyNumberFormat="1"/>
    <xf numFmtId="165" fontId="42" fillId="26" borderId="35" xfId="41" applyNumberFormat="1" applyFont="1" applyFill="1" applyBorder="1" applyAlignment="1" applyProtection="1">
      <alignment horizontal="right" vertical="center"/>
      <protection locked="0"/>
    </xf>
    <xf numFmtId="0" fontId="8" fillId="0" borderId="32" xfId="41" applyFill="1" applyBorder="1"/>
    <xf numFmtId="0" fontId="10" fillId="24" borderId="32" xfId="41" applyFont="1" applyFill="1" applyBorder="1" applyAlignment="1">
      <alignment horizontal="left" vertical="center"/>
    </xf>
    <xf numFmtId="0" fontId="12" fillId="24" borderId="33" xfId="41" applyFont="1" applyFill="1" applyBorder="1" applyAlignment="1">
      <alignment horizontal="left" vertical="center"/>
    </xf>
    <xf numFmtId="0" fontId="10" fillId="24" borderId="33" xfId="41" applyFont="1" applyFill="1" applyBorder="1" applyAlignment="1">
      <alignment horizontal="left" vertical="center"/>
    </xf>
    <xf numFmtId="0" fontId="12" fillId="24" borderId="39" xfId="41" applyNumberFormat="1" applyFont="1" applyFill="1" applyBorder="1" applyAlignment="1">
      <alignment horizontal="centerContinuous" vertical="center"/>
    </xf>
    <xf numFmtId="0" fontId="12" fillId="24" borderId="33" xfId="41" applyFont="1" applyFill="1" applyBorder="1" applyAlignment="1">
      <alignment horizontal="centerContinuous" vertical="center"/>
    </xf>
    <xf numFmtId="0" fontId="12" fillId="24" borderId="28" xfId="41" applyNumberFormat="1" applyFont="1" applyFill="1" applyBorder="1" applyAlignment="1">
      <alignment horizontal="centerContinuous" vertical="center"/>
    </xf>
    <xf numFmtId="0" fontId="12" fillId="24" borderId="33" xfId="41" applyNumberFormat="1" applyFont="1" applyFill="1" applyBorder="1" applyAlignment="1">
      <alignment horizontal="centerContinuous" vertical="center"/>
    </xf>
    <xf numFmtId="0" fontId="12" fillId="24" borderId="27" xfId="41" applyNumberFormat="1" applyFont="1" applyFill="1" applyBorder="1" applyAlignment="1">
      <alignment horizontal="centerContinuous" vertical="center"/>
    </xf>
    <xf numFmtId="0" fontId="9" fillId="24" borderId="15" xfId="41" applyFont="1" applyFill="1" applyBorder="1"/>
    <xf numFmtId="0" fontId="9" fillId="24" borderId="23" xfId="41" applyFont="1" applyFill="1" applyBorder="1"/>
    <xf numFmtId="0" fontId="9" fillId="0" borderId="19" xfId="41" applyFont="1" applyFill="1" applyBorder="1" applyAlignment="1">
      <alignment vertical="center"/>
    </xf>
    <xf numFmtId="0" fontId="9" fillId="0" borderId="19" xfId="41" quotePrefix="1" applyFont="1" applyFill="1" applyBorder="1" applyAlignment="1">
      <alignment vertical="center"/>
    </xf>
    <xf numFmtId="0" fontId="9" fillId="0" borderId="10" xfId="41" applyFont="1" applyFill="1" applyBorder="1"/>
    <xf numFmtId="0" fontId="12" fillId="0" borderId="0" xfId="41" applyFont="1" applyFill="1" applyBorder="1"/>
    <xf numFmtId="17" fontId="12" fillId="24" borderId="32" xfId="0" quotePrefix="1" applyNumberFormat="1" applyFont="1" applyFill="1" applyBorder="1" applyAlignment="1">
      <alignment horizontal="centerContinuous" vertical="center"/>
    </xf>
    <xf numFmtId="17" fontId="12" fillId="24" borderId="32" xfId="0" applyNumberFormat="1" applyFont="1" applyFill="1" applyBorder="1" applyAlignment="1">
      <alignment horizontal="centerContinuous" vertical="center"/>
    </xf>
    <xf numFmtId="165" fontId="9" fillId="0" borderId="18" xfId="41" applyNumberFormat="1" applyFont="1" applyFill="1" applyBorder="1" applyAlignment="1">
      <alignment horizontal="right" vertical="top"/>
    </xf>
    <xf numFmtId="165" fontId="9" fillId="0" borderId="15" xfId="41" applyNumberFormat="1" applyFont="1" applyFill="1" applyBorder="1" applyAlignment="1">
      <alignment horizontal="right" vertical="top"/>
    </xf>
    <xf numFmtId="165" fontId="9" fillId="0" borderId="23" xfId="41" applyNumberFormat="1" applyFont="1" applyFill="1" applyBorder="1" applyAlignment="1">
      <alignment horizontal="right" vertical="top"/>
    </xf>
    <xf numFmtId="165" fontId="12" fillId="0" borderId="26" xfId="41" applyNumberFormat="1" applyFont="1" applyFill="1" applyBorder="1" applyAlignment="1">
      <alignment horizontal="right" vertical="top"/>
    </xf>
    <xf numFmtId="165" fontId="9" fillId="0" borderId="26" xfId="41" applyNumberFormat="1" applyFont="1" applyFill="1" applyBorder="1" applyAlignment="1">
      <alignment horizontal="right" vertical="top"/>
    </xf>
    <xf numFmtId="0" fontId="12" fillId="24" borderId="27" xfId="41" applyFont="1" applyFill="1" applyBorder="1" applyAlignment="1">
      <alignment horizontal="centerContinuous" vertical="center"/>
    </xf>
    <xf numFmtId="171" fontId="12" fillId="0" borderId="0" xfId="45" applyNumberFormat="1" applyFont="1" applyFill="1" applyBorder="1" applyAlignment="1">
      <alignment horizontal="right" vertical="top"/>
    </xf>
    <xf numFmtId="0" fontId="12" fillId="0" borderId="33" xfId="41" applyFont="1" applyFill="1" applyBorder="1"/>
    <xf numFmtId="171" fontId="12" fillId="0" borderId="33" xfId="45" applyNumberFormat="1" applyFont="1" applyFill="1" applyBorder="1" applyAlignment="1">
      <alignment horizontal="right" vertical="top"/>
    </xf>
    <xf numFmtId="171" fontId="9" fillId="0" borderId="19" xfId="45" applyNumberFormat="1" applyFont="1" applyFill="1" applyBorder="1" applyAlignment="1">
      <alignment horizontal="right" vertical="top"/>
    </xf>
    <xf numFmtId="171" fontId="12" fillId="0" borderId="26" xfId="45" applyNumberFormat="1" applyFont="1" applyFill="1" applyBorder="1" applyAlignment="1">
      <alignment horizontal="right" vertical="top"/>
    </xf>
    <xf numFmtId="171" fontId="12" fillId="0" borderId="14" xfId="45" applyNumberFormat="1" applyFont="1" applyFill="1" applyBorder="1" applyAlignment="1">
      <alignment horizontal="right" vertical="top"/>
    </xf>
    <xf numFmtId="171" fontId="12" fillId="0" borderId="27" xfId="45" applyNumberFormat="1" applyFont="1" applyFill="1" applyBorder="1" applyAlignment="1">
      <alignment horizontal="right" vertical="top"/>
    </xf>
    <xf numFmtId="171" fontId="9" fillId="0" borderId="26" xfId="45" applyNumberFormat="1" applyFont="1" applyFill="1" applyBorder="1" applyAlignment="1">
      <alignment horizontal="right" vertical="top"/>
    </xf>
    <xf numFmtId="17" fontId="12" fillId="24" borderId="33" xfId="0" applyNumberFormat="1" applyFont="1" applyFill="1" applyBorder="1" applyAlignment="1">
      <alignment horizontal="centerContinuous" vertical="center"/>
    </xf>
    <xf numFmtId="0" fontId="10" fillId="24" borderId="27" xfId="41" applyFont="1" applyFill="1" applyBorder="1" applyAlignment="1">
      <alignment horizontal="left" vertical="center"/>
    </xf>
    <xf numFmtId="0" fontId="9" fillId="0" borderId="26" xfId="41" quotePrefix="1" applyFont="1" applyFill="1" applyBorder="1" applyAlignment="1">
      <alignment vertical="center"/>
    </xf>
    <xf numFmtId="0" fontId="9" fillId="0" borderId="14" xfId="41" quotePrefix="1" applyFont="1" applyFill="1" applyBorder="1" applyAlignment="1">
      <alignment vertical="center"/>
    </xf>
    <xf numFmtId="0" fontId="8" fillId="0" borderId="27" xfId="41" applyFill="1" applyBorder="1"/>
    <xf numFmtId="165" fontId="9" fillId="0" borderId="0" xfId="58" applyNumberFormat="1" applyFont="1" applyBorder="1"/>
    <xf numFmtId="167" fontId="9" fillId="0" borderId="0" xfId="58" applyNumberFormat="1" applyFont="1" applyBorder="1"/>
    <xf numFmtId="167" fontId="9" fillId="0" borderId="0" xfId="58" applyNumberFormat="1" applyFont="1" applyFill="1" applyBorder="1"/>
    <xf numFmtId="0" fontId="9" fillId="0" borderId="0" xfId="41" applyFont="1" applyBorder="1"/>
    <xf numFmtId="0" fontId="12" fillId="26" borderId="27" xfId="41" applyFont="1" applyFill="1" applyBorder="1"/>
    <xf numFmtId="0" fontId="12" fillId="26" borderId="28" xfId="41" applyFont="1" applyFill="1" applyBorder="1"/>
    <xf numFmtId="0" fontId="9" fillId="26" borderId="15" xfId="41" applyFont="1" applyFill="1" applyBorder="1" applyAlignment="1">
      <alignment vertical="center"/>
    </xf>
    <xf numFmtId="0" fontId="9" fillId="26" borderId="0" xfId="41" quotePrefix="1" applyFont="1" applyFill="1" applyBorder="1" applyAlignment="1">
      <alignment vertical="center"/>
    </xf>
    <xf numFmtId="165" fontId="9" fillId="26" borderId="0" xfId="41" applyNumberFormat="1" applyFont="1" applyFill="1" applyBorder="1" applyAlignment="1">
      <alignment horizontal="right" vertical="top"/>
    </xf>
    <xf numFmtId="165" fontId="9" fillId="26" borderId="14" xfId="41" applyNumberFormat="1" applyFont="1" applyFill="1" applyBorder="1" applyAlignment="1">
      <alignment horizontal="right" vertical="top"/>
    </xf>
    <xf numFmtId="165" fontId="12" fillId="26" borderId="29" xfId="41" applyNumberFormat="1" applyFont="1" applyFill="1" applyBorder="1" applyAlignment="1">
      <alignment horizontal="right" vertical="top"/>
    </xf>
    <xf numFmtId="0" fontId="9" fillId="26" borderId="0" xfId="41" applyFont="1" applyFill="1" applyBorder="1"/>
    <xf numFmtId="0" fontId="9" fillId="26" borderId="15" xfId="41" applyFont="1" applyFill="1" applyBorder="1"/>
    <xf numFmtId="0" fontId="9" fillId="26" borderId="23" xfId="41" applyFont="1" applyFill="1" applyBorder="1"/>
    <xf numFmtId="0" fontId="9" fillId="26" borderId="10" xfId="41" applyFont="1" applyFill="1" applyBorder="1"/>
    <xf numFmtId="165" fontId="12" fillId="26" borderId="10" xfId="41" applyNumberFormat="1" applyFont="1" applyFill="1" applyBorder="1" applyAlignment="1">
      <alignment horizontal="right" vertical="top"/>
    </xf>
    <xf numFmtId="165" fontId="12" fillId="26" borderId="31" xfId="41" applyNumberFormat="1" applyFont="1" applyFill="1" applyBorder="1" applyAlignment="1">
      <alignment horizontal="right" vertical="top"/>
    </xf>
    <xf numFmtId="165" fontId="12" fillId="26" borderId="35" xfId="41" applyNumberFormat="1" applyFont="1" applyFill="1" applyBorder="1" applyAlignment="1">
      <alignment horizontal="right" vertical="top"/>
    </xf>
    <xf numFmtId="165" fontId="9" fillId="26" borderId="10" xfId="41" applyNumberFormat="1" applyFont="1" applyFill="1" applyBorder="1" applyAlignment="1">
      <alignment horizontal="right" vertical="top"/>
    </xf>
    <xf numFmtId="165" fontId="9" fillId="26" borderId="31" xfId="41" applyNumberFormat="1" applyFont="1" applyFill="1" applyBorder="1" applyAlignment="1">
      <alignment horizontal="right" vertical="top"/>
    </xf>
    <xf numFmtId="0" fontId="9" fillId="26" borderId="32" xfId="41" applyFont="1" applyFill="1" applyBorder="1"/>
    <xf numFmtId="0" fontId="64" fillId="26" borderId="33" xfId="41" applyFont="1" applyFill="1" applyBorder="1"/>
    <xf numFmtId="0" fontId="12" fillId="26" borderId="33" xfId="41" applyFont="1" applyFill="1" applyBorder="1"/>
    <xf numFmtId="0" fontId="12" fillId="26" borderId="32" xfId="41" applyFont="1" applyFill="1" applyBorder="1"/>
    <xf numFmtId="165" fontId="9" fillId="26" borderId="15" xfId="41" applyNumberFormat="1" applyFont="1" applyFill="1" applyBorder="1" applyAlignment="1">
      <alignment horizontal="right" vertical="top"/>
    </xf>
    <xf numFmtId="165" fontId="9" fillId="26" borderId="23" xfId="41" applyNumberFormat="1" applyFont="1" applyFill="1" applyBorder="1" applyAlignment="1">
      <alignment horizontal="right" vertical="top"/>
    </xf>
    <xf numFmtId="165" fontId="12" fillId="26" borderId="23" xfId="41" applyNumberFormat="1" applyFont="1" applyFill="1" applyBorder="1" applyAlignment="1">
      <alignment horizontal="right" vertical="top"/>
    </xf>
    <xf numFmtId="0" fontId="9" fillId="26" borderId="23" xfId="41" applyFont="1" applyFill="1" applyBorder="1" applyAlignment="1">
      <alignment vertical="center"/>
    </xf>
    <xf numFmtId="0" fontId="9" fillId="26" borderId="10" xfId="41" applyFont="1" applyFill="1" applyBorder="1" applyAlignment="1">
      <alignment vertical="center"/>
    </xf>
    <xf numFmtId="167" fontId="42" fillId="0" borderId="0" xfId="58" applyNumberFormat="1" applyFont="1" applyBorder="1"/>
    <xf numFmtId="167" fontId="42" fillId="0" borderId="0" xfId="41" applyNumberFormat="1" applyFont="1"/>
    <xf numFmtId="167" fontId="42" fillId="0" borderId="0" xfId="41" applyNumberFormat="1" applyFont="1" applyAlignment="1">
      <alignment vertical="center"/>
    </xf>
    <xf numFmtId="165" fontId="42" fillId="0" borderId="0" xfId="41" applyNumberFormat="1" applyFont="1" applyFill="1" applyBorder="1" applyAlignment="1" applyProtection="1">
      <alignment horizontal="right" vertical="center"/>
      <protection locked="0"/>
    </xf>
    <xf numFmtId="165" fontId="42" fillId="0" borderId="0" xfId="41" applyNumberFormat="1" applyFont="1" applyBorder="1"/>
    <xf numFmtId="165" fontId="42" fillId="43" borderId="0" xfId="41" applyNumberFormat="1" applyFont="1" applyFill="1" applyBorder="1" applyAlignment="1">
      <alignment horizontal="right" vertical="top"/>
    </xf>
    <xf numFmtId="165" fontId="65" fillId="40" borderId="0" xfId="41" applyNumberFormat="1" applyFont="1" applyFill="1" applyBorder="1" applyAlignment="1">
      <alignment horizontal="right" vertical="top"/>
    </xf>
    <xf numFmtId="165" fontId="65" fillId="40" borderId="10" xfId="41" applyNumberFormat="1" applyFont="1" applyFill="1" applyBorder="1" applyAlignment="1">
      <alignment horizontal="right" vertical="top"/>
    </xf>
    <xf numFmtId="164" fontId="13" fillId="0" borderId="0" xfId="45" applyNumberFormat="1" applyFont="1"/>
    <xf numFmtId="165" fontId="9" fillId="0" borderId="0" xfId="41" applyNumberFormat="1" applyFont="1" applyBorder="1"/>
    <xf numFmtId="167" fontId="9" fillId="0" borderId="0" xfId="41" applyNumberFormat="1" applyFont="1" applyBorder="1"/>
    <xf numFmtId="165" fontId="65" fillId="40" borderId="14" xfId="41" applyNumberFormat="1" applyFont="1" applyFill="1" applyBorder="1" applyAlignment="1">
      <alignment horizontal="right" vertical="top"/>
    </xf>
    <xf numFmtId="165" fontId="65" fillId="26" borderId="0" xfId="41" applyNumberFormat="1" applyFont="1" applyFill="1" applyBorder="1" applyAlignment="1">
      <alignment horizontal="right" vertical="top"/>
    </xf>
    <xf numFmtId="165" fontId="9" fillId="40" borderId="0" xfId="41" applyNumberFormat="1" applyFont="1" applyFill="1" applyBorder="1" applyAlignment="1">
      <alignment horizontal="right" vertical="top"/>
    </xf>
    <xf numFmtId="165" fontId="9" fillId="40" borderId="10" xfId="41" applyNumberFormat="1" applyFont="1" applyFill="1" applyBorder="1" applyAlignment="1">
      <alignment horizontal="right" vertical="top"/>
    </xf>
    <xf numFmtId="0" fontId="10" fillId="0" borderId="0" xfId="39" applyFont="1" applyFill="1" applyBorder="1"/>
    <xf numFmtId="0" fontId="12" fillId="0" borderId="0" xfId="39" applyFont="1" applyFill="1" applyBorder="1"/>
    <xf numFmtId="0" fontId="12" fillId="0" borderId="0" xfId="39" applyFont="1" applyFill="1" applyBorder="1" applyAlignment="1">
      <alignment vertical="center"/>
    </xf>
    <xf numFmtId="0" fontId="9" fillId="0" borderId="0" xfId="39" applyFont="1" applyFill="1" applyBorder="1" applyAlignment="1">
      <alignment horizontal="left" vertical="center" indent="1"/>
    </xf>
    <xf numFmtId="0" fontId="9" fillId="0" borderId="0" xfId="39" applyFont="1" applyFill="1" applyBorder="1" applyAlignment="1">
      <alignment horizontal="left" indent="1"/>
    </xf>
    <xf numFmtId="0" fontId="9" fillId="0" borderId="15" xfId="39" applyFont="1" applyFill="1" applyBorder="1"/>
    <xf numFmtId="0" fontId="9" fillId="0" borderId="14" xfId="39" applyFont="1" applyFill="1" applyBorder="1" applyAlignment="1">
      <alignment vertical="center"/>
    </xf>
    <xf numFmtId="0" fontId="8" fillId="0" borderId="15" xfId="39" applyFont="1" applyFill="1" applyBorder="1"/>
    <xf numFmtId="0" fontId="9" fillId="0" borderId="14" xfId="39" applyFont="1" applyFill="1" applyBorder="1"/>
    <xf numFmtId="0" fontId="18" fillId="0" borderId="0" xfId="39" quotePrefix="1" applyFont="1" applyFill="1" applyBorder="1" applyAlignment="1">
      <alignment vertical="center"/>
    </xf>
    <xf numFmtId="0" fontId="49" fillId="0" borderId="10" xfId="54" applyFont="1" applyFill="1" applyBorder="1" applyAlignment="1">
      <alignment horizontal="left" vertical="center"/>
    </xf>
    <xf numFmtId="0" fontId="49" fillId="0" borderId="10" xfId="54" applyFont="1" applyFill="1" applyBorder="1" applyAlignment="1">
      <alignment horizontal="left"/>
    </xf>
    <xf numFmtId="0" fontId="10" fillId="0" borderId="10" xfId="54" applyFont="1" applyFill="1" applyBorder="1" applyAlignment="1">
      <alignment horizontal="left"/>
    </xf>
    <xf numFmtId="0" fontId="8" fillId="0" borderId="10" xfId="54" applyFont="1" applyFill="1" applyBorder="1" applyAlignment="1">
      <alignment horizontal="centerContinuous"/>
    </xf>
    <xf numFmtId="0" fontId="8" fillId="0" borderId="0" xfId="54" applyFont="1" applyFill="1" applyBorder="1" applyAlignment="1">
      <alignment horizontal="centerContinuous"/>
    </xf>
    <xf numFmtId="165" fontId="8" fillId="0" borderId="0" xfId="54" applyNumberFormat="1" applyFont="1" applyFill="1" applyBorder="1" applyAlignment="1" applyProtection="1">
      <alignment horizontal="right" vertical="center"/>
      <protection locked="0"/>
    </xf>
    <xf numFmtId="0" fontId="8" fillId="0" borderId="0" xfId="54" applyFill="1"/>
    <xf numFmtId="0" fontId="9" fillId="0" borderId="14" xfId="54" applyFont="1" applyFill="1" applyBorder="1"/>
    <xf numFmtId="2" fontId="14" fillId="24" borderId="18" xfId="54" applyNumberFormat="1" applyFont="1" applyFill="1" applyBorder="1" applyAlignment="1">
      <alignment wrapText="1"/>
    </xf>
    <xf numFmtId="0" fontId="9" fillId="0" borderId="0" xfId="54" applyFont="1" applyFill="1" applyBorder="1"/>
    <xf numFmtId="2" fontId="14" fillId="24" borderId="15" xfId="54" applyNumberFormat="1" applyFont="1" applyFill="1" applyBorder="1" applyAlignment="1">
      <alignment wrapText="1"/>
    </xf>
    <xf numFmtId="2" fontId="14" fillId="24" borderId="23" xfId="54" applyNumberFormat="1" applyFont="1" applyFill="1" applyBorder="1" applyAlignment="1">
      <alignment wrapText="1"/>
    </xf>
    <xf numFmtId="0" fontId="9" fillId="0" borderId="15" xfId="54" applyFont="1" applyFill="1" applyBorder="1"/>
    <xf numFmtId="0" fontId="12" fillId="0" borderId="15" xfId="54" applyFont="1" applyFill="1" applyBorder="1" applyAlignment="1">
      <alignment vertical="center"/>
    </xf>
    <xf numFmtId="177" fontId="9" fillId="0" borderId="0" xfId="54" quotePrefix="1" applyNumberFormat="1" applyFont="1" applyFill="1" applyBorder="1" applyAlignment="1">
      <alignment horizontal="center" vertical="center"/>
    </xf>
    <xf numFmtId="177" fontId="9" fillId="0" borderId="0" xfId="54" applyNumberFormat="1" applyFont="1" applyFill="1" applyBorder="1" applyAlignment="1">
      <alignment horizontal="right" vertical="center"/>
    </xf>
    <xf numFmtId="177" fontId="9" fillId="0" borderId="14" xfId="54" applyNumberFormat="1" applyFont="1" applyFill="1" applyBorder="1" applyAlignment="1">
      <alignment horizontal="right" vertical="center"/>
    </xf>
    <xf numFmtId="9" fontId="9" fillId="0" borderId="14" xfId="56" applyNumberFormat="1" applyFont="1" applyFill="1" applyBorder="1" applyAlignment="1">
      <alignment horizontal="center" vertical="center"/>
    </xf>
    <xf numFmtId="0" fontId="9" fillId="0" borderId="15" xfId="54" applyFont="1" applyFill="1" applyBorder="1" applyAlignment="1">
      <alignment vertical="center"/>
    </xf>
    <xf numFmtId="0" fontId="9" fillId="0" borderId="23" xfId="54" applyFont="1" applyFill="1" applyBorder="1" applyAlignment="1">
      <alignment vertical="center"/>
    </xf>
    <xf numFmtId="0" fontId="9" fillId="0" borderId="31" xfId="54" applyFont="1" applyFill="1" applyBorder="1" applyAlignment="1">
      <alignment vertical="center"/>
    </xf>
    <xf numFmtId="177" fontId="9" fillId="0" borderId="10" xfId="54" applyNumberFormat="1" applyFont="1" applyFill="1" applyBorder="1" applyAlignment="1">
      <alignment horizontal="right" vertical="center"/>
    </xf>
    <xf numFmtId="177" fontId="9" fillId="0" borderId="31" xfId="54" quotePrefix="1" applyNumberFormat="1" applyFont="1" applyFill="1" applyBorder="1" applyAlignment="1">
      <alignment vertical="center"/>
    </xf>
    <xf numFmtId="177" fontId="9" fillId="0" borderId="31" xfId="54" applyNumberFormat="1" applyFont="1" applyFill="1" applyBorder="1" applyAlignment="1">
      <alignment horizontal="left" vertical="center"/>
    </xf>
    <xf numFmtId="9" fontId="9" fillId="0" borderId="31" xfId="56" applyNumberFormat="1" applyFont="1" applyFill="1" applyBorder="1" applyAlignment="1">
      <alignment horizontal="center" vertical="center"/>
    </xf>
    <xf numFmtId="0" fontId="9" fillId="0" borderId="0" xfId="54" applyFont="1" applyBorder="1"/>
    <xf numFmtId="0" fontId="9" fillId="0" borderId="0" xfId="54" applyFont="1"/>
    <xf numFmtId="177" fontId="9" fillId="0" borderId="0" xfId="54" applyNumberFormat="1" applyFont="1" applyFill="1" applyBorder="1" applyAlignment="1">
      <alignment horizontal="right" vertical="top"/>
    </xf>
    <xf numFmtId="177" fontId="9" fillId="0" borderId="0" xfId="54" applyNumberFormat="1" applyFont="1" applyFill="1" applyBorder="1" applyAlignment="1">
      <alignment horizontal="center" vertical="top"/>
    </xf>
    <xf numFmtId="9" fontId="9" fillId="0" borderId="0" xfId="56" applyNumberFormat="1" applyFont="1" applyFill="1" applyBorder="1" applyAlignment="1">
      <alignment horizontal="center" vertical="top"/>
    </xf>
    <xf numFmtId="165" fontId="9" fillId="0" borderId="0" xfId="54" applyNumberFormat="1" applyFont="1" applyFill="1" applyBorder="1" applyAlignment="1" applyProtection="1">
      <alignment horizontal="right" vertical="center"/>
      <protection locked="0"/>
    </xf>
    <xf numFmtId="0" fontId="9" fillId="0" borderId="0" xfId="54" applyFont="1" applyAlignment="1" applyProtection="1">
      <alignment vertical="center"/>
      <protection locked="0"/>
    </xf>
    <xf numFmtId="178" fontId="9" fillId="0" borderId="29" xfId="56" applyNumberFormat="1" applyFont="1" applyFill="1" applyBorder="1" applyAlignment="1">
      <alignment vertical="center"/>
    </xf>
    <xf numFmtId="0" fontId="8" fillId="0" borderId="14" xfId="41" applyFill="1" applyBorder="1"/>
    <xf numFmtId="171" fontId="12" fillId="0" borderId="0" xfId="41" applyNumberFormat="1" applyFont="1" applyFill="1" applyBorder="1" applyAlignment="1">
      <alignment horizontal="right" vertical="top"/>
    </xf>
    <xf numFmtId="171" fontId="12" fillId="0" borderId="14" xfId="41" applyNumberFormat="1" applyFont="1" applyFill="1" applyBorder="1" applyAlignment="1">
      <alignment horizontal="right" vertical="top"/>
    </xf>
    <xf numFmtId="171" fontId="9" fillId="0" borderId="0" xfId="41" applyNumberFormat="1" applyFont="1" applyFill="1" applyBorder="1" applyAlignment="1">
      <alignment horizontal="right" vertical="top"/>
    </xf>
    <xf numFmtId="171" fontId="9" fillId="0" borderId="14" xfId="41" applyNumberFormat="1" applyFont="1" applyFill="1" applyBorder="1" applyAlignment="1">
      <alignment horizontal="right" vertical="top"/>
    </xf>
    <xf numFmtId="171" fontId="12" fillId="0" borderId="10" xfId="41" applyNumberFormat="1" applyFont="1" applyFill="1" applyBorder="1" applyAlignment="1">
      <alignment horizontal="right" vertical="top"/>
    </xf>
    <xf numFmtId="171" fontId="12" fillId="0" borderId="31" xfId="41" applyNumberFormat="1" applyFont="1" applyFill="1" applyBorder="1" applyAlignment="1">
      <alignment horizontal="right" vertical="top"/>
    </xf>
    <xf numFmtId="171" fontId="12" fillId="24" borderId="10" xfId="41" applyNumberFormat="1" applyFont="1" applyFill="1" applyBorder="1" applyAlignment="1">
      <alignment horizontal="right" vertical="top"/>
    </xf>
    <xf numFmtId="165" fontId="12" fillId="0" borderId="10" xfId="41" quotePrefix="1" applyNumberFormat="1" applyFont="1" applyFill="1" applyBorder="1" applyAlignment="1">
      <alignment horizontal="right" vertical="top"/>
    </xf>
    <xf numFmtId="165" fontId="13" fillId="0" borderId="0" xfId="41" applyNumberFormat="1" applyFont="1" applyFill="1"/>
    <xf numFmtId="0" fontId="10" fillId="24" borderId="32" xfId="63" applyFont="1" applyFill="1" applyBorder="1" applyAlignment="1">
      <alignment horizontal="left" vertical="center"/>
    </xf>
    <xf numFmtId="0" fontId="12" fillId="24" borderId="33" xfId="63" applyFont="1" applyFill="1" applyBorder="1" applyAlignment="1">
      <alignment horizontal="left" vertical="top"/>
    </xf>
    <xf numFmtId="0" fontId="10" fillId="24" borderId="27" xfId="63" applyFont="1" applyFill="1" applyBorder="1" applyAlignment="1">
      <alignment horizontal="left" vertical="center"/>
    </xf>
    <xf numFmtId="0" fontId="9" fillId="24" borderId="32" xfId="63" applyFont="1" applyFill="1" applyBorder="1"/>
    <xf numFmtId="2" fontId="14" fillId="24" borderId="32" xfId="63" applyNumberFormat="1" applyFont="1" applyFill="1" applyBorder="1" applyAlignment="1">
      <alignment horizontal="center" vertical="top" wrapText="1"/>
    </xf>
    <xf numFmtId="2" fontId="14" fillId="24" borderId="33" xfId="63" applyNumberFormat="1" applyFont="1" applyFill="1" applyBorder="1" applyAlignment="1">
      <alignment horizontal="center" vertical="top" wrapText="1"/>
    </xf>
    <xf numFmtId="2" fontId="14" fillId="24" borderId="27" xfId="63" applyNumberFormat="1" applyFont="1" applyFill="1" applyBorder="1" applyAlignment="1">
      <alignment horizontal="center" vertical="top" wrapText="1"/>
    </xf>
    <xf numFmtId="171" fontId="9" fillId="0" borderId="0" xfId="45" applyNumberFormat="1" applyFont="1" applyFill="1" applyBorder="1" applyAlignment="1">
      <alignment horizontal="right" vertical="center"/>
    </xf>
    <xf numFmtId="171" fontId="9" fillId="0" borderId="14" xfId="45" applyNumberFormat="1" applyFont="1" applyFill="1" applyBorder="1" applyAlignment="1">
      <alignment horizontal="right" vertical="center"/>
    </xf>
    <xf numFmtId="0" fontId="9" fillId="0" borderId="10" xfId="41" applyFont="1" applyFill="1" applyBorder="1" applyAlignment="1">
      <alignment vertical="center"/>
    </xf>
    <xf numFmtId="171" fontId="9" fillId="0" borderId="10" xfId="45" applyNumberFormat="1" applyFont="1" applyFill="1" applyBorder="1" applyAlignment="1">
      <alignment horizontal="right" vertical="center"/>
    </xf>
    <xf numFmtId="171" fontId="9" fillId="0" borderId="31" xfId="45" applyNumberFormat="1" applyFont="1" applyFill="1" applyBorder="1" applyAlignment="1">
      <alignment horizontal="right" vertical="center"/>
    </xf>
    <xf numFmtId="0" fontId="18" fillId="0" borderId="0" xfId="0" quotePrefix="1" applyFont="1" applyFill="1" applyBorder="1" applyAlignment="1">
      <alignment vertical="center"/>
    </xf>
    <xf numFmtId="179" fontId="9" fillId="0" borderId="29" xfId="56" applyNumberFormat="1" applyFont="1" applyFill="1" applyBorder="1" applyAlignment="1">
      <alignment horizontal="center" vertical="center"/>
    </xf>
    <xf numFmtId="179" fontId="9" fillId="0" borderId="35" xfId="56" applyNumberFormat="1" applyFont="1" applyFill="1" applyBorder="1" applyAlignment="1">
      <alignment horizontal="center" vertical="center"/>
    </xf>
    <xf numFmtId="171" fontId="9" fillId="0" borderId="0" xfId="53" applyNumberFormat="1" applyFont="1" applyFill="1" applyBorder="1" applyAlignment="1">
      <alignment vertical="top"/>
    </xf>
    <xf numFmtId="171" fontId="9" fillId="0" borderId="14" xfId="53" applyNumberFormat="1" applyFont="1" applyFill="1" applyBorder="1" applyAlignment="1">
      <alignment vertical="top"/>
    </xf>
    <xf numFmtId="171" fontId="12" fillId="0" borderId="14" xfId="53" applyNumberFormat="1" applyFont="1" applyFill="1" applyBorder="1" applyAlignment="1">
      <alignment vertical="top"/>
    </xf>
    <xf numFmtId="171" fontId="9" fillId="0" borderId="10" xfId="53" applyNumberFormat="1" applyFont="1" applyFill="1" applyBorder="1" applyAlignment="1">
      <alignment vertical="top"/>
    </xf>
    <xf numFmtId="171" fontId="9" fillId="0" borderId="31" xfId="53" applyNumberFormat="1" applyFont="1" applyFill="1" applyBorder="1" applyAlignment="1">
      <alignment vertical="top"/>
    </xf>
    <xf numFmtId="171" fontId="12" fillId="0" borderId="31" xfId="53" applyNumberFormat="1" applyFont="1" applyFill="1" applyBorder="1" applyAlignment="1">
      <alignment vertical="top"/>
    </xf>
    <xf numFmtId="171" fontId="9" fillId="0" borderId="14" xfId="45" applyNumberFormat="1" applyFont="1" applyFill="1" applyBorder="1" applyAlignment="1">
      <alignment vertical="top"/>
    </xf>
    <xf numFmtId="171" fontId="9" fillId="0" borderId="31" xfId="45" applyNumberFormat="1" applyFont="1" applyFill="1" applyBorder="1" applyAlignment="1">
      <alignment vertical="top"/>
    </xf>
    <xf numFmtId="180" fontId="9" fillId="0" borderId="0" xfId="45" applyNumberFormat="1" applyFont="1" applyFill="1" applyBorder="1" applyAlignment="1">
      <alignment horizontal="right" vertical="top"/>
    </xf>
    <xf numFmtId="180" fontId="9" fillId="0" borderId="14" xfId="45" applyNumberFormat="1" applyFont="1" applyFill="1" applyBorder="1" applyAlignment="1">
      <alignment horizontal="right" vertical="top"/>
    </xf>
    <xf numFmtId="180" fontId="9" fillId="0" borderId="10" xfId="45" applyNumberFormat="1" applyFont="1" applyFill="1" applyBorder="1" applyAlignment="1">
      <alignment horizontal="right" vertical="top"/>
    </xf>
    <xf numFmtId="180" fontId="9" fillId="0" borderId="31" xfId="45" applyNumberFormat="1" applyFont="1" applyFill="1" applyBorder="1" applyAlignment="1">
      <alignment horizontal="right" vertical="top"/>
    </xf>
    <xf numFmtId="180" fontId="12" fillId="0" borderId="10" xfId="45" applyNumberFormat="1" applyFont="1" applyFill="1" applyBorder="1" applyAlignment="1">
      <alignment horizontal="right" vertical="top"/>
    </xf>
    <xf numFmtId="180" fontId="12" fillId="0" borderId="31" xfId="45" applyNumberFormat="1" applyFont="1" applyFill="1" applyBorder="1" applyAlignment="1">
      <alignment horizontal="right" vertical="top"/>
    </xf>
    <xf numFmtId="0" fontId="8" fillId="0" borderId="0" xfId="41" applyFont="1" applyBorder="1"/>
    <xf numFmtId="0" fontId="8" fillId="0" borderId="0" xfId="41" applyFont="1" applyFill="1" applyBorder="1"/>
    <xf numFmtId="0" fontId="24" fillId="0" borderId="0" xfId="34" applyFont="1" applyAlignment="1" applyProtection="1">
      <alignment vertical="center"/>
      <protection locked="0"/>
    </xf>
    <xf numFmtId="0" fontId="24" fillId="0" borderId="0" xfId="113" applyFont="1" applyAlignment="1" applyProtection="1"/>
    <xf numFmtId="0" fontId="24" fillId="0" borderId="0" xfId="34" applyFont="1" applyAlignment="1" applyProtection="1">
      <alignment horizontal="center" vertical="center"/>
      <protection locked="0"/>
    </xf>
    <xf numFmtId="0" fontId="12" fillId="24" borderId="14" xfId="41" applyFont="1" applyFill="1" applyBorder="1" applyAlignment="1">
      <alignment horizontal="left" vertical="center" wrapText="1"/>
    </xf>
    <xf numFmtId="0" fontId="12" fillId="24" borderId="31" xfId="41" applyFont="1" applyFill="1" applyBorder="1" applyAlignment="1">
      <alignment horizontal="left" vertical="center" wrapText="1"/>
    </xf>
    <xf numFmtId="2" fontId="14" fillId="24" borderId="26" xfId="41" applyNumberFormat="1" applyFont="1" applyFill="1" applyBorder="1" applyAlignment="1">
      <alignment horizontal="center" vertical="top" wrapText="1"/>
    </xf>
    <xf numFmtId="2" fontId="14" fillId="24" borderId="14" xfId="41" applyNumberFormat="1" applyFont="1" applyFill="1" applyBorder="1" applyAlignment="1">
      <alignment horizontal="center" vertical="top" wrapText="1"/>
    </xf>
    <xf numFmtId="2" fontId="14" fillId="24" borderId="31" xfId="41" applyNumberFormat="1" applyFont="1" applyFill="1" applyBorder="1" applyAlignment="1">
      <alignment horizontal="center" vertical="top" wrapText="1"/>
    </xf>
    <xf numFmtId="2" fontId="14" fillId="24" borderId="19" xfId="41" applyNumberFormat="1" applyFont="1" applyFill="1" applyBorder="1" applyAlignment="1">
      <alignment horizontal="center" vertical="top" wrapText="1"/>
    </xf>
    <xf numFmtId="2" fontId="14" fillId="24" borderId="0" xfId="41" applyNumberFormat="1" applyFont="1" applyFill="1" applyBorder="1" applyAlignment="1">
      <alignment horizontal="center" vertical="top" wrapText="1"/>
    </xf>
    <xf numFmtId="2" fontId="14" fillId="24" borderId="10" xfId="41" applyNumberFormat="1" applyFont="1" applyFill="1" applyBorder="1" applyAlignment="1">
      <alignment horizontal="center" vertical="top" wrapText="1"/>
    </xf>
    <xf numFmtId="0" fontId="12" fillId="24" borderId="33" xfId="41" applyFont="1" applyFill="1" applyBorder="1" applyAlignment="1">
      <alignment horizontal="center" vertical="top"/>
    </xf>
    <xf numFmtId="0" fontId="12" fillId="24" borderId="27" xfId="41" applyFont="1" applyFill="1" applyBorder="1" applyAlignment="1">
      <alignment horizontal="center" vertical="top"/>
    </xf>
    <xf numFmtId="0" fontId="9" fillId="0" borderId="32" xfId="41" applyFont="1" applyFill="1" applyBorder="1" applyAlignment="1">
      <alignment horizontal="center" vertical="center"/>
    </xf>
    <xf numFmtId="0" fontId="9" fillId="0" borderId="33" xfId="41" applyFont="1" applyFill="1" applyBorder="1" applyAlignment="1">
      <alignment horizontal="center" vertical="center"/>
    </xf>
    <xf numFmtId="0" fontId="9" fillId="0" borderId="27" xfId="41" applyFont="1" applyFill="1" applyBorder="1" applyAlignment="1">
      <alignment horizontal="center" vertical="center"/>
    </xf>
    <xf numFmtId="0" fontId="18" fillId="0" borderId="19" xfId="0" applyFont="1" applyFill="1" applyBorder="1" applyAlignment="1">
      <alignment horizontal="justify" vertical="center" wrapText="1"/>
    </xf>
    <xf numFmtId="0" fontId="18" fillId="0" borderId="0" xfId="0" applyFont="1" applyFill="1" applyBorder="1" applyAlignment="1">
      <alignment horizontal="justify" vertical="center" wrapText="1"/>
    </xf>
    <xf numFmtId="2" fontId="14" fillId="24" borderId="26" xfId="40" applyNumberFormat="1" applyFont="1" applyFill="1" applyBorder="1" applyAlignment="1">
      <alignment horizontal="center" vertical="top" wrapText="1"/>
    </xf>
    <xf numFmtId="2" fontId="14" fillId="24" borderId="14" xfId="40" applyNumberFormat="1" applyFont="1" applyFill="1" applyBorder="1" applyAlignment="1">
      <alignment horizontal="center" vertical="top" wrapText="1"/>
    </xf>
    <xf numFmtId="2" fontId="14" fillId="24" borderId="31" xfId="40" applyNumberFormat="1" applyFont="1" applyFill="1" applyBorder="1" applyAlignment="1">
      <alignment horizontal="center" vertical="top" wrapText="1"/>
    </xf>
    <xf numFmtId="0" fontId="12" fillId="24" borderId="26" xfId="40" applyFont="1" applyFill="1" applyBorder="1" applyAlignment="1">
      <alignment horizontal="left" wrapText="1"/>
    </xf>
    <xf numFmtId="0" fontId="12" fillId="24" borderId="14" xfId="40" applyFont="1" applyFill="1" applyBorder="1" applyAlignment="1">
      <alignment horizontal="left" wrapText="1"/>
    </xf>
    <xf numFmtId="0" fontId="12" fillId="24" borderId="31" xfId="40" applyFont="1" applyFill="1" applyBorder="1" applyAlignment="1">
      <alignment horizontal="left" wrapText="1"/>
    </xf>
    <xf numFmtId="2" fontId="14" fillId="24" borderId="18" xfId="40" applyNumberFormat="1" applyFont="1" applyFill="1" applyBorder="1" applyAlignment="1">
      <alignment horizontal="center" vertical="top"/>
    </xf>
    <xf numFmtId="2" fontId="14" fillId="24" borderId="15" xfId="40" applyNumberFormat="1" applyFont="1" applyFill="1" applyBorder="1" applyAlignment="1">
      <alignment horizontal="center" vertical="top"/>
    </xf>
    <xf numFmtId="2" fontId="14" fillId="24" borderId="23" xfId="40" applyNumberFormat="1" applyFont="1" applyFill="1" applyBorder="1" applyAlignment="1">
      <alignment horizontal="center" vertical="top"/>
    </xf>
    <xf numFmtId="2" fontId="14" fillId="24" borderId="18" xfId="40" applyNumberFormat="1" applyFont="1" applyFill="1" applyBorder="1" applyAlignment="1">
      <alignment horizontal="center" vertical="top" wrapText="1"/>
    </xf>
    <xf numFmtId="2" fontId="14" fillId="24" borderId="15" xfId="40" applyNumberFormat="1" applyFont="1" applyFill="1" applyBorder="1" applyAlignment="1">
      <alignment horizontal="center" vertical="top" wrapText="1"/>
    </xf>
    <xf numFmtId="2" fontId="14" fillId="24" borderId="23" xfId="40" applyNumberFormat="1" applyFont="1" applyFill="1" applyBorder="1" applyAlignment="1">
      <alignment horizontal="center" vertical="top" wrapText="1"/>
    </xf>
    <xf numFmtId="2" fontId="14" fillId="24" borderId="19" xfId="40" applyNumberFormat="1" applyFont="1" applyFill="1" applyBorder="1" applyAlignment="1">
      <alignment horizontal="center" vertical="top" wrapText="1"/>
    </xf>
    <xf numFmtId="2" fontId="14" fillId="24" borderId="0" xfId="40" applyNumberFormat="1" applyFont="1" applyFill="1" applyBorder="1" applyAlignment="1">
      <alignment horizontal="center" vertical="top" wrapText="1"/>
    </xf>
    <xf numFmtId="2" fontId="14" fillId="24" borderId="10" xfId="40" applyNumberFormat="1" applyFont="1" applyFill="1" applyBorder="1" applyAlignment="1">
      <alignment horizontal="center" vertical="top" wrapText="1"/>
    </xf>
    <xf numFmtId="2" fontId="14" fillId="24" borderId="19" xfId="40" applyNumberFormat="1" applyFont="1" applyFill="1" applyBorder="1" applyAlignment="1">
      <alignment horizontal="center" vertical="top"/>
    </xf>
    <xf numFmtId="2" fontId="14" fillId="24" borderId="0" xfId="40" applyNumberFormat="1" applyFont="1" applyFill="1" applyBorder="1" applyAlignment="1">
      <alignment horizontal="center" vertical="top"/>
    </xf>
    <xf numFmtId="2" fontId="14" fillId="24" borderId="10" xfId="40" applyNumberFormat="1" applyFont="1" applyFill="1" applyBorder="1" applyAlignment="1">
      <alignment horizontal="center" vertical="top"/>
    </xf>
    <xf numFmtId="2" fontId="14" fillId="24" borderId="34" xfId="0" applyNumberFormat="1" applyFont="1" applyFill="1" applyBorder="1" applyAlignment="1">
      <alignment horizontal="center" vertical="top" wrapText="1"/>
    </xf>
    <xf numFmtId="2" fontId="14" fillId="24" borderId="29" xfId="0" applyNumberFormat="1" applyFont="1" applyFill="1" applyBorder="1" applyAlignment="1">
      <alignment horizontal="center" vertical="top" wrapText="1"/>
    </xf>
    <xf numFmtId="2" fontId="14" fillId="24" borderId="35" xfId="0" applyNumberFormat="1" applyFont="1" applyFill="1" applyBorder="1" applyAlignment="1">
      <alignment horizontal="center" vertical="top" wrapText="1"/>
    </xf>
    <xf numFmtId="0" fontId="9" fillId="0" borderId="26" xfId="54" applyFont="1" applyFill="1" applyBorder="1" applyAlignment="1">
      <alignment horizontal="left" vertical="center" wrapText="1"/>
    </xf>
    <xf numFmtId="0" fontId="9" fillId="0" borderId="14" xfId="54" applyFont="1" applyFill="1" applyBorder="1" applyAlignment="1">
      <alignment horizontal="left" vertical="center" wrapText="1"/>
    </xf>
    <xf numFmtId="2" fontId="14" fillId="24" borderId="26" xfId="54" applyNumberFormat="1" applyFont="1" applyFill="1" applyBorder="1" applyAlignment="1">
      <alignment horizontal="left" wrapText="1"/>
    </xf>
    <xf numFmtId="2" fontId="14" fillId="24" borderId="14" xfId="54" applyNumberFormat="1" applyFont="1" applyFill="1" applyBorder="1" applyAlignment="1">
      <alignment horizontal="left" wrapText="1"/>
    </xf>
    <xf numFmtId="2" fontId="14" fillId="24" borderId="31" xfId="54" applyNumberFormat="1" applyFont="1" applyFill="1" applyBorder="1" applyAlignment="1">
      <alignment horizontal="left" wrapText="1"/>
    </xf>
    <xf numFmtId="1" fontId="14" fillId="24" borderId="18" xfId="54" quotePrefix="1" applyNumberFormat="1" applyFont="1" applyFill="1" applyBorder="1" applyAlignment="1">
      <alignment horizontal="center" vertical="top"/>
    </xf>
    <xf numFmtId="1" fontId="14" fillId="24" borderId="19" xfId="54" applyNumberFormat="1" applyFont="1" applyFill="1" applyBorder="1" applyAlignment="1">
      <alignment horizontal="center" vertical="top"/>
    </xf>
    <xf numFmtId="1" fontId="14" fillId="24" borderId="26" xfId="54" applyNumberFormat="1" applyFont="1" applyFill="1" applyBorder="1" applyAlignment="1">
      <alignment horizontal="center" vertical="top"/>
    </xf>
    <xf numFmtId="1" fontId="14" fillId="24" borderId="15" xfId="54" applyNumberFormat="1" applyFont="1" applyFill="1" applyBorder="1" applyAlignment="1">
      <alignment horizontal="center" vertical="top"/>
    </xf>
    <xf numFmtId="1" fontId="14" fillId="24" borderId="0" xfId="54" applyNumberFormat="1" applyFont="1" applyFill="1" applyBorder="1" applyAlignment="1">
      <alignment horizontal="center" vertical="top"/>
    </xf>
    <xf numFmtId="1" fontId="14" fillId="24" borderId="14" xfId="54" applyNumberFormat="1" applyFont="1" applyFill="1" applyBorder="1" applyAlignment="1">
      <alignment horizontal="center" vertical="top"/>
    </xf>
    <xf numFmtId="1" fontId="14" fillId="24" borderId="23" xfId="54" applyNumberFormat="1" applyFont="1" applyFill="1" applyBorder="1" applyAlignment="1">
      <alignment horizontal="center" vertical="top"/>
    </xf>
    <xf numFmtId="1" fontId="14" fillId="24" borderId="10" xfId="54" applyNumberFormat="1" applyFont="1" applyFill="1" applyBorder="1" applyAlignment="1">
      <alignment horizontal="center" vertical="top"/>
    </xf>
    <xf numFmtId="1" fontId="14" fillId="24" borderId="31" xfId="54" applyNumberFormat="1" applyFont="1" applyFill="1" applyBorder="1" applyAlignment="1">
      <alignment horizontal="center" vertical="top"/>
    </xf>
    <xf numFmtId="2" fontId="14" fillId="24" borderId="34" xfId="54" applyNumberFormat="1" applyFont="1" applyFill="1" applyBorder="1" applyAlignment="1">
      <alignment horizontal="center" vertical="top" wrapText="1"/>
    </xf>
    <xf numFmtId="2" fontId="14" fillId="24" borderId="29" xfId="54" applyNumberFormat="1" applyFont="1" applyFill="1" applyBorder="1" applyAlignment="1">
      <alignment horizontal="center" vertical="top" wrapText="1"/>
    </xf>
    <xf numFmtId="2" fontId="14" fillId="24" borderId="35" xfId="54" applyNumberFormat="1" applyFont="1" applyFill="1" applyBorder="1" applyAlignment="1">
      <alignment horizontal="center" vertical="top"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27" xfId="0" applyFont="1" applyBorder="1" applyAlignment="1">
      <alignment horizontal="center" vertical="center"/>
    </xf>
    <xf numFmtId="2" fontId="14" fillId="24" borderId="33" xfId="41" applyNumberFormat="1" applyFont="1" applyFill="1" applyBorder="1" applyAlignment="1">
      <alignment horizontal="center" vertical="top"/>
    </xf>
    <xf numFmtId="2" fontId="14" fillId="24" borderId="27" xfId="41" applyNumberFormat="1" applyFont="1" applyFill="1" applyBorder="1" applyAlignment="1">
      <alignment horizontal="center" vertical="top"/>
    </xf>
    <xf numFmtId="2" fontId="14" fillId="24" borderId="34" xfId="41" applyNumberFormat="1" applyFont="1" applyFill="1" applyBorder="1" applyAlignment="1">
      <alignment horizontal="center" vertical="top" wrapText="1"/>
    </xf>
    <xf numFmtId="2" fontId="14" fillId="24" borderId="29" xfId="41" applyNumberFormat="1" applyFont="1" applyFill="1" applyBorder="1" applyAlignment="1">
      <alignment horizontal="center" vertical="top" wrapText="1"/>
    </xf>
    <xf numFmtId="2" fontId="14" fillId="24" borderId="35" xfId="41" applyNumberFormat="1" applyFont="1" applyFill="1" applyBorder="1" applyAlignment="1">
      <alignment horizontal="center" vertical="top" wrapText="1"/>
    </xf>
    <xf numFmtId="2" fontId="14" fillId="24" borderId="18" xfId="41" applyNumberFormat="1" applyFont="1" applyFill="1" applyBorder="1" applyAlignment="1">
      <alignment horizontal="center" vertical="top" wrapText="1"/>
    </xf>
    <xf numFmtId="2" fontId="14" fillId="24" borderId="15" xfId="41" applyNumberFormat="1" applyFont="1" applyFill="1" applyBorder="1" applyAlignment="1">
      <alignment horizontal="center" vertical="top" wrapText="1"/>
    </xf>
    <xf numFmtId="2" fontId="14" fillId="24" borderId="23" xfId="41" applyNumberFormat="1" applyFont="1" applyFill="1" applyBorder="1" applyAlignment="1">
      <alignment horizontal="center" vertical="top" wrapText="1"/>
    </xf>
    <xf numFmtId="2" fontId="14" fillId="24" borderId="32" xfId="41" applyNumberFormat="1" applyFont="1" applyFill="1" applyBorder="1" applyAlignment="1">
      <alignment horizontal="center" vertical="top"/>
    </xf>
    <xf numFmtId="17" fontId="12" fillId="24" borderId="32" xfId="0" quotePrefix="1" applyNumberFormat="1" applyFont="1" applyFill="1" applyBorder="1" applyAlignment="1">
      <alignment horizontal="center" vertical="center" wrapText="1"/>
    </xf>
    <xf numFmtId="17" fontId="12" fillId="24" borderId="33" xfId="0" quotePrefix="1" applyNumberFormat="1" applyFont="1" applyFill="1" applyBorder="1" applyAlignment="1">
      <alignment horizontal="center" vertical="center" wrapText="1"/>
    </xf>
    <xf numFmtId="17" fontId="12" fillId="24" borderId="27" xfId="0" quotePrefix="1" applyNumberFormat="1" applyFont="1" applyFill="1" applyBorder="1" applyAlignment="1">
      <alignment horizontal="center" vertical="center" wrapText="1"/>
    </xf>
    <xf numFmtId="0" fontId="12" fillId="24" borderId="18" xfId="0" quotePrefix="1" applyFont="1" applyFill="1" applyBorder="1" applyAlignment="1">
      <alignment horizontal="center" vertical="center" wrapText="1"/>
    </xf>
    <xf numFmtId="0" fontId="12" fillId="24" borderId="19" xfId="0" quotePrefix="1" applyFont="1" applyFill="1" applyBorder="1" applyAlignment="1">
      <alignment horizontal="center" vertical="center" wrapText="1"/>
    </xf>
    <xf numFmtId="0" fontId="12" fillId="24" borderId="26" xfId="0" quotePrefix="1" applyFont="1" applyFill="1" applyBorder="1" applyAlignment="1">
      <alignment horizontal="center" vertical="center" wrapText="1"/>
    </xf>
    <xf numFmtId="0" fontId="12" fillId="24" borderId="10" xfId="0" applyFont="1" applyFill="1" applyBorder="1" applyAlignment="1">
      <alignment horizontal="left" vertical="top" wrapText="1"/>
    </xf>
    <xf numFmtId="0" fontId="12" fillId="24" borderId="33" xfId="63" applyFont="1" applyFill="1" applyBorder="1" applyAlignment="1">
      <alignment horizontal="left" vertical="top" wrapText="1"/>
    </xf>
    <xf numFmtId="0" fontId="12" fillId="24" borderId="27" xfId="63" applyFont="1" applyFill="1" applyBorder="1" applyAlignment="1">
      <alignment horizontal="left" vertical="top" wrapText="1"/>
    </xf>
    <xf numFmtId="0" fontId="12" fillId="24" borderId="32" xfId="0" quotePrefix="1" applyFont="1" applyFill="1" applyBorder="1" applyAlignment="1">
      <alignment horizontal="center" vertical="center" wrapText="1"/>
    </xf>
    <xf numFmtId="0" fontId="12" fillId="24" borderId="33" xfId="0" quotePrefix="1" applyFont="1" applyFill="1" applyBorder="1" applyAlignment="1">
      <alignment horizontal="center" vertical="center" wrapText="1"/>
    </xf>
    <xf numFmtId="0" fontId="12" fillId="24" borderId="27" xfId="0" quotePrefix="1" applyFont="1" applyFill="1" applyBorder="1" applyAlignment="1">
      <alignment horizontal="center" vertical="center" wrapText="1"/>
    </xf>
    <xf numFmtId="0" fontId="18" fillId="0" borderId="0" xfId="39" applyFont="1" applyFill="1" applyBorder="1" applyAlignment="1">
      <alignment horizontal="justify" vertical="center"/>
    </xf>
    <xf numFmtId="0" fontId="12" fillId="24" borderId="31" xfId="0" applyFont="1" applyFill="1" applyBorder="1" applyAlignment="1">
      <alignment horizontal="left" vertical="top" wrapText="1"/>
    </xf>
    <xf numFmtId="0" fontId="9" fillId="0" borderId="0" xfId="39" applyFont="1" applyFill="1" applyBorder="1" applyAlignment="1">
      <alignment horizontal="left" wrapText="1" indent="1"/>
    </xf>
    <xf numFmtId="0" fontId="9" fillId="0" borderId="14" xfId="39" applyFont="1" applyFill="1" applyBorder="1" applyAlignment="1">
      <alignment horizontal="left" wrapText="1" indent="1"/>
    </xf>
    <xf numFmtId="0" fontId="12" fillId="24" borderId="19" xfId="41" applyFont="1" applyFill="1" applyBorder="1" applyAlignment="1">
      <alignment horizontal="left" vertical="top" wrapText="1"/>
    </xf>
    <xf numFmtId="0" fontId="12" fillId="24" borderId="0" xfId="41" applyFont="1" applyFill="1" applyBorder="1" applyAlignment="1">
      <alignment horizontal="left" vertical="top" wrapText="1"/>
    </xf>
    <xf numFmtId="0" fontId="12" fillId="24" borderId="10" xfId="41" applyFont="1" applyFill="1" applyBorder="1" applyAlignment="1">
      <alignment horizontal="left" vertical="top" wrapText="1"/>
    </xf>
    <xf numFmtId="0" fontId="12" fillId="24" borderId="26" xfId="41" applyFont="1" applyFill="1" applyBorder="1" applyAlignment="1">
      <alignment horizontal="left" vertical="top" wrapText="1"/>
    </xf>
    <xf numFmtId="0" fontId="12" fillId="24" borderId="14" xfId="41" applyFont="1" applyFill="1" applyBorder="1" applyAlignment="1">
      <alignment horizontal="left" vertical="top" wrapText="1"/>
    </xf>
    <xf numFmtId="0" fontId="12" fillId="24" borderId="31" xfId="41" applyFont="1" applyFill="1" applyBorder="1" applyAlignment="1">
      <alignment horizontal="left" vertical="top" wrapText="1"/>
    </xf>
  </cellXfs>
  <cellStyles count="12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9" builtinId="3"/>
    <cellStyle name="Comma 2" xfId="57"/>
    <cellStyle name="Comma 2 2" xfId="58"/>
    <cellStyle name="Comma 2 3" xfId="59"/>
    <cellStyle name="Comma 3" xfId="60"/>
    <cellStyle name="Comma 4" xfId="55"/>
    <cellStyle name="Comma 4 2" xfId="114"/>
    <cellStyle name="Comma 5" xfId="115"/>
    <cellStyle name="Comma 6" xfId="116"/>
    <cellStyle name="Currency 2" xfId="117"/>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113"/>
    <cellStyle name="Input" xfId="35" builtinId="20" customBuiltin="1"/>
    <cellStyle name="Linked Cell" xfId="36" builtinId="24" customBuiltin="1"/>
    <cellStyle name="Neutral" xfId="37" builtinId="28" customBuiltin="1"/>
    <cellStyle name="Normal" xfId="0" builtinId="0"/>
    <cellStyle name="Normal 10" xfId="54"/>
    <cellStyle name="Normal 12" xfId="61"/>
    <cellStyle name="Normal 2" xfId="50"/>
    <cellStyle name="Normal 2 2" xfId="51"/>
    <cellStyle name="Normal 2 2 2" xfId="62"/>
    <cellStyle name="Normal 2 2 3" xfId="109"/>
    <cellStyle name="Normal 2 2 4" xfId="112"/>
    <cellStyle name="Normal 2 3" xfId="63"/>
    <cellStyle name="Normal 2 4" xfId="111"/>
    <cellStyle name="Normal 3" xfId="52"/>
    <cellStyle name="Normal 3 2" xfId="64"/>
    <cellStyle name="Normal 4" xfId="65"/>
    <cellStyle name="Normal 5" xfId="66"/>
    <cellStyle name="Normal 5 2" xfId="118"/>
    <cellStyle name="Normal 6" xfId="67"/>
    <cellStyle name="Normal 7" xfId="68"/>
    <cellStyle name="Normal 8" xfId="69"/>
    <cellStyle name="Normal_1. Tax revenue - 30 May 2008" xfId="38"/>
    <cellStyle name="Normal_2. PIT - 10 Oct 2008" xfId="39"/>
    <cellStyle name="Normal_2. PIT - 30 May 2008" xfId="40"/>
    <cellStyle name="Normal_2. PIT - Jan 2008" xfId="41"/>
    <cellStyle name="Normal_A3.4.2" xfId="42"/>
    <cellStyle name="Note" xfId="43" builtinId="10" customBuiltin="1"/>
    <cellStyle name="Output" xfId="44" builtinId="21" customBuiltin="1"/>
    <cellStyle name="Percent" xfId="45" builtinId="5"/>
    <cellStyle name="Percent 2" xfId="56"/>
    <cellStyle name="Percent 2 2" xfId="53"/>
    <cellStyle name="Percent 2 3" xfId="70"/>
    <cellStyle name="Percent 2 4" xfId="110"/>
    <cellStyle name="Percent 3" xfId="119"/>
    <cellStyle name="Percent 4" xfId="120"/>
    <cellStyle name="SAPBEXaggData" xfId="71"/>
    <cellStyle name="SAPBEXaggDataEmph" xfId="72"/>
    <cellStyle name="SAPBEXaggItem" xfId="73"/>
    <cellStyle name="SAPBEXaggItemX" xfId="74"/>
    <cellStyle name="SAPBEXchaText" xfId="75"/>
    <cellStyle name="SAPBEXexcBad7" xfId="76"/>
    <cellStyle name="SAPBEXexcBad8" xfId="77"/>
    <cellStyle name="SAPBEXexcBad9" xfId="78"/>
    <cellStyle name="SAPBEXexcCritical4" xfId="79"/>
    <cellStyle name="SAPBEXexcCritical5" xfId="80"/>
    <cellStyle name="SAPBEXexcCritical6" xfId="81"/>
    <cellStyle name="SAPBEXexcGood1" xfId="82"/>
    <cellStyle name="SAPBEXexcGood2" xfId="83"/>
    <cellStyle name="SAPBEXexcGood3" xfId="84"/>
    <cellStyle name="SAPBEXfilterDrill" xfId="85"/>
    <cellStyle name="SAPBEXfilterItem" xfId="86"/>
    <cellStyle name="SAPBEXfilterText" xfId="87"/>
    <cellStyle name="SAPBEXformats" xfId="88"/>
    <cellStyle name="SAPBEXheaderItem" xfId="89"/>
    <cellStyle name="SAPBEXheaderText" xfId="90"/>
    <cellStyle name="SAPBEXHLevel0" xfId="91"/>
    <cellStyle name="SAPBEXHLevel0X" xfId="92"/>
    <cellStyle name="SAPBEXHLevel1" xfId="93"/>
    <cellStyle name="SAPBEXHLevel1X" xfId="94"/>
    <cellStyle name="SAPBEXHLevel2" xfId="95"/>
    <cellStyle name="SAPBEXHLevel2X" xfId="96"/>
    <cellStyle name="SAPBEXHLevel3" xfId="97"/>
    <cellStyle name="SAPBEXHLevel3X" xfId="98"/>
    <cellStyle name="SAPBEXresData" xfId="99"/>
    <cellStyle name="SAPBEXresDataEmph" xfId="100"/>
    <cellStyle name="SAPBEXresItem" xfId="101"/>
    <cellStyle name="SAPBEXresItemX" xfId="102"/>
    <cellStyle name="SAPBEXstdData" xfId="103"/>
    <cellStyle name="SAPBEXstdDataEmph" xfId="104"/>
    <cellStyle name="SAPBEXstdItem" xfId="105"/>
    <cellStyle name="SAPBEXstdItemX" xfId="106"/>
    <cellStyle name="SAPBEXtitle" xfId="107"/>
    <cellStyle name="SAPBEXundefined" xfId="108"/>
    <cellStyle name="Title" xfId="46" builtinId="15" customBuiltin="1"/>
    <cellStyle name="Total" xfId="47" builtinId="25" customBuiltin="1"/>
    <cellStyle name="Warning Text" xfId="48" builtinId="11" customBuiltin="1"/>
  </cellStyles>
  <dxfs count="20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FFD653"/>
      <color rgb="FFFFCF37"/>
      <color rgb="FFFFC000"/>
      <color rgb="FF993300"/>
      <color rgb="FF990000"/>
      <color rgb="FF7F7F7F"/>
      <color rgb="FF99CCFF"/>
      <color rgb="FFFF9999"/>
      <color rgb="FF1F497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2206639406103"/>
          <c:y val="0.1238541408739017"/>
          <c:w val="0.52362557717161762"/>
          <c:h val="0.75909242476765859"/>
        </c:manualLayout>
      </c:layout>
      <c:pieChart>
        <c:varyColors val="1"/>
        <c:ser>
          <c:idx val="3"/>
          <c:order val="0"/>
          <c:spPr>
            <a:ln>
              <a:solidFill>
                <a:schemeClr val="tx1"/>
              </a:solidFill>
            </a:ln>
          </c:spPr>
          <c:dPt>
            <c:idx val="0"/>
            <c:bubble3D val="0"/>
            <c:spPr>
              <a:solidFill>
                <a:srgbClr val="993300"/>
              </a:solidFill>
              <a:ln>
                <a:solidFill>
                  <a:schemeClr val="tx1"/>
                </a:solidFill>
              </a:ln>
            </c:spPr>
          </c:dPt>
          <c:dPt>
            <c:idx val="1"/>
            <c:bubble3D val="0"/>
            <c:spPr>
              <a:solidFill>
                <a:schemeClr val="bg1">
                  <a:lumMod val="65000"/>
                </a:schemeClr>
              </a:solidFill>
              <a:ln>
                <a:solidFill>
                  <a:schemeClr val="tx1"/>
                </a:solidFill>
              </a:ln>
            </c:spPr>
          </c:dPt>
          <c:dPt>
            <c:idx val="2"/>
            <c:bubble3D val="0"/>
            <c:spPr>
              <a:solidFill>
                <a:schemeClr val="tx2"/>
              </a:solidFill>
              <a:ln>
                <a:solidFill>
                  <a:schemeClr val="tx1"/>
                </a:solidFill>
              </a:ln>
            </c:spPr>
          </c:dPt>
          <c:dLbls>
            <c:dLbl>
              <c:idx val="0"/>
              <c:layout>
                <c:manualLayout>
                  <c:x val="-7.2988000000000011E-2"/>
                  <c:y val="-5.8796296296296298E-2"/>
                </c:manualLayout>
              </c:layout>
              <c:dLblPos val="bestFit"/>
              <c:showLegendKey val="0"/>
              <c:showVal val="1"/>
              <c:showCatName val="1"/>
              <c:showSerName val="0"/>
              <c:showPercent val="1"/>
              <c:showBubbleSize val="0"/>
              <c:separator>
</c:separator>
            </c:dLbl>
            <c:dLbl>
              <c:idx val="1"/>
              <c:layout>
                <c:manualLayout>
                  <c:x val="-3.7195994277539356E-2"/>
                  <c:y val="0"/>
                </c:manualLayout>
              </c:layout>
              <c:dLblPos val="bestFit"/>
              <c:showLegendKey val="0"/>
              <c:showVal val="1"/>
              <c:showCatName val="1"/>
              <c:showSerName val="0"/>
              <c:showPercent val="1"/>
              <c:showBubbleSize val="0"/>
              <c:separator>
</c:separator>
            </c:dLbl>
            <c:dLbl>
              <c:idx val="2"/>
              <c:layout>
                <c:manualLayout>
                  <c:x val="6.965844444444444E-2"/>
                  <c:y val="-3.4458333333333334E-2"/>
                </c:manualLayout>
              </c:layout>
              <c:dLblPos val="bestFit"/>
              <c:showLegendKey val="0"/>
              <c:showVal val="1"/>
              <c:showCatName val="1"/>
              <c:showSerName val="0"/>
              <c:showPercent val="1"/>
              <c:showBubbleSize val="0"/>
              <c:separator>
</c:separator>
            </c:dLbl>
            <c:numFmt formatCode="0.0%" sourceLinked="0"/>
            <c:txPr>
              <a:bodyPr/>
              <a:lstStyle/>
              <a:p>
                <a:pPr>
                  <a:defRPr sz="750"/>
                </a:pPr>
                <a:endParaRPr lang="en-US"/>
              </a:p>
            </c:txPr>
            <c:dLblPos val="outEnd"/>
            <c:showLegendKey val="0"/>
            <c:showVal val="1"/>
            <c:showCatName val="1"/>
            <c:showSerName val="0"/>
            <c:showPercent val="1"/>
            <c:showBubbleSize val="0"/>
            <c:separator>
</c:separator>
            <c:showLeaderLines val="1"/>
          </c:dLbls>
          <c:cat>
            <c:strRef>
              <c:f>'Fig 3.1'!$B$27:$B$29</c:f>
              <c:strCache>
                <c:ptCount val="3"/>
                <c:pt idx="0">
                  <c:v>1st provisional period</c:v>
                </c:pt>
                <c:pt idx="1">
                  <c:v>2nd provisional period</c:v>
                </c:pt>
                <c:pt idx="2">
                  <c:v>3rd provisional period</c:v>
                </c:pt>
              </c:strCache>
            </c:strRef>
          </c:cat>
          <c:val>
            <c:numRef>
              <c:f>'Fig 3.1'!$D$27:$D$29</c:f>
              <c:numCache>
                <c:formatCode>"R"#,##0.0"bn";"R"\ \-#,##0.0"bn"</c:formatCode>
                <c:ptCount val="3"/>
                <c:pt idx="0">
                  <c:v>57.79679162488415</c:v>
                </c:pt>
                <c:pt idx="1">
                  <c:v>84.205211116855139</c:v>
                </c:pt>
                <c:pt idx="2">
                  <c:v>6.3656834848372261</c:v>
                </c:pt>
              </c:numCache>
            </c:numRef>
          </c:val>
        </c:ser>
        <c:dLbls>
          <c:showLegendKey val="0"/>
          <c:showVal val="0"/>
          <c:showCatName val="0"/>
          <c:showSerName val="0"/>
          <c:showPercent val="0"/>
          <c:showBubbleSize val="0"/>
          <c:showLeaderLines val="1"/>
        </c:dLbls>
        <c:firstSliceAng val="150"/>
      </c:pieChart>
      <c:spPr>
        <a:noFill/>
        <a:ln w="25400">
          <a:noFill/>
        </a:ln>
      </c:spPr>
    </c:plotArea>
    <c:plotVisOnly val="1"/>
    <c:dispBlanksAs val="zero"/>
    <c:showDLblsOverMax val="0"/>
  </c:chart>
  <c:spPr>
    <a:noFill/>
    <a:ln w="3175">
      <a:solidFill>
        <a:schemeClr val="tx1"/>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22066394061036"/>
          <c:y val="0.12385414087390167"/>
          <c:w val="0.52362557717161762"/>
          <c:h val="0.75909242476765859"/>
        </c:manualLayout>
      </c:layout>
      <c:pieChart>
        <c:varyColors val="1"/>
        <c:ser>
          <c:idx val="3"/>
          <c:order val="0"/>
          <c:spPr>
            <a:ln>
              <a:solidFill>
                <a:schemeClr val="tx1"/>
              </a:solidFill>
            </a:ln>
          </c:spPr>
          <c:dPt>
            <c:idx val="0"/>
            <c:bubble3D val="0"/>
            <c:spPr>
              <a:solidFill>
                <a:srgbClr val="993300"/>
              </a:solidFill>
              <a:ln>
                <a:solidFill>
                  <a:schemeClr val="tx1"/>
                </a:solidFill>
              </a:ln>
            </c:spPr>
          </c:dPt>
          <c:dPt>
            <c:idx val="1"/>
            <c:bubble3D val="0"/>
            <c:spPr>
              <a:solidFill>
                <a:schemeClr val="bg1">
                  <a:lumMod val="65000"/>
                </a:schemeClr>
              </a:solidFill>
              <a:ln>
                <a:solidFill>
                  <a:schemeClr val="tx1"/>
                </a:solidFill>
              </a:ln>
            </c:spPr>
          </c:dPt>
          <c:dPt>
            <c:idx val="2"/>
            <c:bubble3D val="0"/>
            <c:spPr>
              <a:solidFill>
                <a:schemeClr val="tx2"/>
              </a:solidFill>
              <a:ln>
                <a:solidFill>
                  <a:schemeClr val="tx1"/>
                </a:solidFill>
              </a:ln>
            </c:spPr>
          </c:dPt>
          <c:dPt>
            <c:idx val="3"/>
            <c:bubble3D val="0"/>
            <c:spPr>
              <a:solidFill>
                <a:schemeClr val="tx2">
                  <a:lumMod val="40000"/>
                  <a:lumOff val="60000"/>
                </a:schemeClr>
              </a:solidFill>
              <a:ln>
                <a:solidFill>
                  <a:schemeClr val="tx1"/>
                </a:solidFill>
              </a:ln>
            </c:spPr>
          </c:dPt>
          <c:dPt>
            <c:idx val="4"/>
            <c:bubble3D val="0"/>
            <c:spPr>
              <a:solidFill>
                <a:schemeClr val="tx1"/>
              </a:solidFill>
              <a:ln>
                <a:solidFill>
                  <a:schemeClr val="tx1"/>
                </a:solidFill>
              </a:ln>
            </c:spPr>
          </c:dPt>
          <c:dPt>
            <c:idx val="5"/>
            <c:bubble3D val="0"/>
            <c:spPr>
              <a:solidFill>
                <a:schemeClr val="accent2">
                  <a:lumMod val="40000"/>
                  <a:lumOff val="60000"/>
                </a:schemeClr>
              </a:solidFill>
              <a:ln>
                <a:solidFill>
                  <a:schemeClr val="tx1"/>
                </a:solidFill>
              </a:ln>
            </c:spPr>
          </c:dPt>
          <c:dLbls>
            <c:dLbl>
              <c:idx val="0"/>
              <c:layout>
                <c:manualLayout>
                  <c:x val="-3.4334763948497847E-2"/>
                  <c:y val="0"/>
                </c:manualLayout>
              </c:layout>
              <c:dLblPos val="bestFit"/>
              <c:showLegendKey val="0"/>
              <c:showVal val="1"/>
              <c:showCatName val="1"/>
              <c:showSerName val="0"/>
              <c:showPercent val="1"/>
              <c:showBubbleSize val="0"/>
              <c:separator>
</c:separator>
            </c:dLbl>
            <c:dLbl>
              <c:idx val="1"/>
              <c:layout>
                <c:manualLayout>
                  <c:x val="-2.4775777777777779E-2"/>
                  <c:y val="-2.4064814814814813E-2"/>
                </c:manualLayout>
              </c:layout>
              <c:dLblPos val="bestFit"/>
              <c:showLegendKey val="0"/>
              <c:showVal val="1"/>
              <c:showCatName val="1"/>
              <c:showSerName val="0"/>
              <c:showPercent val="1"/>
              <c:showBubbleSize val="0"/>
              <c:separator>
</c:separator>
            </c:dLbl>
            <c:dLbl>
              <c:idx val="2"/>
              <c:layout>
                <c:manualLayout>
                  <c:x val="4.2918454935623539E-2"/>
                  <c:y val="-4.1928721174004195E-3"/>
                </c:manualLayout>
              </c:layout>
              <c:dLblPos val="bestFit"/>
              <c:showLegendKey val="0"/>
              <c:showVal val="1"/>
              <c:showCatName val="1"/>
              <c:showSerName val="0"/>
              <c:showPercent val="1"/>
              <c:showBubbleSize val="0"/>
              <c:separator>
</c:separator>
            </c:dLbl>
            <c:dLbl>
              <c:idx val="3"/>
              <c:layout>
                <c:manualLayout>
                  <c:x val="5.7224606580829764E-2"/>
                  <c:y val="-4.1928721174004195E-3"/>
                </c:manualLayout>
              </c:layout>
              <c:dLblPos val="bestFit"/>
              <c:showLegendKey val="0"/>
              <c:showVal val="1"/>
              <c:showCatName val="1"/>
              <c:showSerName val="0"/>
              <c:showPercent val="1"/>
              <c:showBubbleSize val="0"/>
              <c:separator>
</c:separator>
            </c:dLbl>
            <c:dLbl>
              <c:idx val="4"/>
              <c:layout>
                <c:manualLayout>
                  <c:x val="6.9892444444444438E-2"/>
                  <c:y val="-4.7037037037037037E-2"/>
                </c:manualLayout>
              </c:layout>
              <c:dLblPos val="bestFit"/>
              <c:showLegendKey val="0"/>
              <c:showVal val="1"/>
              <c:showCatName val="1"/>
              <c:showSerName val="0"/>
              <c:showPercent val="1"/>
              <c:showBubbleSize val="0"/>
              <c:separator>
</c:separator>
            </c:dLbl>
            <c:dLbl>
              <c:idx val="5"/>
              <c:layout>
                <c:manualLayout>
                  <c:x val="2.1875555555555554E-2"/>
                  <c:y val="7.8395061728395062E-3"/>
                </c:manualLayout>
              </c:layout>
              <c:dLblPos val="bestFit"/>
              <c:showLegendKey val="0"/>
              <c:showVal val="1"/>
              <c:showCatName val="1"/>
              <c:showSerName val="0"/>
              <c:showPercent val="1"/>
              <c:showBubbleSize val="0"/>
              <c:separator>
</c:separator>
            </c:dLbl>
            <c:numFmt formatCode="0.0%" sourceLinked="0"/>
            <c:txPr>
              <a:bodyPr/>
              <a:lstStyle/>
              <a:p>
                <a:pPr>
                  <a:defRPr sz="750"/>
                </a:pPr>
                <a:endParaRPr lang="en-US"/>
              </a:p>
            </c:txPr>
            <c:dLblPos val="outEnd"/>
            <c:showLegendKey val="0"/>
            <c:showVal val="1"/>
            <c:showCatName val="1"/>
            <c:showSerName val="0"/>
            <c:showPercent val="1"/>
            <c:showBubbleSize val="0"/>
            <c:separator>
</c:separator>
            <c:showLeaderLines val="1"/>
          </c:dLbls>
          <c:cat>
            <c:strRef>
              <c:f>'Fig 3.2'!$B$27:$B$32</c:f>
              <c:strCache>
                <c:ptCount val="6"/>
                <c:pt idx="0">
                  <c:v>Dec</c:v>
                </c:pt>
                <c:pt idx="1">
                  <c:v>Jun</c:v>
                </c:pt>
                <c:pt idx="2">
                  <c:v>Feb</c:v>
                </c:pt>
                <c:pt idx="3">
                  <c:v>Mar</c:v>
                </c:pt>
                <c:pt idx="4">
                  <c:v>Sep</c:v>
                </c:pt>
                <c:pt idx="5">
                  <c:v>All other months</c:v>
                </c:pt>
              </c:strCache>
            </c:strRef>
          </c:cat>
          <c:val>
            <c:numRef>
              <c:f>'Fig 3.2'!$D$27:$D$32</c:f>
              <c:numCache>
                <c:formatCode>"R"#,##0.0"bn";"R"\ \-#,##0.0"bn"</c:formatCode>
                <c:ptCount val="6"/>
                <c:pt idx="0">
                  <c:v>56.526987110706052</c:v>
                </c:pt>
                <c:pt idx="1">
                  <c:v>31.742158814300133</c:v>
                </c:pt>
                <c:pt idx="2">
                  <c:v>27.143663945476384</c:v>
                </c:pt>
                <c:pt idx="3">
                  <c:v>19.297075028044507</c:v>
                </c:pt>
                <c:pt idx="4">
                  <c:v>7.8242610916270481</c:v>
                </c:pt>
                <c:pt idx="5">
                  <c:v>5.833540236422408</c:v>
                </c:pt>
              </c:numCache>
            </c:numRef>
          </c:val>
        </c:ser>
        <c:dLbls>
          <c:showLegendKey val="0"/>
          <c:showVal val="0"/>
          <c:showCatName val="0"/>
          <c:showSerName val="0"/>
          <c:showPercent val="0"/>
          <c:showBubbleSize val="0"/>
          <c:showLeaderLines val="1"/>
        </c:dLbls>
        <c:firstSliceAng val="150"/>
      </c:pieChart>
      <c:spPr>
        <a:noFill/>
        <a:ln w="25400">
          <a:noFill/>
        </a:ln>
      </c:spPr>
    </c:plotArea>
    <c:plotVisOnly val="1"/>
    <c:dispBlanksAs val="zero"/>
    <c:showDLblsOverMax val="0"/>
  </c:chart>
  <c:spPr>
    <a:noFill/>
    <a:ln w="3175">
      <a:solidFill>
        <a:schemeClr val="tx1"/>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619423622856409E-2"/>
          <c:y val="4.3067729476700879E-2"/>
          <c:w val="0.88125398223298557"/>
          <c:h val="0.67359655310186362"/>
        </c:manualLayout>
      </c:layout>
      <c:barChart>
        <c:barDir val="col"/>
        <c:grouping val="percentStacked"/>
        <c:varyColors val="0"/>
        <c:ser>
          <c:idx val="0"/>
          <c:order val="0"/>
          <c:tx>
            <c:strRef>
              <c:f>'Fig 3.3'!$B$40</c:f>
              <c:strCache>
                <c:ptCount val="1"/>
                <c:pt idx="0">
                  <c:v>Loss</c:v>
                </c:pt>
              </c:strCache>
            </c:strRef>
          </c:tx>
          <c:spPr>
            <a:solidFill>
              <a:schemeClr val="bg1">
                <a:lumMod val="65000"/>
              </a:schemeClr>
            </a:solidFill>
            <a:ln>
              <a:solidFill>
                <a:sysClr val="windowText" lastClr="000000"/>
              </a:solidFill>
            </a:ln>
          </c:spPr>
          <c:invertIfNegative val="0"/>
          <c:cat>
            <c:strRef>
              <c:f>'Fig 3.3'!$C$39:$E$39</c:f>
              <c:strCache>
                <c:ptCount val="3"/>
                <c:pt idx="0">
                  <c:v>Number</c:v>
                </c:pt>
                <c:pt idx="1">
                  <c:v>Taxable income</c:v>
                </c:pt>
                <c:pt idx="2">
                  <c:v>Assessed tax</c:v>
                </c:pt>
              </c:strCache>
            </c:strRef>
          </c:cat>
          <c:val>
            <c:numRef>
              <c:f>'Fig 3.3'!$C$40:$E$40</c:f>
              <c:numCache>
                <c:formatCode>_(* #,##0.0_);_*\ \-#,##0.0_);_(* "–"_);_(@_)</c:formatCode>
                <c:ptCount val="3"/>
                <c:pt idx="0">
                  <c:v>33.255013105177795</c:v>
                </c:pt>
                <c:pt idx="1">
                  <c:v>0</c:v>
                </c:pt>
                <c:pt idx="2">
                  <c:v>0.39325425572147943</c:v>
                </c:pt>
              </c:numCache>
            </c:numRef>
          </c:val>
        </c:ser>
        <c:ser>
          <c:idx val="1"/>
          <c:order val="1"/>
          <c:tx>
            <c:strRef>
              <c:f>'Fig 3.3'!$B$41</c:f>
              <c:strCache>
                <c:ptCount val="1"/>
                <c:pt idx="0">
                  <c:v>R nil</c:v>
                </c:pt>
              </c:strCache>
            </c:strRef>
          </c:tx>
          <c:spPr>
            <a:solidFill>
              <a:srgbClr val="FF9999"/>
            </a:solidFill>
            <a:ln>
              <a:solidFill>
                <a:sysClr val="windowText" lastClr="000000"/>
              </a:solidFill>
            </a:ln>
          </c:spPr>
          <c:invertIfNegative val="0"/>
          <c:cat>
            <c:strRef>
              <c:f>'Fig 3.3'!$C$39:$E$39</c:f>
              <c:strCache>
                <c:ptCount val="3"/>
                <c:pt idx="0">
                  <c:v>Number</c:v>
                </c:pt>
                <c:pt idx="1">
                  <c:v>Taxable income</c:v>
                </c:pt>
                <c:pt idx="2">
                  <c:v>Assessed tax</c:v>
                </c:pt>
              </c:strCache>
            </c:strRef>
          </c:cat>
          <c:val>
            <c:numRef>
              <c:f>'Fig 3.3'!$C$41:$E$41</c:f>
              <c:numCache>
                <c:formatCode>_(* #,##0.0_);_*\ \-#,##0.0_);_(* "–"_);_(@_)</c:formatCode>
                <c:ptCount val="3"/>
                <c:pt idx="0">
                  <c:v>39.127198489324364</c:v>
                </c:pt>
                <c:pt idx="1">
                  <c:v>0</c:v>
                </c:pt>
                <c:pt idx="2">
                  <c:v>7.4939515344669113E-3</c:v>
                </c:pt>
              </c:numCache>
            </c:numRef>
          </c:val>
        </c:ser>
        <c:ser>
          <c:idx val="2"/>
          <c:order val="2"/>
          <c:tx>
            <c:strRef>
              <c:f>'Fig 3.3'!$B$42</c:f>
              <c:strCache>
                <c:ptCount val="1"/>
                <c:pt idx="0">
                  <c:v>R1 to R1 million</c:v>
                </c:pt>
              </c:strCache>
            </c:strRef>
          </c:tx>
          <c:spPr>
            <a:solidFill>
              <a:srgbClr val="993300"/>
            </a:solidFill>
            <a:ln>
              <a:solidFill>
                <a:sysClr val="windowText" lastClr="000000"/>
              </a:solidFill>
            </a:ln>
          </c:spPr>
          <c:invertIfNegative val="0"/>
          <c:cat>
            <c:strRef>
              <c:f>'Fig 3.3'!$C$39:$E$39</c:f>
              <c:strCache>
                <c:ptCount val="3"/>
                <c:pt idx="0">
                  <c:v>Number</c:v>
                </c:pt>
                <c:pt idx="1">
                  <c:v>Taxable income</c:v>
                </c:pt>
                <c:pt idx="2">
                  <c:v>Assessed tax</c:v>
                </c:pt>
              </c:strCache>
            </c:strRef>
          </c:cat>
          <c:val>
            <c:numRef>
              <c:f>'Fig 3.3'!$C$42:$E$42</c:f>
              <c:numCache>
                <c:formatCode>_(* #,##0.0_);_*\ \-#,##0.0_);_(* "–"_);_(@_)</c:formatCode>
                <c:ptCount val="3"/>
                <c:pt idx="0">
                  <c:v>23.45227350689229</c:v>
                </c:pt>
                <c:pt idx="1">
                  <c:v>5.0860293135131514</c:v>
                </c:pt>
                <c:pt idx="2">
                  <c:v>4.1742979964530269</c:v>
                </c:pt>
              </c:numCache>
            </c:numRef>
          </c:val>
        </c:ser>
        <c:ser>
          <c:idx val="3"/>
          <c:order val="3"/>
          <c:tx>
            <c:strRef>
              <c:f>'Fig 3.3'!$B$43</c:f>
              <c:strCache>
                <c:ptCount val="1"/>
                <c:pt idx="0">
                  <c:v>R1 million to R100 million</c:v>
                </c:pt>
              </c:strCache>
            </c:strRef>
          </c:tx>
          <c:spPr>
            <a:solidFill>
              <a:srgbClr val="1F497D"/>
            </a:solidFill>
            <a:ln>
              <a:solidFill>
                <a:sysClr val="windowText" lastClr="000000"/>
              </a:solidFill>
            </a:ln>
          </c:spPr>
          <c:invertIfNegative val="0"/>
          <c:cat>
            <c:strRef>
              <c:f>'Fig 3.3'!$C$39:$E$39</c:f>
              <c:strCache>
                <c:ptCount val="3"/>
                <c:pt idx="0">
                  <c:v>Number</c:v>
                </c:pt>
                <c:pt idx="1">
                  <c:v>Taxable income</c:v>
                </c:pt>
                <c:pt idx="2">
                  <c:v>Assessed tax</c:v>
                </c:pt>
              </c:strCache>
            </c:strRef>
          </c:cat>
          <c:val>
            <c:numRef>
              <c:f>'Fig 3.3'!$C$43:$E$43</c:f>
              <c:numCache>
                <c:formatCode>_(* #,##0.0_);_*\ \-#,##0.0_);_(* "–"_);_(@_)</c:formatCode>
                <c:ptCount val="3"/>
                <c:pt idx="0">
                  <c:v>4.0854184498256529</c:v>
                </c:pt>
                <c:pt idx="1">
                  <c:v>31.151286628150299</c:v>
                </c:pt>
                <c:pt idx="2">
                  <c:v>31.444070102806538</c:v>
                </c:pt>
              </c:numCache>
            </c:numRef>
          </c:val>
        </c:ser>
        <c:ser>
          <c:idx val="4"/>
          <c:order val="4"/>
          <c:tx>
            <c:strRef>
              <c:f>'Fig 3.3'!$B$44</c:f>
              <c:strCache>
                <c:ptCount val="1"/>
                <c:pt idx="0">
                  <c:v>R100 million + ¹</c:v>
                </c:pt>
              </c:strCache>
            </c:strRef>
          </c:tx>
          <c:spPr>
            <a:solidFill>
              <a:srgbClr val="99CCFF"/>
            </a:solidFill>
            <a:ln>
              <a:solidFill>
                <a:sysClr val="windowText" lastClr="000000"/>
              </a:solidFill>
            </a:ln>
          </c:spPr>
          <c:invertIfNegative val="0"/>
          <c:cat>
            <c:strRef>
              <c:f>'Fig 3.3'!$C$39:$E$39</c:f>
              <c:strCache>
                <c:ptCount val="3"/>
                <c:pt idx="0">
                  <c:v>Number</c:v>
                </c:pt>
                <c:pt idx="1">
                  <c:v>Taxable income</c:v>
                </c:pt>
                <c:pt idx="2">
                  <c:v>Assessed tax</c:v>
                </c:pt>
              </c:strCache>
            </c:strRef>
          </c:cat>
          <c:val>
            <c:numRef>
              <c:f>'Fig 3.3'!$C$44:$E$44</c:f>
              <c:numCache>
                <c:formatCode>_(* #,##0.0_);_*\ \-#,##0.0_);_(* "–"_);_(@_)</c:formatCode>
                <c:ptCount val="3"/>
                <c:pt idx="0">
                  <c:v>8.0096448779902948E-2</c:v>
                </c:pt>
                <c:pt idx="1">
                  <c:v>63.762684058336539</c:v>
                </c:pt>
                <c:pt idx="2">
                  <c:v>63.980883693484479</c:v>
                </c:pt>
              </c:numCache>
            </c:numRef>
          </c:val>
        </c:ser>
        <c:dLbls>
          <c:showLegendKey val="0"/>
          <c:showVal val="0"/>
          <c:showCatName val="0"/>
          <c:showSerName val="0"/>
          <c:showPercent val="0"/>
          <c:showBubbleSize val="0"/>
        </c:dLbls>
        <c:gapWidth val="73"/>
        <c:overlap val="100"/>
        <c:axId val="247609984"/>
        <c:axId val="247615872"/>
      </c:barChart>
      <c:catAx>
        <c:axId val="247609984"/>
        <c:scaling>
          <c:orientation val="minMax"/>
        </c:scaling>
        <c:delete val="0"/>
        <c:axPos val="b"/>
        <c:majorTickMark val="out"/>
        <c:minorTickMark val="none"/>
        <c:tickLblPos val="nextTo"/>
        <c:spPr>
          <a:ln w="3175">
            <a:solidFill>
              <a:schemeClr val="tx1"/>
            </a:solidFill>
          </a:ln>
        </c:spPr>
        <c:crossAx val="247615872"/>
        <c:crosses val="autoZero"/>
        <c:auto val="1"/>
        <c:lblAlgn val="ctr"/>
        <c:lblOffset val="100"/>
        <c:noMultiLvlLbl val="0"/>
      </c:catAx>
      <c:valAx>
        <c:axId val="247615872"/>
        <c:scaling>
          <c:orientation val="minMax"/>
        </c:scaling>
        <c:delete val="0"/>
        <c:axPos val="l"/>
        <c:numFmt formatCode="0%" sourceLinked="1"/>
        <c:majorTickMark val="out"/>
        <c:minorTickMark val="none"/>
        <c:tickLblPos val="nextTo"/>
        <c:spPr>
          <a:ln w="3175">
            <a:solidFill>
              <a:schemeClr val="tx1"/>
            </a:solidFill>
          </a:ln>
        </c:spPr>
        <c:crossAx val="247609984"/>
        <c:crosses val="autoZero"/>
        <c:crossBetween val="between"/>
        <c:majorUnit val="0.2"/>
      </c:valAx>
      <c:spPr>
        <a:ln w="3175">
          <a:solidFill>
            <a:sysClr val="windowText" lastClr="000000"/>
          </a:solidFill>
        </a:ln>
      </c:spPr>
    </c:plotArea>
    <c:legend>
      <c:legendPos val="b"/>
      <c:layout>
        <c:manualLayout>
          <c:xMode val="edge"/>
          <c:yMode val="edge"/>
          <c:x val="4.6042119098372386E-2"/>
          <c:y val="0.78135065578864749"/>
          <c:w val="0.88143703985402044"/>
          <c:h val="5.4208922573039428E-2"/>
        </c:manualLayout>
      </c:layout>
      <c:overlay val="0"/>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1" l="0.70000000000000062" r="0.70000000000000062" t="0.75000000000000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79915851082993"/>
          <c:y val="0.12385414087390197"/>
          <c:w val="0.52362557717161762"/>
          <c:h val="0.75909242476765859"/>
        </c:manualLayout>
      </c:layout>
      <c:pieChart>
        <c:varyColors val="1"/>
        <c:ser>
          <c:idx val="3"/>
          <c:order val="0"/>
          <c:spPr>
            <a:ln>
              <a:solidFill>
                <a:schemeClr val="tx1"/>
              </a:solidFill>
            </a:ln>
          </c:spPr>
          <c:dPt>
            <c:idx val="0"/>
            <c:bubble3D val="0"/>
            <c:spPr>
              <a:solidFill>
                <a:srgbClr val="993300"/>
              </a:solidFill>
              <a:ln>
                <a:solidFill>
                  <a:schemeClr val="tx1"/>
                </a:solidFill>
              </a:ln>
            </c:spPr>
          </c:dPt>
          <c:dPt>
            <c:idx val="1"/>
            <c:bubble3D val="0"/>
            <c:spPr>
              <a:solidFill>
                <a:schemeClr val="bg1">
                  <a:lumMod val="65000"/>
                </a:schemeClr>
              </a:solidFill>
              <a:ln>
                <a:solidFill>
                  <a:schemeClr val="tx1"/>
                </a:solidFill>
              </a:ln>
            </c:spPr>
          </c:dPt>
          <c:dPt>
            <c:idx val="2"/>
            <c:bubble3D val="0"/>
            <c:spPr>
              <a:solidFill>
                <a:schemeClr val="tx2"/>
              </a:solidFill>
              <a:ln>
                <a:solidFill>
                  <a:schemeClr val="tx1"/>
                </a:solidFill>
              </a:ln>
            </c:spPr>
          </c:dPt>
          <c:dPt>
            <c:idx val="3"/>
            <c:bubble3D val="0"/>
            <c:spPr>
              <a:solidFill>
                <a:schemeClr val="tx2">
                  <a:lumMod val="40000"/>
                  <a:lumOff val="60000"/>
                </a:schemeClr>
              </a:solidFill>
              <a:ln>
                <a:solidFill>
                  <a:schemeClr val="tx1"/>
                </a:solidFill>
              </a:ln>
            </c:spPr>
          </c:dPt>
          <c:dPt>
            <c:idx val="4"/>
            <c:bubble3D val="0"/>
            <c:spPr>
              <a:solidFill>
                <a:schemeClr val="tx1"/>
              </a:solidFill>
              <a:ln>
                <a:solidFill>
                  <a:schemeClr val="tx1"/>
                </a:solidFill>
              </a:ln>
            </c:spPr>
          </c:dPt>
          <c:dPt>
            <c:idx val="5"/>
            <c:bubble3D val="0"/>
            <c:spPr>
              <a:solidFill>
                <a:schemeClr val="bg1"/>
              </a:solidFill>
              <a:ln>
                <a:solidFill>
                  <a:schemeClr val="tx1"/>
                </a:solidFill>
              </a:ln>
            </c:spPr>
          </c:dPt>
          <c:dPt>
            <c:idx val="6"/>
            <c:bubble3D val="0"/>
            <c:spPr>
              <a:solidFill>
                <a:schemeClr val="accent2">
                  <a:lumMod val="40000"/>
                  <a:lumOff val="60000"/>
                </a:schemeClr>
              </a:solidFill>
              <a:ln>
                <a:solidFill>
                  <a:schemeClr val="tx1"/>
                </a:solidFill>
              </a:ln>
            </c:spPr>
          </c:dPt>
          <c:dPt>
            <c:idx val="7"/>
            <c:bubble3D val="0"/>
            <c:spPr>
              <a:solidFill>
                <a:schemeClr val="accent2">
                  <a:lumMod val="40000"/>
                  <a:lumOff val="60000"/>
                </a:schemeClr>
              </a:solidFill>
              <a:ln>
                <a:solidFill>
                  <a:schemeClr val="tx1"/>
                </a:solidFill>
              </a:ln>
            </c:spPr>
          </c:dPt>
          <c:dLbls>
            <c:dLbl>
              <c:idx val="0"/>
              <c:layout>
                <c:manualLayout>
                  <c:x val="-2.0690888888888891E-2"/>
                  <c:y val="1.9732716049382718E-2"/>
                </c:manualLayout>
              </c:layout>
              <c:dLblPos val="bestFit"/>
              <c:showLegendKey val="0"/>
              <c:showVal val="1"/>
              <c:showCatName val="1"/>
              <c:showSerName val="0"/>
              <c:showPercent val="1"/>
              <c:showBubbleSize val="0"/>
              <c:separator>
</c:separator>
            </c:dLbl>
            <c:dLbl>
              <c:idx val="1"/>
              <c:layout>
                <c:manualLayout>
                  <c:x val="2.6030368763557958E-2"/>
                  <c:y val="-4.1928721174004195E-3"/>
                </c:manualLayout>
              </c:layout>
              <c:dLblPos val="bestFit"/>
              <c:showLegendKey val="0"/>
              <c:showVal val="1"/>
              <c:showCatName val="1"/>
              <c:showSerName val="0"/>
              <c:showPercent val="1"/>
              <c:showBubbleSize val="0"/>
              <c:separator>
</c:separator>
            </c:dLbl>
            <c:dLbl>
              <c:idx val="2"/>
              <c:layout>
                <c:manualLayout>
                  <c:x val="2.8852666666666665E-2"/>
                  <c:y val="4.312993827160494E-2"/>
                </c:manualLayout>
              </c:layout>
              <c:dLblPos val="bestFit"/>
              <c:showLegendKey val="0"/>
              <c:showVal val="1"/>
              <c:showCatName val="1"/>
              <c:showSerName val="0"/>
              <c:showPercent val="1"/>
              <c:showBubbleSize val="0"/>
              <c:separator>
</c:separator>
            </c:dLbl>
            <c:dLbl>
              <c:idx val="3"/>
              <c:layout>
                <c:manualLayout>
                  <c:x val="6.0387111111111114E-2"/>
                  <c:y val="-5.8796296296296222E-2"/>
                </c:manualLayout>
              </c:layout>
              <c:dLblPos val="bestFit"/>
              <c:showLegendKey val="0"/>
              <c:showVal val="1"/>
              <c:showCatName val="1"/>
              <c:showSerName val="0"/>
              <c:showPercent val="1"/>
              <c:showBubbleSize val="0"/>
              <c:separator>
</c:separator>
            </c:dLbl>
            <c:dLbl>
              <c:idx val="4"/>
              <c:layout>
                <c:manualLayout>
                  <c:x val="8.112355555555556E-2"/>
                  <c:y val="-0.1170462962962963"/>
                </c:manualLayout>
              </c:layout>
              <c:dLblPos val="bestFit"/>
              <c:showLegendKey val="0"/>
              <c:showVal val="1"/>
              <c:showCatName val="1"/>
              <c:showSerName val="0"/>
              <c:showPercent val="1"/>
              <c:showBubbleSize val="0"/>
              <c:separator>
</c:separator>
            </c:dLbl>
            <c:dLbl>
              <c:idx val="5"/>
              <c:layout>
                <c:manualLayout>
                  <c:x val="0.10286066666666667"/>
                  <c:y val="-3.8378086419753085E-2"/>
                </c:manualLayout>
              </c:layout>
              <c:dLblPos val="bestFit"/>
              <c:showLegendKey val="0"/>
              <c:showVal val="1"/>
              <c:showCatName val="1"/>
              <c:showSerName val="0"/>
              <c:showPercent val="1"/>
              <c:showBubbleSize val="0"/>
              <c:separator>
</c:separator>
            </c:dLbl>
            <c:dLbl>
              <c:idx val="6"/>
              <c:layout>
                <c:manualLayout>
                  <c:x val="1.4461333333333333E-2"/>
                  <c:y val="2.3518518518518518E-2"/>
                </c:manualLayout>
              </c:layout>
              <c:dLblPos val="bestFit"/>
              <c:showLegendKey val="0"/>
              <c:showVal val="1"/>
              <c:showCatName val="1"/>
              <c:showSerName val="0"/>
              <c:showPercent val="1"/>
              <c:showBubbleSize val="0"/>
              <c:separator>
</c:separator>
            </c:dLbl>
            <c:dLbl>
              <c:idx val="7"/>
              <c:layout>
                <c:manualLayout>
                  <c:x val="-6.9414316702819931E-2"/>
                  <c:y val="-2.935010482180294E-2"/>
                </c:manualLayout>
              </c:layout>
              <c:dLblPos val="bestFit"/>
              <c:showLegendKey val="0"/>
              <c:showVal val="1"/>
              <c:showCatName val="1"/>
              <c:showSerName val="0"/>
              <c:showPercent val="1"/>
              <c:showBubbleSize val="0"/>
              <c:separator>
</c:separator>
            </c:dLbl>
            <c:numFmt formatCode="0.0%" sourceLinked="0"/>
            <c:txPr>
              <a:bodyPr/>
              <a:lstStyle/>
              <a:p>
                <a:pPr>
                  <a:defRPr sz="750"/>
                </a:pPr>
                <a:endParaRPr lang="en-US"/>
              </a:p>
            </c:txPr>
            <c:dLblPos val="outEnd"/>
            <c:showLegendKey val="0"/>
            <c:showVal val="1"/>
            <c:showCatName val="1"/>
            <c:showSerName val="0"/>
            <c:showPercent val="1"/>
            <c:showBubbleSize val="0"/>
            <c:separator>
</c:separator>
            <c:showLeaderLines val="1"/>
          </c:dLbls>
          <c:cat>
            <c:strRef>
              <c:f>'Fig 3.4'!$B$28:$B$34</c:f>
              <c:strCache>
                <c:ptCount val="7"/>
                <c:pt idx="0">
                  <c:v>Financial intermediation, insurance, real-estate &amp; business services</c:v>
                </c:pt>
                <c:pt idx="1">
                  <c:v>Manufacturing</c:v>
                </c:pt>
                <c:pt idx="2">
                  <c:v>Wholesale &amp; retail trade, catering &amp; accommodation</c:v>
                </c:pt>
                <c:pt idx="3">
                  <c:v>Mining &amp; quarrying</c:v>
                </c:pt>
                <c:pt idx="4">
                  <c:v>Transport, storage &amp; communication</c:v>
                </c:pt>
                <c:pt idx="5">
                  <c:v>Community, social &amp; personal services</c:v>
                </c:pt>
                <c:pt idx="6">
                  <c:v>All other sectors</c:v>
                </c:pt>
              </c:strCache>
            </c:strRef>
          </c:cat>
          <c:val>
            <c:numRef>
              <c:f>'Fig 3.4'!$D$28:$D$34</c:f>
              <c:numCache>
                <c:formatCode>"R"#,##0.0"bn";"R"\ \-#,##0.0"bn"</c:formatCode>
                <c:ptCount val="7"/>
                <c:pt idx="0">
                  <c:v>51.221250281000003</c:v>
                </c:pt>
                <c:pt idx="1">
                  <c:v>27.580852159000006</c:v>
                </c:pt>
                <c:pt idx="2">
                  <c:v>22.702271142999997</c:v>
                </c:pt>
                <c:pt idx="3">
                  <c:v>14.231597583999999</c:v>
                </c:pt>
                <c:pt idx="4">
                  <c:v>11.394057307999999</c:v>
                </c:pt>
                <c:pt idx="5">
                  <c:v>5.2927464550000005</c:v>
                </c:pt>
                <c:pt idx="6">
                  <c:v>6.9320094179999217</c:v>
                </c:pt>
              </c:numCache>
            </c:numRef>
          </c:val>
        </c:ser>
        <c:dLbls>
          <c:showLegendKey val="0"/>
          <c:showVal val="0"/>
          <c:showCatName val="0"/>
          <c:showSerName val="0"/>
          <c:showPercent val="0"/>
          <c:showBubbleSize val="0"/>
          <c:showLeaderLines val="1"/>
        </c:dLbls>
        <c:firstSliceAng val="170"/>
      </c:pieChart>
      <c:spPr>
        <a:noFill/>
        <a:ln w="25400">
          <a:noFill/>
        </a:ln>
      </c:spPr>
    </c:plotArea>
    <c:plotVisOnly val="1"/>
    <c:dispBlanksAs val="zero"/>
    <c:showDLblsOverMax val="0"/>
  </c:chart>
  <c:spPr>
    <a:noFill/>
    <a:ln w="3175">
      <a:solidFill>
        <a:schemeClr val="tx1"/>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623755555555557"/>
          <c:y val="6.7661419753086413E-2"/>
          <c:w val="0.62671880701712135"/>
          <c:h val="0.813437962962963"/>
        </c:manualLayout>
      </c:layout>
      <c:barChart>
        <c:barDir val="bar"/>
        <c:grouping val="percentStacked"/>
        <c:varyColors val="0"/>
        <c:ser>
          <c:idx val="0"/>
          <c:order val="0"/>
          <c:tx>
            <c:strRef>
              <c:f>'Fig 3.5'!$D$24</c:f>
              <c:strCache>
                <c:ptCount val="1"/>
                <c:pt idx="0">
                  <c:v>Total &lt; 0 taxable income</c:v>
                </c:pt>
              </c:strCache>
            </c:strRef>
          </c:tx>
          <c:spPr>
            <a:solidFill>
              <a:srgbClr val="1F497D"/>
            </a:solidFill>
            <a:ln>
              <a:solidFill>
                <a:schemeClr val="tx1"/>
              </a:solidFill>
            </a:ln>
          </c:spPr>
          <c:invertIfNegative val="0"/>
          <c:cat>
            <c:strRef>
              <c:f>'Fig 3.5'!$B$25:$B$34</c:f>
              <c:strCache>
                <c:ptCount val="10"/>
                <c:pt idx="0">
                  <c:v>Agriculture, forestry and fishing</c:v>
                </c:pt>
                <c:pt idx="1">
                  <c:v>Mining and quarrying</c:v>
                </c:pt>
                <c:pt idx="2">
                  <c:v>Manufacturing¹</c:v>
                </c:pt>
                <c:pt idx="3">
                  <c:v>Electricity, gas and water</c:v>
                </c:pt>
                <c:pt idx="4">
                  <c:v>Construction</c:v>
                </c:pt>
                <c:pt idx="5">
                  <c:v>Wholesale &amp; retail trade, catering &amp; accommodation¹</c:v>
                </c:pt>
                <c:pt idx="6">
                  <c:v>Transport, storage &amp; communication</c:v>
                </c:pt>
                <c:pt idx="7">
                  <c:v>Financial interm., insurance, real-estate &amp; business services¹</c:v>
                </c:pt>
                <c:pt idx="8">
                  <c:v>Community, social &amp; personal services¹</c:v>
                </c:pt>
                <c:pt idx="9">
                  <c:v>Other</c:v>
                </c:pt>
              </c:strCache>
            </c:strRef>
          </c:cat>
          <c:val>
            <c:numRef>
              <c:f>'Fig 3.5'!$D$25:$D$34</c:f>
              <c:numCache>
                <c:formatCode>_ * #,##0_ ;_ * \-#,##0_ ;_ * "-"??_ ;_ @_ </c:formatCode>
                <c:ptCount val="10"/>
                <c:pt idx="0">
                  <c:v>10788</c:v>
                </c:pt>
                <c:pt idx="1">
                  <c:v>757</c:v>
                </c:pt>
                <c:pt idx="2">
                  <c:v>21671</c:v>
                </c:pt>
                <c:pt idx="3">
                  <c:v>878</c:v>
                </c:pt>
                <c:pt idx="4">
                  <c:v>15734</c:v>
                </c:pt>
                <c:pt idx="5">
                  <c:v>42284</c:v>
                </c:pt>
                <c:pt idx="6">
                  <c:v>7466</c:v>
                </c:pt>
                <c:pt idx="7">
                  <c:v>88791</c:v>
                </c:pt>
                <c:pt idx="8">
                  <c:v>10352</c:v>
                </c:pt>
                <c:pt idx="9">
                  <c:v>984</c:v>
                </c:pt>
              </c:numCache>
            </c:numRef>
          </c:val>
        </c:ser>
        <c:ser>
          <c:idx val="1"/>
          <c:order val="1"/>
          <c:tx>
            <c:strRef>
              <c:f>'Fig 3.5'!$E$24</c:f>
              <c:strCache>
                <c:ptCount val="1"/>
                <c:pt idx="0">
                  <c:v>Total = 0 taxable income</c:v>
                </c:pt>
              </c:strCache>
            </c:strRef>
          </c:tx>
          <c:spPr>
            <a:solidFill>
              <a:srgbClr val="993300"/>
            </a:solidFill>
            <a:ln>
              <a:solidFill>
                <a:schemeClr val="tx1"/>
              </a:solidFill>
            </a:ln>
          </c:spPr>
          <c:invertIfNegative val="0"/>
          <c:dPt>
            <c:idx val="11"/>
            <c:invertIfNegative val="0"/>
            <c:bubble3D val="0"/>
            <c:spPr>
              <a:solidFill>
                <a:srgbClr val="993300"/>
              </a:solidFill>
              <a:ln>
                <a:solidFill>
                  <a:schemeClr val="tx1"/>
                </a:solidFill>
              </a:ln>
              <a:scene3d>
                <a:camera prst="orthographicFront"/>
                <a:lightRig rig="threePt" dir="t"/>
              </a:scene3d>
              <a:sp3d>
                <a:contourClr>
                  <a:srgbClr val="000000"/>
                </a:contourClr>
              </a:sp3d>
            </c:spPr>
          </c:dPt>
          <c:cat>
            <c:strRef>
              <c:f>'Fig 3.5'!$B$25:$B$34</c:f>
              <c:strCache>
                <c:ptCount val="10"/>
                <c:pt idx="0">
                  <c:v>Agriculture, forestry and fishing</c:v>
                </c:pt>
                <c:pt idx="1">
                  <c:v>Mining and quarrying</c:v>
                </c:pt>
                <c:pt idx="2">
                  <c:v>Manufacturing¹</c:v>
                </c:pt>
                <c:pt idx="3">
                  <c:v>Electricity, gas and water</c:v>
                </c:pt>
                <c:pt idx="4">
                  <c:v>Construction</c:v>
                </c:pt>
                <c:pt idx="5">
                  <c:v>Wholesale &amp; retail trade, catering &amp; accommodation¹</c:v>
                </c:pt>
                <c:pt idx="6">
                  <c:v>Transport, storage &amp; communication</c:v>
                </c:pt>
                <c:pt idx="7">
                  <c:v>Financial interm., insurance, real-estate &amp; business services¹</c:v>
                </c:pt>
                <c:pt idx="8">
                  <c:v>Community, social &amp; personal services¹</c:v>
                </c:pt>
                <c:pt idx="9">
                  <c:v>Other</c:v>
                </c:pt>
              </c:strCache>
            </c:strRef>
          </c:cat>
          <c:val>
            <c:numRef>
              <c:f>'Fig 3.5'!$E$25:$E$34</c:f>
              <c:numCache>
                <c:formatCode>_ * #,##0_ ;_ * \-#,##0_ ;_ * "-"??_ ;_ @_ </c:formatCode>
                <c:ptCount val="10"/>
                <c:pt idx="0">
                  <c:v>5018</c:v>
                </c:pt>
                <c:pt idx="1">
                  <c:v>975</c:v>
                </c:pt>
                <c:pt idx="2">
                  <c:v>11877</c:v>
                </c:pt>
                <c:pt idx="3">
                  <c:v>699</c:v>
                </c:pt>
                <c:pt idx="4">
                  <c:v>36135</c:v>
                </c:pt>
                <c:pt idx="5">
                  <c:v>46638</c:v>
                </c:pt>
                <c:pt idx="6">
                  <c:v>9403</c:v>
                </c:pt>
                <c:pt idx="7">
                  <c:v>91517</c:v>
                </c:pt>
                <c:pt idx="8">
                  <c:v>16565</c:v>
                </c:pt>
                <c:pt idx="9">
                  <c:v>16142</c:v>
                </c:pt>
              </c:numCache>
            </c:numRef>
          </c:val>
        </c:ser>
        <c:ser>
          <c:idx val="2"/>
          <c:order val="2"/>
          <c:tx>
            <c:strRef>
              <c:f>'Fig 3.5'!$F$24</c:f>
              <c:strCache>
                <c:ptCount val="1"/>
                <c:pt idx="0">
                  <c:v>Total &gt; 0 taxable income</c:v>
                </c:pt>
              </c:strCache>
            </c:strRef>
          </c:tx>
          <c:spPr>
            <a:solidFill>
              <a:schemeClr val="tx2">
                <a:lumMod val="40000"/>
                <a:lumOff val="60000"/>
              </a:schemeClr>
            </a:solidFill>
            <a:ln>
              <a:solidFill>
                <a:schemeClr val="tx1"/>
              </a:solidFill>
            </a:ln>
          </c:spPr>
          <c:invertIfNegative val="0"/>
          <c:cat>
            <c:strRef>
              <c:f>'Fig 3.5'!$B$25:$B$34</c:f>
              <c:strCache>
                <c:ptCount val="10"/>
                <c:pt idx="0">
                  <c:v>Agriculture, forestry and fishing</c:v>
                </c:pt>
                <c:pt idx="1">
                  <c:v>Mining and quarrying</c:v>
                </c:pt>
                <c:pt idx="2">
                  <c:v>Manufacturing¹</c:v>
                </c:pt>
                <c:pt idx="3">
                  <c:v>Electricity, gas and water</c:v>
                </c:pt>
                <c:pt idx="4">
                  <c:v>Construction</c:v>
                </c:pt>
                <c:pt idx="5">
                  <c:v>Wholesale &amp; retail trade, catering &amp; accommodation¹</c:v>
                </c:pt>
                <c:pt idx="6">
                  <c:v>Transport, storage &amp; communication</c:v>
                </c:pt>
                <c:pt idx="7">
                  <c:v>Financial interm., insurance, real-estate &amp; business services¹</c:v>
                </c:pt>
                <c:pt idx="8">
                  <c:v>Community, social &amp; personal services¹</c:v>
                </c:pt>
                <c:pt idx="9">
                  <c:v>Other</c:v>
                </c:pt>
              </c:strCache>
            </c:strRef>
          </c:cat>
          <c:val>
            <c:numRef>
              <c:f>'Fig 3.5'!$F$25:$F$34</c:f>
              <c:numCache>
                <c:formatCode>_ * #,##0_ ;_ * \-#,##0_ ;_ * "-"??_ ;_ @_ </c:formatCode>
                <c:ptCount val="10"/>
                <c:pt idx="0">
                  <c:v>4456</c:v>
                </c:pt>
                <c:pt idx="1">
                  <c:v>456</c:v>
                </c:pt>
                <c:pt idx="2">
                  <c:v>19632</c:v>
                </c:pt>
                <c:pt idx="3">
                  <c:v>722</c:v>
                </c:pt>
                <c:pt idx="4">
                  <c:v>11986</c:v>
                </c:pt>
                <c:pt idx="5">
                  <c:v>38849</c:v>
                </c:pt>
                <c:pt idx="6">
                  <c:v>6475</c:v>
                </c:pt>
                <c:pt idx="7">
                  <c:v>73758</c:v>
                </c:pt>
                <c:pt idx="8">
                  <c:v>8838</c:v>
                </c:pt>
                <c:pt idx="9">
                  <c:v>680</c:v>
                </c:pt>
              </c:numCache>
            </c:numRef>
          </c:val>
        </c:ser>
        <c:dLbls>
          <c:showLegendKey val="0"/>
          <c:showVal val="0"/>
          <c:showCatName val="0"/>
          <c:showSerName val="0"/>
          <c:showPercent val="0"/>
          <c:showBubbleSize val="0"/>
        </c:dLbls>
        <c:gapWidth val="150"/>
        <c:overlap val="100"/>
        <c:axId val="248598912"/>
        <c:axId val="248600448"/>
      </c:barChart>
      <c:catAx>
        <c:axId val="248598912"/>
        <c:scaling>
          <c:orientation val="maxMin"/>
        </c:scaling>
        <c:delete val="0"/>
        <c:axPos val="l"/>
        <c:numFmt formatCode="General" sourceLinked="1"/>
        <c:majorTickMark val="out"/>
        <c:minorTickMark val="none"/>
        <c:tickLblPos val="low"/>
        <c:spPr>
          <a:ln w="3175">
            <a:solidFill>
              <a:schemeClr val="tx1"/>
            </a:solidFill>
          </a:ln>
        </c:spPr>
        <c:txPr>
          <a:bodyPr anchor="ctr" anchorCtr="0"/>
          <a:lstStyle/>
          <a:p>
            <a:pPr>
              <a:defRPr sz="750"/>
            </a:pPr>
            <a:endParaRPr lang="en-US"/>
          </a:p>
        </c:txPr>
        <c:crossAx val="248600448"/>
        <c:crosses val="autoZero"/>
        <c:auto val="1"/>
        <c:lblAlgn val="ctr"/>
        <c:lblOffset val="100"/>
        <c:noMultiLvlLbl val="0"/>
      </c:catAx>
      <c:valAx>
        <c:axId val="248600448"/>
        <c:scaling>
          <c:orientation val="minMax"/>
        </c:scaling>
        <c:delete val="0"/>
        <c:axPos val="t"/>
        <c:numFmt formatCode="0%" sourceLinked="1"/>
        <c:majorTickMark val="out"/>
        <c:minorTickMark val="none"/>
        <c:tickLblPos val="nextTo"/>
        <c:spPr>
          <a:ln w="3175">
            <a:solidFill>
              <a:schemeClr val="tx1"/>
            </a:solidFill>
          </a:ln>
        </c:spPr>
        <c:crossAx val="248598912"/>
        <c:crosses val="autoZero"/>
        <c:crossBetween val="between"/>
        <c:majorUnit val="0.2"/>
      </c:valAx>
      <c:spPr>
        <a:ln w="3175">
          <a:solidFill>
            <a:sysClr val="windowText" lastClr="000000"/>
          </a:solidFill>
        </a:ln>
      </c:spPr>
    </c:plotArea>
    <c:legend>
      <c:legendPos val="b"/>
      <c:layout>
        <c:manualLayout>
          <c:xMode val="edge"/>
          <c:yMode val="edge"/>
          <c:x val="2.3968666666666662E-2"/>
          <c:y val="0.91509290123456788"/>
          <c:w val="0.95063133333333338"/>
          <c:h val="6.5694135802469147E-2"/>
        </c:manualLayout>
      </c:layout>
      <c:overlay val="0"/>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en-US"/>
    </a:p>
  </c:txPr>
  <c:printSettings>
    <c:headerFooter/>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74083</xdr:colOff>
      <xdr:row>1</xdr:row>
      <xdr:rowOff>21167</xdr:rowOff>
    </xdr:from>
    <xdr:to>
      <xdr:col>8</xdr:col>
      <xdr:colOff>306883</xdr:colOff>
      <xdr:row>21</xdr:row>
      <xdr:rowOff>22667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94191</xdr:colOff>
      <xdr:row>1</xdr:row>
      <xdr:rowOff>46566</xdr:rowOff>
    </xdr:from>
    <xdr:to>
      <xdr:col>8</xdr:col>
      <xdr:colOff>317466</xdr:colOff>
      <xdr:row>21</xdr:row>
      <xdr:rowOff>48066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70971</xdr:colOff>
      <xdr:row>1</xdr:row>
      <xdr:rowOff>70972</xdr:rowOff>
    </xdr:from>
    <xdr:to>
      <xdr:col>8</xdr:col>
      <xdr:colOff>303771</xdr:colOff>
      <xdr:row>21</xdr:row>
      <xdr:rowOff>72472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0.02095</cdr:x>
      <cdr:y>0.84592</cdr:y>
    </cdr:from>
    <cdr:to>
      <cdr:x>0.99007</cdr:x>
      <cdr:y>0.98825</cdr:y>
    </cdr:to>
    <cdr:sp macro="" textlink="">
      <cdr:nvSpPr>
        <cdr:cNvPr id="3" name="TextBox 2"/>
        <cdr:cNvSpPr txBox="1"/>
      </cdr:nvSpPr>
      <cdr:spPr>
        <a:xfrm xmlns:a="http://schemas.openxmlformats.org/drawingml/2006/main">
          <a:off x="94275" y="2710327"/>
          <a:ext cx="4361040" cy="456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ZA" sz="780" i="1">
              <a:latin typeface="Arial" pitchFamily="34" charset="0"/>
              <a:cs typeface="Arial" pitchFamily="34" charset="0"/>
            </a:rPr>
            <a:t>1. Companies with taxable income greater than R100 million constituted 0.1% of the number of companies (not visible in number bar) but contributed 63.8% of taxable income and 64.0% of assessed tax.</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28575</xdr:colOff>
      <xdr:row>1</xdr:row>
      <xdr:rowOff>38100</xdr:rowOff>
    </xdr:from>
    <xdr:to>
      <xdr:col>8</xdr:col>
      <xdr:colOff>261375</xdr:colOff>
      <xdr:row>21</xdr:row>
      <xdr:rowOff>39600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1</xdr:row>
      <xdr:rowOff>66675</xdr:rowOff>
    </xdr:from>
    <xdr:to>
      <xdr:col>8</xdr:col>
      <xdr:colOff>328050</xdr:colOff>
      <xdr:row>18</xdr:row>
      <xdr:rowOff>144375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00B0F0"/>
    <pageSetUpPr fitToPage="1"/>
  </sheetPr>
  <dimension ref="A1:B42"/>
  <sheetViews>
    <sheetView showGridLines="0" tabSelected="1" zoomScaleNormal="100" zoomScaleSheetLayoutView="90" workbookViewId="0"/>
  </sheetViews>
  <sheetFormatPr defaultColWidth="9.140625" defaultRowHeight="12.75" x14ac:dyDescent="0.2"/>
  <cols>
    <col min="1" max="1" width="1.7109375" style="53" customWidth="1"/>
    <col min="2" max="2" width="134.42578125" style="53" bestFit="1" customWidth="1"/>
    <col min="3" max="16384" width="9.140625" style="53"/>
  </cols>
  <sheetData>
    <row r="1" spans="1:2" x14ac:dyDescent="0.2">
      <c r="A1" s="61" t="s">
        <v>102</v>
      </c>
    </row>
    <row r="2" spans="1:2" x14ac:dyDescent="0.2">
      <c r="A2" s="109" t="s">
        <v>103</v>
      </c>
      <c r="B2" s="110"/>
    </row>
    <row r="3" spans="1:2" ht="15" customHeight="1" x14ac:dyDescent="0.2">
      <c r="A3" s="62"/>
      <c r="B3" s="63" t="str">
        <f>'3.1'!B1</f>
        <v>Table 3.1: Provisional tax payments by provisional period by tax year, 2009 – 2012</v>
      </c>
    </row>
    <row r="4" spans="1:2" ht="15" customHeight="1" x14ac:dyDescent="0.2">
      <c r="A4" s="62"/>
      <c r="B4" s="63" t="str">
        <f>'3.2'!B1</f>
        <v>Table 3.2: Example of timeline for provisional tax payments</v>
      </c>
    </row>
    <row r="5" spans="1:2" ht="15" customHeight="1" x14ac:dyDescent="0.2">
      <c r="A5" s="62"/>
      <c r="B5" s="63" t="str">
        <f>'3.3'!B1</f>
        <v>Table 3.3: Provisional tax payments by tax year and fiscal year, 2008/09 – 2012/13</v>
      </c>
    </row>
    <row r="6" spans="1:2" ht="15" customHeight="1" x14ac:dyDescent="0.2">
      <c r="A6" s="62"/>
      <c r="B6" s="63" t="str">
        <f>'3.4'!B1</f>
        <v>Table 3.4: Number of companies, 2009 – 2012</v>
      </c>
    </row>
    <row r="7" spans="1:2" ht="15" customHeight="1" x14ac:dyDescent="0.2">
      <c r="A7" s="62"/>
      <c r="B7" s="63" t="str">
        <f>'3.5'!B1</f>
        <v>Table 3.5: Provisional tax payments and tax assessed by tax year, 2009 – 2012</v>
      </c>
    </row>
    <row r="8" spans="1:2" ht="15" customHeight="1" x14ac:dyDescent="0.2">
      <c r="A8" s="62"/>
      <c r="B8" s="63" t="str">
        <f>'3.6'!$B$1</f>
        <v>Table 3.6: Number of companies, taxable income and tax assessed, 2011</v>
      </c>
    </row>
    <row r="9" spans="1:2" ht="15" customHeight="1" x14ac:dyDescent="0.2">
      <c r="A9" s="62"/>
      <c r="B9" s="63" t="str">
        <f>'3.7'!$B$1</f>
        <v>Table 3.7: Small business corporations tax rates, 2009 and 2012</v>
      </c>
    </row>
    <row r="10" spans="1:2" ht="12.75" customHeight="1" x14ac:dyDescent="0.2">
      <c r="A10" s="109" t="s">
        <v>149</v>
      </c>
      <c r="B10" s="110"/>
    </row>
    <row r="11" spans="1:2" ht="15" customHeight="1" x14ac:dyDescent="0.2">
      <c r="A11" s="62"/>
      <c r="B11" s="63" t="str">
        <f>'Fig 3.1'!B1</f>
        <v>Figure 3.1: Provisional tax payments by provisional period, 2011</v>
      </c>
    </row>
    <row r="12" spans="1:2" ht="15" customHeight="1" x14ac:dyDescent="0.2">
      <c r="A12" s="62"/>
      <c r="B12" s="63" t="str">
        <f>'Fig 3.2'!B1</f>
        <v>Figure 3.2: Provisional tax payments by company financial year end, 2011</v>
      </c>
    </row>
    <row r="13" spans="1:2" ht="15" customHeight="1" x14ac:dyDescent="0.2">
      <c r="A13" s="62"/>
      <c r="B13" s="63" t="str">
        <f>'Fig 3.3'!B1</f>
        <v>Figure 3.3: Distribution of assessed companies in taxable income groups, 2011</v>
      </c>
    </row>
    <row r="14" spans="1:2" ht="15" customHeight="1" x14ac:dyDescent="0.2">
      <c r="A14" s="62"/>
      <c r="B14" s="63" t="str">
        <f>'Fig 3.4'!B1</f>
        <v>Figure 3.4: Companies tax assessed by economic activity, 2011</v>
      </c>
    </row>
    <row r="15" spans="1:2" ht="15" customHeight="1" x14ac:dyDescent="0.2">
      <c r="A15" s="62"/>
      <c r="B15" s="63" t="str">
        <f>'Fig 3.5'!B1</f>
        <v>Figure 3.5: Number of taxpayers and tax assessed by economic activity and taxable income group, 2011</v>
      </c>
    </row>
    <row r="16" spans="1:2" ht="12.75" customHeight="1" x14ac:dyDescent="0.2">
      <c r="A16" s="109" t="s">
        <v>104</v>
      </c>
      <c r="B16" s="110"/>
    </row>
    <row r="17" spans="1:2" ht="15" customHeight="1" x14ac:dyDescent="0.2">
      <c r="A17" s="62"/>
      <c r="B17" s="63" t="str">
        <f>A3.1.1!B1</f>
        <v>Table A3.1.1: Companies: Provisional tax payments by company financial year-end and provisional period by fiscal year, 2008/09 – 2012/13</v>
      </c>
    </row>
    <row r="18" spans="1:2" ht="15" customHeight="1" x14ac:dyDescent="0.2">
      <c r="A18" s="62"/>
      <c r="B18" s="64" t="str">
        <f>A3.1.2!B1</f>
        <v>Table A3.1.2: Companies: Provisional tax payments by company financial year-end and provisional period by tax year, 2009 – 2012</v>
      </c>
    </row>
    <row r="19" spans="1:2" ht="15" customHeight="1" x14ac:dyDescent="0.2">
      <c r="A19" s="62"/>
      <c r="B19" s="63" t="str">
        <f>A3.2.1!B1</f>
        <v>Table A3.2.1: Companies: Provisional tax payments by sector, 2008/09 – 2012/13</v>
      </c>
    </row>
    <row r="20" spans="1:2" ht="15" customHeight="1" x14ac:dyDescent="0.2">
      <c r="A20" s="62"/>
      <c r="B20" s="63" t="str">
        <f>A3.3.1!B1</f>
        <v>Table A3.3.1: Companies: Taxable income and tax assessed by taxable income group, 2009 – 2012</v>
      </c>
    </row>
    <row r="21" spans="1:2" ht="15" customHeight="1" x14ac:dyDescent="0.2">
      <c r="A21" s="62"/>
      <c r="B21" s="64" t="str">
        <f>A3.3.2!B1</f>
        <v>Table A3.3.2: Companies with a positive taxable income: Taxable income and tax assessed by taxable income group, 2009 – 2012</v>
      </c>
    </row>
    <row r="22" spans="1:2" ht="15" customHeight="1" x14ac:dyDescent="0.2">
      <c r="A22" s="62"/>
      <c r="B22" s="63" t="str">
        <f>A3.4.1!$B$1</f>
        <v>Table A3.4.1: Companies: Taxable income and tax assessed by sector, 2009 – 2012</v>
      </c>
    </row>
    <row r="23" spans="1:2" ht="15" customHeight="1" x14ac:dyDescent="0.2">
      <c r="A23" s="62"/>
      <c r="B23" s="64" t="str">
        <f>A3.4.2!B1</f>
        <v>Table A3.4.2: Companies: Taxable income and tax assessed by economic activity, 2009 – 2012</v>
      </c>
    </row>
    <row r="24" spans="1:2" ht="15" customHeight="1" x14ac:dyDescent="0.2">
      <c r="A24" s="62"/>
      <c r="B24" s="64" t="str">
        <f>A3.4.3!B1</f>
        <v>Table A3.4.3: Companies: Taxable income and tax assessed by sector (Companies reporting positive taxable income), 2009 – 2012</v>
      </c>
    </row>
    <row r="25" spans="1:2" ht="15" customHeight="1" x14ac:dyDescent="0.2">
      <c r="A25" s="62"/>
      <c r="B25" s="64" t="str">
        <f>A3.4.4!B1</f>
        <v>Table A3.4.4: Companies: Taxable income and tax assessed by sector (Companies with assessed losses), 2009 – 2012</v>
      </c>
    </row>
    <row r="26" spans="1:2" ht="15" customHeight="1" x14ac:dyDescent="0.2">
      <c r="A26" s="62"/>
      <c r="B26" s="64" t="str">
        <f>A3.4.5!B1</f>
        <v>Table A3.4.5: Companies: Taxable income and tax assessed by sector (Companies reporting zero taxable income), 2009 – 2012</v>
      </c>
    </row>
    <row r="27" spans="1:2" ht="15" customHeight="1" x14ac:dyDescent="0.2">
      <c r="A27" s="62"/>
      <c r="B27" s="63" t="str">
        <f>A3.5.1!$B$1</f>
        <v>Table A3.5.1: Companies: Assessed taxpayers by economic activity and taxable income group, 2009</v>
      </c>
    </row>
    <row r="28" spans="1:2" ht="15" customHeight="1" x14ac:dyDescent="0.2">
      <c r="A28" s="62"/>
      <c r="B28" s="64" t="str">
        <f>A3.5.2!$B$1</f>
        <v>Table A3.5.2: Companies: Tax assessed by economic activity and taxable income group, 2009</v>
      </c>
    </row>
    <row r="29" spans="1:2" ht="15" customHeight="1" x14ac:dyDescent="0.2">
      <c r="A29" s="62"/>
      <c r="B29" s="64" t="str">
        <f>A3.5.3!$B$1</f>
        <v>Table A3.5.3: Companies: Assessed taxpayers by economic activity and taxable income group, 2010</v>
      </c>
    </row>
    <row r="30" spans="1:2" ht="15" customHeight="1" x14ac:dyDescent="0.2">
      <c r="A30" s="62"/>
      <c r="B30" s="64" t="str">
        <f>A3.5.4!$B$1</f>
        <v>Table A3.5.4: Companies: Tax assessed by economic activity and taxable income group, 2010</v>
      </c>
    </row>
    <row r="31" spans="1:2" ht="15" customHeight="1" x14ac:dyDescent="0.2">
      <c r="A31" s="62"/>
      <c r="B31" s="64" t="str">
        <f>A3.5.5!$B$1</f>
        <v>Table A3.5.5: Companies: Assessed taxpayers by economic activity and taxable income group, 2011</v>
      </c>
    </row>
    <row r="32" spans="1:2" ht="15" customHeight="1" x14ac:dyDescent="0.2">
      <c r="A32" s="62"/>
      <c r="B32" s="64" t="str">
        <f>A3.5.6!$B$1</f>
        <v>Table A3.5.6: Companies: Tax assessed by economic activity and taxable income group, 2011</v>
      </c>
    </row>
    <row r="33" spans="1:2" ht="15" customHeight="1" x14ac:dyDescent="0.2">
      <c r="A33" s="62"/>
      <c r="B33" s="64" t="str">
        <f>A3.5.7!$B$1</f>
        <v>Table A3.5.7: Companies: Assessed taxpayers by economic activity and taxable income group, 2012</v>
      </c>
    </row>
    <row r="34" spans="1:2" ht="15" customHeight="1" x14ac:dyDescent="0.2">
      <c r="A34" s="62"/>
      <c r="B34" s="64" t="str">
        <f>A3.5.8!$B$1</f>
        <v>Table A3.5.8: Companies: Tax assessed by economic activity and taxable income group, 2012</v>
      </c>
    </row>
    <row r="35" spans="1:2" ht="15" customHeight="1" x14ac:dyDescent="0.2">
      <c r="A35" s="62"/>
      <c r="B35" s="63" t="str">
        <f>A3.6.1!$B$1</f>
        <v>Table A3.6.1: Companies: Taxpayers with assessed losses and profits by sector, 2009 – 2012</v>
      </c>
    </row>
    <row r="36" spans="1:2" ht="15" customHeight="1" x14ac:dyDescent="0.2">
      <c r="A36" s="62"/>
      <c r="B36" s="63" t="str">
        <f>A3.7.1!$B$1</f>
        <v>Table A3.7.1: Small business corporations: Taxable income and tax assessed by taxable income group, 2009 – 2012</v>
      </c>
    </row>
    <row r="37" spans="1:2" ht="15" customHeight="1" x14ac:dyDescent="0.2">
      <c r="A37" s="62"/>
      <c r="B37" s="64" t="str">
        <f>A3.7.2!$B$1</f>
        <v>Table A3.7.2: Small business corporations: Taxable income and tax assessed by sector, 2009 – 2012</v>
      </c>
    </row>
    <row r="38" spans="1:2" ht="15" customHeight="1" x14ac:dyDescent="0.2">
      <c r="A38" s="62"/>
      <c r="B38" s="64" t="str">
        <f>A3.7.3!$B$1</f>
        <v>Table A3.7.3: Small business corporations: Taxable income and tax assessed by economic activity, 2009 – 2012</v>
      </c>
    </row>
    <row r="39" spans="1:2" ht="15" customHeight="1" x14ac:dyDescent="0.2">
      <c r="A39" s="62"/>
      <c r="B39" s="64" t="str">
        <f>A3.7.4!$B$1</f>
        <v>Table A3.7.4: Small business corporations: Taxable income and tax assessed by sector (SBCs reporting positive taxable income), 2009 – 2012</v>
      </c>
    </row>
    <row r="40" spans="1:2" ht="15" customHeight="1" x14ac:dyDescent="0.2">
      <c r="A40" s="62"/>
      <c r="B40" s="64" t="str">
        <f>A3.7.5!$B$1</f>
        <v>Table A3.7.5: Small business corporations: Taxable income and tax assessed by sector (SBCs with assessed losses), 2009 – 2012</v>
      </c>
    </row>
    <row r="41" spans="1:2" ht="15" customHeight="1" x14ac:dyDescent="0.2">
      <c r="A41" s="62"/>
      <c r="B41" s="64" t="str">
        <f>A3.7.6!$B$1</f>
        <v>Table A3.7.6: Small business corporations: Taxable income and tax assessed by sector (SBCs reporting zero taxable income), 2009 – 2012</v>
      </c>
    </row>
    <row r="42" spans="1:2" ht="15" customHeight="1" x14ac:dyDescent="0.2">
      <c r="A42" s="193"/>
      <c r="B42" s="609" t="str">
        <f>A3.7.7!$B$1</f>
        <v>Table A3.7.7: Small business corporations: Tax assessed by turnover group, 2009 – 2012</v>
      </c>
    </row>
  </sheetData>
  <phoneticPr fontId="21" type="noConversion"/>
  <hyperlinks>
    <hyperlink ref="B6" location="'3.4'!A1" display="Table 3.4: Number of companies, 2007 – 2010"/>
    <hyperlink ref="B19" location="A3.2.1!A1" display="Table A3.2.1: Companies: Provisional tax payments by sector, 2005/06 – 2010/11"/>
    <hyperlink ref="B20" location="A3.3.1!A1" display="Table A3.3.1: Companies: Taxable income and tax assessed by taxable income group, 2007 – 2010"/>
    <hyperlink ref="B22" location="A3.4.1!A1" display="Table A3.4.1: Companies: Taxable income and tax assessed by sector (all companies), 2007 – 2010"/>
    <hyperlink ref="B24" location="A3.4.3!A1" display="Table A3.4.3: Companies: Taxable income and tax assessed by sector (Companies reporting positive taxable income), 2007 – 2010"/>
    <hyperlink ref="B25" location="A3.4.4!A1" display="Table A3.4.4: Companies: Taxable income and tax assessed by sector (Companies reporting negative taxable income), 2007 – 2010"/>
    <hyperlink ref="B26" location="A3.4.5!A1" display="Table A3.4.5: Companies: Taxable income and tax assessed by sector (Companies reporting zero taxable income), 2007 – 2010"/>
    <hyperlink ref="B23" location="A3.4.2!A1" display="A3.4.2!A1"/>
    <hyperlink ref="B4" location="'3.2'!A1" display="'3.2'!A1"/>
    <hyperlink ref="B7" location="'3.5'!A1" display="Table 3.5: Provisional tax payments and tax assessed by tax year, 2007 – 2010"/>
    <hyperlink ref="B17" location="A3.1.1!A1" display="Table A3.1.1: Companies: Provisional tax payments by company financial year end and provisional period by fiscal year, 2005/06 – 2010/11"/>
    <hyperlink ref="B18" location="A3.1.2!A1" display="Table A3.1.2: Companies: Provisional tax payments by company financial year end and provisional period by tax year, 2006 – 2010"/>
    <hyperlink ref="B11:B12" location="'Fig 3.2'!A1" display="Figure 3.2: Companies tax assessed by sector, 2008"/>
    <hyperlink ref="B11" location="'Fig 3.1'!A1" display="Figure 3.1: Companies: Provisional tax payments by company financial year end, 2009"/>
    <hyperlink ref="B12" location="'Fig 3.2'!A1" display="Figure 3.2: Companies: Provisional tax payments by provisional period, 2009"/>
    <hyperlink ref="B35" location="A3.5.1!A1" display="Table A3.5.1: Companies: Number of taxpayers with assessed losses and profits by sector, 2007 – 2010"/>
    <hyperlink ref="B3" location="'3.1'!A1" display="'3.1'!A1"/>
    <hyperlink ref="B5" location="'3.3'!A1" display="'3.3'!A1"/>
    <hyperlink ref="B8" location="'3.6'!Print_Area" display="Table 3.6: Number of companies, taxable income and tax assessed in 2010 tax year "/>
    <hyperlink ref="B13" location="'Fig 3.3'!A1" display="Figure 3.3: Number of assessed companies, taxable income  and tax assessed, 2010"/>
    <hyperlink ref="B15" location="'Fig 3.5'!A1" display="'Fig 3.5'!A1"/>
    <hyperlink ref="B36:B40" location="A3.5.1!A1" display="Table A3.5.1: Companies: Number of taxpayers with assessed losses and profits by sector, 2007 – 2010"/>
    <hyperlink ref="B36" location="A3.7.1!A1" display="A3.7.1!A1"/>
    <hyperlink ref="B37" location="A3.7.2!A1" display="A3.7.2!A1"/>
    <hyperlink ref="B38" location="A3.7.3!A1" display="A3.7.3!A1"/>
    <hyperlink ref="B39" location="A3.7.4!A1" display="A3.7.4!A1"/>
    <hyperlink ref="B40" location="A3.7.5!A1" display="A3.7.5!A1"/>
    <hyperlink ref="B14" location="'Fig 3.4'!A1" display="'Fig 3.4'!A1"/>
    <hyperlink ref="B27:B32" location="A3.4.1!A1" display="Table A3.4.1: Companies: Taxable income and tax assessed by sector (all companies), 2007 – 2010"/>
    <hyperlink ref="B33:B34" location="A3.4.1!A1" display="Table A3.4.1: Companies: Taxable income and tax assessed by sector (all companies), 2007 – 2010"/>
    <hyperlink ref="B42" location="A3.7.7!A1" display="A3.7.7!A1"/>
    <hyperlink ref="B41" location="A3.7.6!A1" display="A3.7.6!A1"/>
    <hyperlink ref="B27" location="A3.5.1!A1" display="A3.5.1!A1"/>
    <hyperlink ref="B28" location="A3.5.2!A1" display="A3.5.2!A1"/>
    <hyperlink ref="B29" location="A3.5.3!A1" display="A3.5.3!A1"/>
    <hyperlink ref="B30" location="A3.5.4!A1" display="A3.5.4!A1"/>
    <hyperlink ref="B31" location="A3.5.5!A1" display="A3.5.5!A1"/>
    <hyperlink ref="B32" location="A3.5.6!A1" display="A3.5.6!A1"/>
    <hyperlink ref="B33" location="A3.5.7!A1" display="A3.5.7!A1"/>
    <hyperlink ref="B34" location="A3.5.8!A1" display="A3.5.8!A1"/>
    <hyperlink ref="B9" location="'3.7'!A1" display="'3.7'!A1"/>
    <hyperlink ref="B21" location="A3.3.2!A1" display="A3.3.2!A1"/>
  </hyperlinks>
  <pageMargins left="0.98425196850393704" right="0.98425196850393704" top="0.98425196850393704" bottom="0.98425196850393704" header="0.51181102362204722" footer="0.51181102362204722"/>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E33"/>
  <sheetViews>
    <sheetView showGridLines="0" zoomScaleNormal="100" zoomScaleSheetLayoutView="90" workbookViewId="0"/>
  </sheetViews>
  <sheetFormatPr defaultColWidth="9.140625" defaultRowHeight="12.75" x14ac:dyDescent="0.2"/>
  <cols>
    <col min="1" max="1" width="3.7109375" style="99" customWidth="1"/>
    <col min="2" max="2" width="9.140625" style="100"/>
    <col min="3" max="3" width="9.140625" style="99"/>
    <col min="4" max="5" width="9.140625" style="99" customWidth="1"/>
    <col min="6" max="8" width="9.140625" style="99"/>
    <col min="9" max="9" width="9.140625" style="99" customWidth="1"/>
    <col min="10" max="16384" width="9.140625" style="99"/>
  </cols>
  <sheetData>
    <row r="1" spans="2:2" ht="15" customHeight="1" x14ac:dyDescent="0.2">
      <c r="B1" s="379" t="s">
        <v>221</v>
      </c>
    </row>
    <row r="23" spans="2:5" x14ac:dyDescent="0.2">
      <c r="D23" s="805" t="s">
        <v>190</v>
      </c>
    </row>
    <row r="25" spans="2:5" x14ac:dyDescent="0.2">
      <c r="B25" s="196" t="s">
        <v>175</v>
      </c>
      <c r="C25" s="197"/>
      <c r="D25" s="197"/>
      <c r="E25" s="198"/>
    </row>
    <row r="26" spans="2:5" ht="12.75" customHeight="1" x14ac:dyDescent="0.2">
      <c r="B26" s="121" t="s">
        <v>164</v>
      </c>
      <c r="C26" s="383"/>
      <c r="D26" s="120" t="s">
        <v>151</v>
      </c>
      <c r="E26" s="190"/>
    </row>
    <row r="27" spans="2:5" x14ac:dyDescent="0.2">
      <c r="B27" s="105" t="s">
        <v>139</v>
      </c>
      <c r="C27" s="8"/>
      <c r="D27" s="380">
        <f>A3.1.2!$O$6/1000</f>
        <v>56.526987110706052</v>
      </c>
      <c r="E27" s="191">
        <f t="shared" ref="E27:E33" si="0">D27/$D$33</f>
        <v>0.38099257694416072</v>
      </c>
    </row>
    <row r="28" spans="2:5" x14ac:dyDescent="0.2">
      <c r="B28" s="105" t="s">
        <v>133</v>
      </c>
      <c r="C28" s="8"/>
      <c r="D28" s="380">
        <f>A3.1.2!I6/1000</f>
        <v>31.742158814300133</v>
      </c>
      <c r="E28" s="191">
        <f t="shared" si="0"/>
        <v>0.21394253439947683</v>
      </c>
    </row>
    <row r="29" spans="2:5" x14ac:dyDescent="0.2">
      <c r="B29" s="105" t="s">
        <v>129</v>
      </c>
      <c r="C29" s="8"/>
      <c r="D29" s="380">
        <f>A3.1.2!E6/1000</f>
        <v>27.143663945476384</v>
      </c>
      <c r="E29" s="191">
        <f t="shared" si="0"/>
        <v>0.18294862335471432</v>
      </c>
    </row>
    <row r="30" spans="2:5" x14ac:dyDescent="0.2">
      <c r="B30" s="105" t="s">
        <v>130</v>
      </c>
      <c r="C30" s="8"/>
      <c r="D30" s="380">
        <f>A3.1.2!F6/1000</f>
        <v>19.297075028044507</v>
      </c>
      <c r="E30" s="191">
        <f t="shared" si="0"/>
        <v>0.13006251912950501</v>
      </c>
    </row>
    <row r="31" spans="2:5" x14ac:dyDescent="0.2">
      <c r="B31" s="105" t="s">
        <v>136</v>
      </c>
      <c r="C31" s="8"/>
      <c r="D31" s="380">
        <f>A3.1.2!L6/1000</f>
        <v>7.8242610916270481</v>
      </c>
      <c r="E31" s="191">
        <f t="shared" si="0"/>
        <v>5.2735614409180689E-2</v>
      </c>
    </row>
    <row r="32" spans="2:5" x14ac:dyDescent="0.2">
      <c r="B32" s="105" t="s">
        <v>178</v>
      </c>
      <c r="C32" s="387"/>
      <c r="D32" s="380">
        <f>A3.1.2!P6/1000-SUM('Fig 3.2'!D27:D31)</f>
        <v>5.833540236422408</v>
      </c>
      <c r="E32" s="182">
        <f t="shared" si="0"/>
        <v>3.931813176296247E-2</v>
      </c>
    </row>
    <row r="33" spans="2:5" x14ac:dyDescent="0.2">
      <c r="B33" s="381" t="s">
        <v>22</v>
      </c>
      <c r="C33" s="388"/>
      <c r="D33" s="389">
        <f>SUM(D27:D32)</f>
        <v>148.36768622657652</v>
      </c>
      <c r="E33" s="183">
        <f t="shared" si="0"/>
        <v>1</v>
      </c>
    </row>
  </sheetData>
  <hyperlinks>
    <hyperlink ref="D23"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N45"/>
  <sheetViews>
    <sheetView showGridLines="0" zoomScaleNormal="100" zoomScaleSheetLayoutView="90" workbookViewId="0"/>
  </sheetViews>
  <sheetFormatPr defaultRowHeight="12.75" x14ac:dyDescent="0.2"/>
  <cols>
    <col min="1" max="1" width="3.7109375" customWidth="1"/>
    <col min="10" max="14" width="9.140625" customWidth="1"/>
  </cols>
  <sheetData>
    <row r="1" spans="2:11" ht="15" customHeight="1" x14ac:dyDescent="0.2">
      <c r="B1" s="379" t="s">
        <v>226</v>
      </c>
    </row>
    <row r="2" spans="2:11" ht="13.35" customHeight="1" x14ac:dyDescent="0.2">
      <c r="G2" s="160"/>
      <c r="H2" s="160"/>
      <c r="I2" s="160"/>
      <c r="J2" s="160"/>
      <c r="K2" s="160"/>
    </row>
    <row r="3" spans="2:11" ht="13.35" customHeight="1" x14ac:dyDescent="0.2"/>
    <row r="4" spans="2:11" ht="13.35" customHeight="1" x14ac:dyDescent="0.2"/>
    <row r="5" spans="2:11" ht="13.35" customHeight="1" x14ac:dyDescent="0.2"/>
    <row r="6" spans="2:11" ht="13.35" customHeight="1" x14ac:dyDescent="0.2"/>
    <row r="7" spans="2:11" ht="13.35" customHeight="1" x14ac:dyDescent="0.2"/>
    <row r="8" spans="2:11" ht="13.35" customHeight="1" x14ac:dyDescent="0.2"/>
    <row r="9" spans="2:11" ht="13.35" customHeight="1" x14ac:dyDescent="0.2"/>
    <row r="10" spans="2:11" ht="13.35" customHeight="1" x14ac:dyDescent="0.2"/>
    <row r="11" spans="2:11" ht="13.35" customHeight="1" x14ac:dyDescent="0.2"/>
    <row r="12" spans="2:11" ht="13.35" customHeight="1" x14ac:dyDescent="0.2"/>
    <row r="13" spans="2:11" ht="13.35" customHeight="1" x14ac:dyDescent="0.2"/>
    <row r="14" spans="2:11" ht="13.35" customHeight="1" x14ac:dyDescent="0.2"/>
    <row r="15" spans="2:11" ht="13.35" customHeight="1" x14ac:dyDescent="0.2"/>
    <row r="16" spans="2:11" ht="13.35" customHeight="1" x14ac:dyDescent="0.2"/>
    <row r="17" spans="2:14" ht="13.35" customHeight="1" x14ac:dyDescent="0.2"/>
    <row r="18" spans="2:14" ht="13.35" customHeight="1" x14ac:dyDescent="0.2"/>
    <row r="19" spans="2:14" ht="13.35" customHeight="1" x14ac:dyDescent="0.2"/>
    <row r="20" spans="2:14" ht="13.35" customHeight="1" x14ac:dyDescent="0.2"/>
    <row r="21" spans="2:14" ht="13.35" customHeight="1" x14ac:dyDescent="0.2"/>
    <row r="22" spans="2:14" ht="13.35" customHeight="1" x14ac:dyDescent="0.2"/>
    <row r="23" spans="2:14" ht="13.35" customHeight="1" x14ac:dyDescent="0.2"/>
    <row r="24" spans="2:14" ht="13.35" customHeight="1" x14ac:dyDescent="0.2"/>
    <row r="25" spans="2:14" ht="13.35" customHeight="1" x14ac:dyDescent="0.2">
      <c r="C25" s="805" t="s">
        <v>190</v>
      </c>
      <c r="D25" s="169"/>
      <c r="E25" s="169"/>
      <c r="F25" s="169"/>
      <c r="G25" s="169"/>
      <c r="H25" s="169"/>
      <c r="I25" s="169"/>
      <c r="J25" s="169"/>
    </row>
    <row r="26" spans="2:14" ht="13.35" customHeight="1" x14ac:dyDescent="0.2">
      <c r="C26" s="169"/>
      <c r="D26" s="169"/>
      <c r="E26" s="169"/>
      <c r="F26" s="169"/>
      <c r="G26" s="169"/>
      <c r="H26" s="169"/>
      <c r="I26" s="169"/>
      <c r="J26" s="169"/>
      <c r="N26" s="168"/>
    </row>
    <row r="27" spans="2:14" ht="13.35" customHeight="1" x14ac:dyDescent="0.2">
      <c r="C27" s="169"/>
      <c r="D27" s="169"/>
      <c r="E27" s="169"/>
      <c r="F27" s="169"/>
      <c r="G27" s="169"/>
      <c r="H27" s="169"/>
      <c r="I27" s="169"/>
      <c r="J27" s="169"/>
    </row>
    <row r="28" spans="2:14" ht="13.35" customHeight="1" x14ac:dyDescent="0.2"/>
    <row r="29" spans="2:14" ht="13.35" customHeight="1" x14ac:dyDescent="0.2">
      <c r="B29" s="475" t="s">
        <v>171</v>
      </c>
    </row>
    <row r="30" spans="2:14" ht="13.35" customHeight="1" x14ac:dyDescent="0.2">
      <c r="B30" s="148"/>
      <c r="C30" s="861">
        <v>2011</v>
      </c>
      <c r="D30" s="862"/>
      <c r="E30" s="862"/>
      <c r="F30" s="863"/>
    </row>
    <row r="31" spans="2:14" ht="33.75" x14ac:dyDescent="0.2">
      <c r="B31" s="147" t="s">
        <v>68</v>
      </c>
      <c r="C31" s="455" t="s">
        <v>181</v>
      </c>
      <c r="D31" s="455" t="s">
        <v>68</v>
      </c>
      <c r="E31" s="455" t="s">
        <v>182</v>
      </c>
      <c r="F31" s="455" t="s">
        <v>183</v>
      </c>
    </row>
    <row r="32" spans="2:14" x14ac:dyDescent="0.2">
      <c r="B32" s="456" t="s">
        <v>184</v>
      </c>
      <c r="C32" s="457">
        <f>SUM(A3.3.1!K4:K10)</f>
        <v>199705</v>
      </c>
      <c r="D32" s="457">
        <f>SUM(A3.3.1!L4:L10)</f>
        <v>-422993.28398000007</v>
      </c>
      <c r="E32" s="457">
        <f>SUM(A3.3.1!M4:M10)</f>
        <v>548.01862000000006</v>
      </c>
      <c r="F32" s="458">
        <v>0</v>
      </c>
    </row>
    <row r="33" spans="2:6" x14ac:dyDescent="0.2">
      <c r="B33" s="456" t="s">
        <v>185</v>
      </c>
      <c r="C33" s="457">
        <f>SUM(A3.3.1!K11)</f>
        <v>234969</v>
      </c>
      <c r="D33" s="457">
        <f>SUM(A3.3.1!L11)</f>
        <v>0</v>
      </c>
      <c r="E33" s="457">
        <f>SUM(A3.3.1!M11)</f>
        <v>10.44318</v>
      </c>
      <c r="F33" s="458">
        <v>0</v>
      </c>
    </row>
    <row r="34" spans="2:6" x14ac:dyDescent="0.2">
      <c r="B34" s="456" t="s">
        <v>187</v>
      </c>
      <c r="C34" s="457">
        <f>SUM(A3.3.1!K12:K16)</f>
        <v>140837</v>
      </c>
      <c r="D34" s="457">
        <f>SUM(A3.3.1!L12:L16)</f>
        <v>25337.358362999999</v>
      </c>
      <c r="E34" s="457">
        <f>SUM(A3.3.1!M12:M16)</f>
        <v>5817.0839709999991</v>
      </c>
      <c r="F34" s="458">
        <f>E34/D34</f>
        <v>0.2295852585601289</v>
      </c>
    </row>
    <row r="35" spans="2:6" x14ac:dyDescent="0.2">
      <c r="B35" s="456" t="s">
        <v>186</v>
      </c>
      <c r="C35" s="457">
        <f>SUM(A3.3.1!K17:K24)</f>
        <v>24534</v>
      </c>
      <c r="D35" s="457">
        <f>SUM(A3.3.1!L17:L24)</f>
        <v>155188.11711699999</v>
      </c>
      <c r="E35" s="457">
        <f>SUM(A3.3.1!M17:M24)</f>
        <v>43818.81608199999</v>
      </c>
      <c r="F35" s="458">
        <f t="shared" ref="F35:F37" si="0">E35/D35</f>
        <v>0.28235935132175066</v>
      </c>
    </row>
    <row r="36" spans="2:6" x14ac:dyDescent="0.2">
      <c r="B36" s="456" t="s">
        <v>189</v>
      </c>
      <c r="C36" s="457">
        <f>SUM(A3.3.1!K25:K26)</f>
        <v>481</v>
      </c>
      <c r="D36" s="457">
        <f>SUM(A3.3.1!L25:L26)</f>
        <v>317650.15035999997</v>
      </c>
      <c r="E36" s="457">
        <f>SUM(A3.3.1!M25:M26)</f>
        <v>89160.422494999992</v>
      </c>
      <c r="F36" s="458">
        <f t="shared" si="0"/>
        <v>0.28068748714254504</v>
      </c>
    </row>
    <row r="37" spans="2:6" x14ac:dyDescent="0.2">
      <c r="B37" s="459"/>
      <c r="C37" s="460">
        <f>SUM(C32:C36)</f>
        <v>600526</v>
      </c>
      <c r="D37" s="460">
        <f>SUM(D34:D36)</f>
        <v>498175.62583999999</v>
      </c>
      <c r="E37" s="460">
        <f t="shared" ref="E37" si="1">SUM(E32:E36)</f>
        <v>139354.78434799999</v>
      </c>
      <c r="F37" s="461">
        <f t="shared" si="0"/>
        <v>0.27973023391705804</v>
      </c>
    </row>
    <row r="39" spans="2:6" ht="33.75" x14ac:dyDescent="0.2">
      <c r="B39" s="147" t="s">
        <v>68</v>
      </c>
      <c r="C39" s="147" t="s">
        <v>181</v>
      </c>
      <c r="D39" s="147" t="s">
        <v>68</v>
      </c>
      <c r="E39" s="147" t="s">
        <v>182</v>
      </c>
      <c r="F39" s="192"/>
    </row>
    <row r="40" spans="2:6" x14ac:dyDescent="0.2">
      <c r="B40" s="462" t="s">
        <v>184</v>
      </c>
      <c r="C40" s="463">
        <f>C32/C$37*100</f>
        <v>33.255013105177795</v>
      </c>
      <c r="D40" s="463">
        <v>0</v>
      </c>
      <c r="E40" s="463">
        <f>E32/E$37*100</f>
        <v>0.39325425572147943</v>
      </c>
      <c r="F40" s="458">
        <v>0</v>
      </c>
    </row>
    <row r="41" spans="2:6" x14ac:dyDescent="0.2">
      <c r="B41" s="456" t="s">
        <v>192</v>
      </c>
      <c r="C41" s="463">
        <f>C33/C$37*100</f>
        <v>39.127198489324364</v>
      </c>
      <c r="D41" s="463">
        <f>D33/D$37*100</f>
        <v>0</v>
      </c>
      <c r="E41" s="463">
        <f>E33/E$37*100</f>
        <v>7.4939515344669113E-3</v>
      </c>
      <c r="F41" s="458">
        <v>0</v>
      </c>
    </row>
    <row r="42" spans="2:6" x14ac:dyDescent="0.2">
      <c r="B42" s="462" t="s">
        <v>193</v>
      </c>
      <c r="C42" s="463">
        <f>C34/C$37*100</f>
        <v>23.45227350689229</v>
      </c>
      <c r="D42" s="463">
        <f>D34/D$37*100</f>
        <v>5.0860293135131514</v>
      </c>
      <c r="E42" s="463">
        <f>E34/E$37*100</f>
        <v>4.1742979964530269</v>
      </c>
      <c r="F42" s="458">
        <f>E42/D42</f>
        <v>0.82073809235866357</v>
      </c>
    </row>
    <row r="43" spans="2:6" x14ac:dyDescent="0.2">
      <c r="B43" s="462" t="s">
        <v>194</v>
      </c>
      <c r="C43" s="463">
        <f>C35/C$37*100</f>
        <v>4.0854184498256529</v>
      </c>
      <c r="D43" s="463">
        <f>D35/D$37*100</f>
        <v>31.151286628150299</v>
      </c>
      <c r="E43" s="463">
        <f>E35/E$37*100</f>
        <v>31.444070102806538</v>
      </c>
      <c r="F43" s="458">
        <f t="shared" ref="F43:F44" si="2">E43/D43</f>
        <v>1.0093987602551113</v>
      </c>
    </row>
    <row r="44" spans="2:6" x14ac:dyDescent="0.2">
      <c r="B44" s="462" t="s">
        <v>197</v>
      </c>
      <c r="C44" s="463">
        <f>C36/C$37*100</f>
        <v>8.0096448779902948E-2</v>
      </c>
      <c r="D44" s="463">
        <f>D36/D$37*100</f>
        <v>63.762684058336539</v>
      </c>
      <c r="E44" s="463">
        <f>E36/E$37*100</f>
        <v>63.980883693484479</v>
      </c>
      <c r="F44" s="458">
        <f t="shared" si="2"/>
        <v>1.0034220585028746</v>
      </c>
    </row>
    <row r="45" spans="2:6" x14ac:dyDescent="0.2">
      <c r="B45" s="464"/>
      <c r="C45" s="465">
        <f>SUM(C40:C44)</f>
        <v>100</v>
      </c>
      <c r="D45" s="465">
        <f t="shared" ref="D45:E45" si="3">SUM(D40:D44)</f>
        <v>100</v>
      </c>
      <c r="E45" s="465">
        <f t="shared" si="3"/>
        <v>100</v>
      </c>
      <c r="F45" s="466"/>
    </row>
  </sheetData>
  <mergeCells count="1">
    <mergeCell ref="C30:F30"/>
  </mergeCells>
  <hyperlinks>
    <hyperlink ref="C25"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L74"/>
  <sheetViews>
    <sheetView showGridLines="0" zoomScaleNormal="100" zoomScaleSheetLayoutView="90" workbookViewId="0"/>
  </sheetViews>
  <sheetFormatPr defaultColWidth="9.140625" defaultRowHeight="12.75" x14ac:dyDescent="0.2"/>
  <cols>
    <col min="1" max="1" width="3.7109375" style="99" customWidth="1"/>
    <col min="2" max="9" width="9.140625" style="99"/>
    <col min="10" max="10" width="9.140625" style="100"/>
    <col min="11" max="12" width="9.140625" style="99"/>
    <col min="13" max="13" width="9.140625" style="99" customWidth="1"/>
    <col min="14" max="16" width="9.140625" style="99"/>
    <col min="17" max="17" width="9.140625" style="99" customWidth="1"/>
    <col min="18" max="16384" width="9.140625" style="99"/>
  </cols>
  <sheetData>
    <row r="1" spans="2:10" ht="15" customHeight="1" x14ac:dyDescent="0.2">
      <c r="B1" s="482" t="s">
        <v>336</v>
      </c>
      <c r="J1" s="482"/>
    </row>
    <row r="23" spans="2:12" x14ac:dyDescent="0.2">
      <c r="E23" s="805" t="s">
        <v>190</v>
      </c>
    </row>
    <row r="25" spans="2:12" x14ac:dyDescent="0.2">
      <c r="B25" s="136" t="s">
        <v>319</v>
      </c>
      <c r="C25" s="140"/>
      <c r="D25" s="137"/>
      <c r="J25" s="136" t="s">
        <v>171</v>
      </c>
      <c r="K25" s="140"/>
      <c r="L25" s="137"/>
    </row>
    <row r="26" spans="2:12" x14ac:dyDescent="0.2">
      <c r="B26" s="101"/>
      <c r="C26" s="102"/>
      <c r="D26" s="103">
        <v>2011</v>
      </c>
      <c r="J26" s="101"/>
      <c r="K26" s="102"/>
      <c r="L26" s="103">
        <v>2011</v>
      </c>
    </row>
    <row r="27" spans="2:12" ht="33.75" x14ac:dyDescent="0.2">
      <c r="B27" s="200" t="s">
        <v>92</v>
      </c>
      <c r="C27" s="201"/>
      <c r="D27" s="104" t="s">
        <v>77</v>
      </c>
      <c r="J27" s="200" t="s">
        <v>92</v>
      </c>
      <c r="K27" s="201"/>
      <c r="L27" s="104" t="s">
        <v>77</v>
      </c>
    </row>
    <row r="28" spans="2:12" x14ac:dyDescent="0.2">
      <c r="B28" s="105" t="s">
        <v>320</v>
      </c>
      <c r="C28" s="106"/>
      <c r="D28" s="485">
        <f>D40/1000</f>
        <v>51.221250281000003</v>
      </c>
      <c r="J28" s="105" t="str">
        <f t="shared" ref="J28:J33" si="0">J40</f>
        <v>Financing, insurance, real estate and business services</v>
      </c>
      <c r="K28" s="106"/>
      <c r="L28" s="485">
        <f t="shared" ref="L28:L33" si="1">L40/1000</f>
        <v>43.384805693000004</v>
      </c>
    </row>
    <row r="29" spans="2:12" x14ac:dyDescent="0.2">
      <c r="B29" s="105" t="s">
        <v>93</v>
      </c>
      <c r="C29" s="106"/>
      <c r="D29" s="483">
        <f t="shared" ref="D29:D33" si="2">D41/1000</f>
        <v>27.580852159000006</v>
      </c>
      <c r="J29" s="105" t="str">
        <f t="shared" si="0"/>
        <v>Mining and quarrying</v>
      </c>
      <c r="K29" s="106"/>
      <c r="L29" s="483">
        <f t="shared" si="1"/>
        <v>14.231597583999999</v>
      </c>
    </row>
    <row r="30" spans="2:12" x14ac:dyDescent="0.2">
      <c r="B30" s="105" t="s">
        <v>381</v>
      </c>
      <c r="C30" s="106"/>
      <c r="D30" s="483">
        <f t="shared" si="2"/>
        <v>22.702271142999997</v>
      </c>
      <c r="J30" s="105" t="str">
        <f t="shared" si="0"/>
        <v>Transport, storage and communications</v>
      </c>
      <c r="K30" s="106"/>
      <c r="L30" s="483">
        <f t="shared" si="1"/>
        <v>11.394057307999999</v>
      </c>
    </row>
    <row r="31" spans="2:12" x14ac:dyDescent="0.2">
      <c r="B31" s="105" t="s">
        <v>382</v>
      </c>
      <c r="C31" s="106"/>
      <c r="D31" s="483">
        <f t="shared" si="2"/>
        <v>14.231597583999999</v>
      </c>
      <c r="J31" s="105" t="str">
        <f t="shared" si="0"/>
        <v>Retail trade</v>
      </c>
      <c r="K31" s="106"/>
      <c r="L31" s="483">
        <f t="shared" si="1"/>
        <v>8.4517266370000002</v>
      </c>
    </row>
    <row r="32" spans="2:12" x14ac:dyDescent="0.2">
      <c r="B32" s="105" t="s">
        <v>321</v>
      </c>
      <c r="C32" s="106"/>
      <c r="D32" s="483">
        <f t="shared" si="2"/>
        <v>11.394057307999999</v>
      </c>
      <c r="J32" s="105" t="str">
        <f t="shared" si="0"/>
        <v>Vehicles, parts and accessories</v>
      </c>
      <c r="K32" s="106"/>
      <c r="L32" s="483">
        <f t="shared" si="1"/>
        <v>6.774618823</v>
      </c>
    </row>
    <row r="33" spans="2:12" x14ac:dyDescent="0.2">
      <c r="B33" s="105" t="s">
        <v>322</v>
      </c>
      <c r="C33" s="106"/>
      <c r="D33" s="483">
        <f t="shared" si="2"/>
        <v>5.2927464550000005</v>
      </c>
      <c r="J33" s="105" t="str">
        <f t="shared" si="0"/>
        <v>Wholesale trade</v>
      </c>
      <c r="K33" s="106"/>
      <c r="L33" s="483">
        <f t="shared" si="1"/>
        <v>6.4157643150000006</v>
      </c>
    </row>
    <row r="34" spans="2:12" x14ac:dyDescent="0.2">
      <c r="B34" s="105" t="s">
        <v>177</v>
      </c>
      <c r="C34" s="106"/>
      <c r="D34" s="486">
        <f>D35-SUM(D28:D33)</f>
        <v>6.9320094179999217</v>
      </c>
      <c r="J34" s="105" t="s">
        <v>177</v>
      </c>
      <c r="K34" s="106"/>
      <c r="L34" s="486">
        <f>L35-SUM(L28:L33)</f>
        <v>48.702213987999968</v>
      </c>
    </row>
    <row r="35" spans="2:12" x14ac:dyDescent="0.2">
      <c r="B35" s="107" t="s">
        <v>22</v>
      </c>
      <c r="C35" s="108"/>
      <c r="D35" s="484">
        <f>D50/1000</f>
        <v>139.35478434799995</v>
      </c>
      <c r="J35" s="107" t="s">
        <v>22</v>
      </c>
      <c r="K35" s="108"/>
      <c r="L35" s="484">
        <f>L74/1000</f>
        <v>139.35478434799998</v>
      </c>
    </row>
    <row r="36" spans="2:12" x14ac:dyDescent="0.2">
      <c r="J36" s="99"/>
    </row>
    <row r="37" spans="2:12" x14ac:dyDescent="0.2">
      <c r="J37" s="99"/>
    </row>
    <row r="38" spans="2:12" x14ac:dyDescent="0.2">
      <c r="B38" s="101"/>
      <c r="C38" s="102"/>
      <c r="D38" s="103">
        <v>2011</v>
      </c>
      <c r="J38" s="101"/>
      <c r="K38" s="102"/>
      <c r="L38" s="103">
        <v>2011</v>
      </c>
    </row>
    <row r="39" spans="2:12" ht="33.75" x14ac:dyDescent="0.2">
      <c r="B39" s="200" t="s">
        <v>92</v>
      </c>
      <c r="C39" s="201"/>
      <c r="D39" s="104" t="s">
        <v>77</v>
      </c>
      <c r="J39" s="200" t="s">
        <v>92</v>
      </c>
      <c r="K39" s="201"/>
      <c r="L39" s="104" t="s">
        <v>77</v>
      </c>
    </row>
    <row r="40" spans="2:12" x14ac:dyDescent="0.2">
      <c r="B40" s="105" t="str">
        <f>A3.4.2!C14</f>
        <v>Financial intermediation, insurance, real-estate and business services4</v>
      </c>
      <c r="C40" s="106"/>
      <c r="D40" s="43">
        <f>A3.4.2!M14</f>
        <v>51221.250281000001</v>
      </c>
      <c r="J40" s="105" t="str">
        <f>A3.4.1!C14</f>
        <v>Financing, insurance, real estate and business services</v>
      </c>
      <c r="K40" s="106"/>
      <c r="L40" s="43">
        <f>A3.4.1!L14</f>
        <v>43384.805693000002</v>
      </c>
    </row>
    <row r="41" spans="2:12" x14ac:dyDescent="0.2">
      <c r="B41" s="105" t="str">
        <f>A3.4.2!C8</f>
        <v>Manufacturing2</v>
      </c>
      <c r="C41" s="106"/>
      <c r="D41" s="43">
        <f>A3.4.2!M8</f>
        <v>27580.852159000005</v>
      </c>
      <c r="J41" s="105" t="str">
        <f>A3.4.1!C21</f>
        <v>Mining and quarrying</v>
      </c>
      <c r="K41" s="106"/>
      <c r="L41" s="43">
        <f>A3.4.1!L21</f>
        <v>14231.597583999999</v>
      </c>
    </row>
    <row r="42" spans="2:12" x14ac:dyDescent="0.2">
      <c r="B42" s="105" t="str">
        <f>A3.4.2!C12</f>
        <v>Wholesale and retail trade, catering and accommodation3</v>
      </c>
      <c r="C42" s="106"/>
      <c r="D42" s="43">
        <f>A3.4.2!M12</f>
        <v>22702.271142999998</v>
      </c>
      <c r="J42" s="105" t="str">
        <f>A3.4.1!C33</f>
        <v>Transport, storage and communications</v>
      </c>
      <c r="K42" s="106"/>
      <c r="L42" s="43">
        <f>A3.4.1!L33</f>
        <v>11394.057307999999</v>
      </c>
    </row>
    <row r="43" spans="2:12" x14ac:dyDescent="0.2">
      <c r="B43" s="105" t="str">
        <f>A3.4.2!C6</f>
        <v>Mining and quarrying</v>
      </c>
      <c r="C43" s="106"/>
      <c r="D43" s="43">
        <f>A3.4.2!M6</f>
        <v>14231.597583999999</v>
      </c>
      <c r="J43" s="105" t="str">
        <f>A3.4.1!C27</f>
        <v>Retail trade</v>
      </c>
      <c r="K43" s="106"/>
      <c r="L43" s="43">
        <f>A3.4.1!L27</f>
        <v>8451.7266369999998</v>
      </c>
    </row>
    <row r="44" spans="2:12" x14ac:dyDescent="0.2">
      <c r="B44" s="105" t="str">
        <f>A3.4.2!C13</f>
        <v>Transport, storage and communication</v>
      </c>
      <c r="C44" s="106"/>
      <c r="D44" s="43">
        <f>A3.4.2!M13</f>
        <v>11394.057307999999</v>
      </c>
      <c r="J44" s="105" t="str">
        <f>A3.4.1!C34</f>
        <v>Vehicles, parts and accessories</v>
      </c>
      <c r="K44" s="106"/>
      <c r="L44" s="43">
        <f>A3.4.1!L34</f>
        <v>6774.6188229999998</v>
      </c>
    </row>
    <row r="45" spans="2:12" x14ac:dyDescent="0.2">
      <c r="B45" s="105" t="str">
        <f>A3.4.2!C15</f>
        <v>Community, social and personal services5</v>
      </c>
      <c r="C45" s="106"/>
      <c r="D45" s="43">
        <f>A3.4.2!M15</f>
        <v>5292.7464550000004</v>
      </c>
      <c r="J45" s="105" t="str">
        <f>A3.4.1!C35</f>
        <v>Wholesale trade</v>
      </c>
      <c r="K45" s="106"/>
      <c r="L45" s="43">
        <f>A3.4.1!L35</f>
        <v>6415.7643150000004</v>
      </c>
    </row>
    <row r="46" spans="2:12" x14ac:dyDescent="0.2">
      <c r="B46" s="105" t="str">
        <f>A3.4.2!C10</f>
        <v>Construction</v>
      </c>
      <c r="C46" s="106"/>
      <c r="D46" s="43">
        <f>A3.4.2!M10</f>
        <v>3537.2991149999998</v>
      </c>
      <c r="J46" s="105" t="str">
        <f>A3.4.1!C10</f>
        <v>Coal and petroleum products</v>
      </c>
      <c r="K46" s="106"/>
      <c r="L46" s="43">
        <f>A3.4.1!L10</f>
        <v>6357.9996620000002</v>
      </c>
    </row>
    <row r="47" spans="2:12" x14ac:dyDescent="0.2">
      <c r="B47" s="105" t="str">
        <f>A3.4.2!C5</f>
        <v>Agriculture, forestry and fishing</v>
      </c>
      <c r="C47" s="106"/>
      <c r="D47" s="43">
        <f>A3.4.2!M5</f>
        <v>1957.437876</v>
      </c>
      <c r="J47" s="105" t="str">
        <f>A3.4.1!C17</f>
        <v>Long term insurance</v>
      </c>
      <c r="K47" s="106"/>
      <c r="L47" s="43">
        <f>A3.4.1!L17</f>
        <v>5154.5352430000003</v>
      </c>
    </row>
    <row r="48" spans="2:12" x14ac:dyDescent="0.2">
      <c r="B48" s="105" t="str">
        <f>A3.4.2!C9</f>
        <v>Electricity, gas and water</v>
      </c>
      <c r="C48" s="106"/>
      <c r="D48" s="43">
        <f>A3.4.2!M9</f>
        <v>1280.7794730000001</v>
      </c>
      <c r="J48" s="105" t="str">
        <f>A3.4.1!C15</f>
        <v>Food, drink and tobacco</v>
      </c>
      <c r="K48" s="106"/>
      <c r="L48" s="43">
        <f>A3.4.1!L15</f>
        <v>4952.4510840000003</v>
      </c>
    </row>
    <row r="49" spans="2:12" x14ac:dyDescent="0.2">
      <c r="B49" s="105" t="str">
        <f>A3.4.2!C16</f>
        <v>Other6</v>
      </c>
      <c r="C49" s="106"/>
      <c r="D49" s="43">
        <f>A3.4.2!M16</f>
        <v>156.49295399995566</v>
      </c>
      <c r="J49" s="105" t="str">
        <f>A3.4.1!C8</f>
        <v>Chemicals and chemical, rubber and plastic products</v>
      </c>
      <c r="K49" s="106"/>
      <c r="L49" s="43">
        <f>A3.4.1!L8</f>
        <v>3934.360322</v>
      </c>
    </row>
    <row r="50" spans="2:12" x14ac:dyDescent="0.2">
      <c r="B50" s="112" t="str">
        <f>A3.4.2!C17</f>
        <v>Total</v>
      </c>
      <c r="C50" s="113"/>
      <c r="D50" s="44">
        <f>A3.4.2!M17</f>
        <v>139354.78434799996</v>
      </c>
      <c r="J50" s="105" t="str">
        <f>A3.4.1!C11</f>
        <v>Construction</v>
      </c>
      <c r="K50" s="106"/>
      <c r="L50" s="43">
        <f>A3.4.1!L11</f>
        <v>3537.2991149999998</v>
      </c>
    </row>
    <row r="51" spans="2:12" x14ac:dyDescent="0.2">
      <c r="J51" s="105" t="str">
        <f>A3.4.1!C18</f>
        <v>Machinery and related items</v>
      </c>
      <c r="K51" s="106"/>
      <c r="L51" s="43">
        <f>A3.4.1!L18</f>
        <v>3404.1212639999999</v>
      </c>
    </row>
    <row r="52" spans="2:12" x14ac:dyDescent="0.2">
      <c r="J52" s="105" t="str">
        <f>A3.4.1!C22</f>
        <v>Other manufacturing industries</v>
      </c>
      <c r="K52" s="106"/>
      <c r="L52" s="43">
        <f>A3.4.1!L22</f>
        <v>2805.8705660000001</v>
      </c>
    </row>
    <row r="53" spans="2:12" x14ac:dyDescent="0.2">
      <c r="J53" s="105" t="str">
        <f>A3.4.1!C20</f>
        <v>Metal (including metal products)</v>
      </c>
      <c r="K53" s="106"/>
      <c r="L53" s="43">
        <f>A3.4.1!L20</f>
        <v>2925.5420089999998</v>
      </c>
    </row>
    <row r="54" spans="2:12" x14ac:dyDescent="0.2">
      <c r="J54" s="105" t="str">
        <f>A3.4.1!C19</f>
        <v>Medical, dental and other health and veterinary services</v>
      </c>
      <c r="K54" s="106"/>
      <c r="L54" s="43">
        <f>A3.4.1!L19</f>
        <v>2728.8806479999998</v>
      </c>
    </row>
    <row r="55" spans="2:12" x14ac:dyDescent="0.2">
      <c r="J55" s="105" t="str">
        <f>A3.4.1!C4</f>
        <v>Agencies and other services1</v>
      </c>
      <c r="K55" s="106"/>
      <c r="L55" s="43">
        <f>A3.4.1!L4</f>
        <v>2561.4258530000002</v>
      </c>
    </row>
    <row r="56" spans="2:12" x14ac:dyDescent="0.2">
      <c r="J56" s="105" t="str">
        <f>A3.4.1!C25</f>
        <v>Recreation and cultural services</v>
      </c>
      <c r="K56" s="106"/>
      <c r="L56" s="43">
        <f>A3.4.1!L25</f>
        <v>2169.9926220000002</v>
      </c>
    </row>
    <row r="57" spans="2:12" x14ac:dyDescent="0.2">
      <c r="J57" s="105" t="str">
        <f>A3.4.1!C5</f>
        <v>Agriculture, forestry and fishing</v>
      </c>
      <c r="K57" s="106"/>
      <c r="L57" s="43">
        <f>A3.4.1!L5</f>
        <v>1957.437876</v>
      </c>
    </row>
    <row r="58" spans="2:12" x14ac:dyDescent="0.2">
      <c r="J58" s="105" t="str">
        <f>A3.4.1!C23</f>
        <v>Paper, printing and publishing</v>
      </c>
      <c r="K58" s="106"/>
      <c r="L58" s="43">
        <f>A3.4.1!L23</f>
        <v>1313.4388570000001</v>
      </c>
    </row>
    <row r="59" spans="2:12" x14ac:dyDescent="0.2">
      <c r="J59" s="105" t="str">
        <f>A3.4.1!C13</f>
        <v>Electricity, gas and water</v>
      </c>
      <c r="K59" s="106"/>
      <c r="L59" s="43">
        <f>A3.4.1!L13</f>
        <v>1280.7794730000001</v>
      </c>
    </row>
    <row r="60" spans="2:12" x14ac:dyDescent="0.2">
      <c r="J60" s="105" t="str">
        <f>A3.4.1!C7</f>
        <v>Catering and accommodation</v>
      </c>
      <c r="K60" s="106"/>
      <c r="L60" s="43">
        <f>A3.4.1!L7</f>
        <v>799.77804200000003</v>
      </c>
    </row>
    <row r="61" spans="2:12" x14ac:dyDescent="0.2">
      <c r="J61" s="105" t="str">
        <f>A3.4.1!C6</f>
        <v>Bricks, ceramic, glass, cement and similar products</v>
      </c>
      <c r="K61" s="106"/>
      <c r="L61" s="43">
        <f>A3.4.1!L6</f>
        <v>545.11144300000001</v>
      </c>
    </row>
    <row r="62" spans="2:12" x14ac:dyDescent="0.2">
      <c r="J62" s="105" t="str">
        <f>A3.4.1!C9</f>
        <v>Clothing and footwear</v>
      </c>
      <c r="K62" s="106"/>
      <c r="L62" s="43">
        <f>A3.4.1!L9</f>
        <v>361.375539</v>
      </c>
    </row>
    <row r="63" spans="2:12" x14ac:dyDescent="0.2">
      <c r="J63" s="105" t="str">
        <f>A3.4.1!C28</f>
        <v>Scientific, optical and similar equipment</v>
      </c>
      <c r="K63" s="106"/>
      <c r="L63" s="43">
        <f>A3.4.1!L28</f>
        <v>293.28360500000002</v>
      </c>
    </row>
    <row r="64" spans="2:12" x14ac:dyDescent="0.2">
      <c r="J64" s="105" t="str">
        <f>A3.4.1!C12</f>
        <v>Educational services</v>
      </c>
      <c r="K64" s="106"/>
      <c r="L64" s="43">
        <f>A3.4.1!L12</f>
        <v>274.99664799999999</v>
      </c>
    </row>
    <row r="65" spans="10:12" x14ac:dyDescent="0.2">
      <c r="J65" s="105" t="str">
        <f>A3.4.1!C30</f>
        <v>Specialised repair services</v>
      </c>
      <c r="K65" s="106"/>
      <c r="L65" s="43">
        <f>A3.4.1!L30</f>
        <v>260.38332600000001</v>
      </c>
    </row>
    <row r="66" spans="10:12" x14ac:dyDescent="0.2">
      <c r="J66" s="105" t="str">
        <f>A3.4.1!C36</f>
        <v>Wood, wood products and furniture</v>
      </c>
      <c r="K66" s="106"/>
      <c r="L66" s="43">
        <f>A3.4.1!L36</f>
        <v>252.242143</v>
      </c>
    </row>
    <row r="67" spans="10:12" x14ac:dyDescent="0.2">
      <c r="J67" s="105" t="str">
        <f>A3.4.1!C32</f>
        <v>Transport equipment</v>
      </c>
      <c r="K67" s="106"/>
      <c r="L67" s="43">
        <f>A3.4.1!L32</f>
        <v>232.64907400000001</v>
      </c>
    </row>
    <row r="68" spans="10:12" x14ac:dyDescent="0.2">
      <c r="J68" s="105" t="str">
        <f>A3.4.1!C37</f>
        <v>Other2</v>
      </c>
      <c r="K68" s="106"/>
      <c r="L68" s="43">
        <f>A3.4.1!L37</f>
        <v>156.49295399995566</v>
      </c>
    </row>
    <row r="69" spans="10:12" x14ac:dyDescent="0.2">
      <c r="J69" s="105" t="str">
        <f>A3.4.1!C31</f>
        <v>Textiles</v>
      </c>
      <c r="K69" s="106"/>
      <c r="L69" s="43">
        <f>A3.4.1!L31</f>
        <v>144.107328</v>
      </c>
    </row>
    <row r="70" spans="10:12" x14ac:dyDescent="0.2">
      <c r="J70" s="105" t="str">
        <f>A3.4.1!C26</f>
        <v>Research and scientific institutes</v>
      </c>
      <c r="K70" s="106"/>
      <c r="L70" s="43">
        <f>A3.4.1!L26</f>
        <v>120.483492</v>
      </c>
    </row>
    <row r="71" spans="10:12" x14ac:dyDescent="0.2">
      <c r="J71" s="105" t="str">
        <f>A3.4.1!C24</f>
        <v>Personal and household services</v>
      </c>
      <c r="K71" s="106"/>
      <c r="L71" s="43">
        <f>A3.4.1!L24</f>
        <v>76.198165000000003</v>
      </c>
    </row>
    <row r="72" spans="10:12" x14ac:dyDescent="0.2">
      <c r="J72" s="105" t="str">
        <f>A3.4.1!C16</f>
        <v>Leather, leather goods and fur (excl. footwear &amp; clothing)</v>
      </c>
      <c r="K72" s="106"/>
      <c r="L72" s="43">
        <f>A3.4.1!L16</f>
        <v>58.299263000000003</v>
      </c>
    </row>
    <row r="73" spans="10:12" x14ac:dyDescent="0.2">
      <c r="J73" s="105" t="str">
        <f>A3.4.1!C29</f>
        <v>Social and related community services</v>
      </c>
      <c r="K73" s="106"/>
      <c r="L73" s="43">
        <f>A3.4.1!L29</f>
        <v>42.678372000000003</v>
      </c>
    </row>
    <row r="74" spans="10:12" x14ac:dyDescent="0.2">
      <c r="J74" s="112" t="str">
        <f>A3.4.1!C38</f>
        <v>Total</v>
      </c>
      <c r="K74" s="113"/>
      <c r="L74" s="44">
        <f>A3.4.1!L38</f>
        <v>139354.78434799999</v>
      </c>
    </row>
  </sheetData>
  <sortState ref="B40:D48">
    <sortCondition descending="1" ref="D40:D48"/>
  </sortState>
  <hyperlinks>
    <hyperlink ref="E23"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R3118"/>
  <sheetViews>
    <sheetView showGridLines="0" zoomScaleNormal="100" zoomScaleSheetLayoutView="90" workbookViewId="0"/>
  </sheetViews>
  <sheetFormatPr defaultColWidth="9.140625" defaultRowHeight="11.25" x14ac:dyDescent="0.2"/>
  <cols>
    <col min="1" max="1" width="3.7109375" style="11" customWidth="1"/>
    <col min="2" max="6" width="9.140625" style="5" customWidth="1"/>
    <col min="7" max="11" width="9.140625" style="10" customWidth="1"/>
    <col min="12" max="12" width="10.140625" style="10" bestFit="1" customWidth="1"/>
    <col min="13" max="17" width="9.140625" style="10"/>
    <col min="18" max="16384" width="9.140625" style="11"/>
  </cols>
  <sheetData>
    <row r="1" spans="2:18" ht="15" customHeight="1" x14ac:dyDescent="0.2">
      <c r="B1" s="482" t="s">
        <v>337</v>
      </c>
    </row>
    <row r="3" spans="2:18" s="31" customFormat="1" ht="15" customHeight="1" x14ac:dyDescent="0.2"/>
    <row r="4" spans="2:18" s="31" customFormat="1" ht="13.35" customHeight="1" x14ac:dyDescent="0.2"/>
    <row r="5" spans="2:18" s="55" customFormat="1" ht="15" customHeight="1" x14ac:dyDescent="0.2">
      <c r="B5" s="1"/>
      <c r="C5" s="1"/>
      <c r="D5" s="1"/>
      <c r="E5" s="1"/>
      <c r="F5" s="1"/>
      <c r="G5" s="1"/>
      <c r="H5" s="3"/>
      <c r="I5" s="3"/>
      <c r="J5" s="3"/>
      <c r="K5" s="3"/>
      <c r="L5" s="3"/>
      <c r="M5" s="3"/>
      <c r="N5" s="3"/>
      <c r="O5" s="3"/>
      <c r="P5" s="3"/>
      <c r="Q5" s="3"/>
      <c r="R5" s="3"/>
    </row>
    <row r="6" spans="2:18" s="55" customFormat="1" ht="15" customHeight="1" x14ac:dyDescent="0.2">
      <c r="B6" s="1"/>
      <c r="C6" s="1"/>
      <c r="D6" s="1"/>
      <c r="E6" s="1"/>
      <c r="F6" s="1"/>
      <c r="G6" s="1"/>
      <c r="H6" s="3"/>
      <c r="I6" s="3"/>
      <c r="J6" s="3"/>
      <c r="K6" s="3"/>
      <c r="L6" s="3"/>
      <c r="M6" s="3"/>
      <c r="N6" s="3"/>
      <c r="O6" s="3"/>
      <c r="P6" s="3"/>
      <c r="Q6" s="3"/>
      <c r="R6" s="3"/>
    </row>
    <row r="7" spans="2:18" s="55" customFormat="1" ht="15" customHeight="1" x14ac:dyDescent="0.2">
      <c r="B7" s="1"/>
      <c r="C7" s="1"/>
      <c r="D7" s="1"/>
      <c r="E7" s="1"/>
      <c r="F7" s="1"/>
      <c r="G7" s="1"/>
      <c r="H7" s="3"/>
      <c r="I7" s="3"/>
      <c r="J7" s="3"/>
      <c r="K7" s="3"/>
      <c r="L7" s="3"/>
      <c r="M7" s="3"/>
      <c r="N7" s="3"/>
      <c r="O7" s="3"/>
      <c r="P7" s="3"/>
      <c r="Q7" s="3"/>
      <c r="R7" s="3"/>
    </row>
    <row r="8" spans="2:18" s="55" customFormat="1" ht="15" customHeight="1" x14ac:dyDescent="0.2">
      <c r="B8" s="1"/>
      <c r="C8" s="1"/>
      <c r="D8" s="1"/>
      <c r="E8" s="1"/>
      <c r="F8" s="1"/>
      <c r="G8" s="1"/>
      <c r="H8" s="3"/>
      <c r="I8" s="3"/>
      <c r="J8" s="3"/>
      <c r="K8" s="3"/>
      <c r="L8" s="3"/>
      <c r="M8" s="3"/>
      <c r="N8" s="3"/>
      <c r="O8" s="3"/>
      <c r="P8" s="3"/>
      <c r="Q8" s="3"/>
      <c r="R8" s="3"/>
    </row>
    <row r="9" spans="2:18" s="55" customFormat="1" ht="15" customHeight="1" x14ac:dyDescent="0.2">
      <c r="B9" s="1"/>
      <c r="C9" s="1"/>
      <c r="D9" s="1"/>
      <c r="E9" s="1"/>
      <c r="F9" s="1"/>
      <c r="G9" s="1"/>
      <c r="H9" s="3"/>
      <c r="I9" s="3"/>
      <c r="J9" s="3"/>
      <c r="K9" s="3"/>
      <c r="L9" s="3"/>
      <c r="M9" s="3"/>
      <c r="O9" s="3"/>
      <c r="P9" s="3"/>
      <c r="Q9" s="3"/>
      <c r="R9" s="3"/>
    </row>
    <row r="10" spans="2:18" s="55" customFormat="1" ht="15" customHeight="1" x14ac:dyDescent="0.2">
      <c r="B10" s="1"/>
      <c r="C10" s="1"/>
      <c r="D10" s="1"/>
      <c r="E10" s="1"/>
      <c r="F10" s="1"/>
      <c r="G10" s="1"/>
      <c r="H10" s="3"/>
      <c r="I10" s="3"/>
      <c r="J10" s="3"/>
      <c r="K10" s="3"/>
      <c r="L10" s="3"/>
      <c r="M10" s="3"/>
      <c r="N10" s="3"/>
      <c r="O10" s="3"/>
      <c r="P10" s="3"/>
      <c r="Q10" s="3"/>
      <c r="R10" s="3"/>
    </row>
    <row r="11" spans="2:18" s="55" customFormat="1" ht="15" customHeight="1" x14ac:dyDescent="0.2">
      <c r="B11" s="1"/>
      <c r="C11" s="1"/>
      <c r="D11" s="1"/>
      <c r="E11" s="1"/>
      <c r="F11" s="1"/>
      <c r="G11" s="1"/>
      <c r="H11" s="3"/>
      <c r="I11" s="3"/>
      <c r="J11" s="3"/>
      <c r="K11" s="3"/>
      <c r="L11" s="3"/>
      <c r="M11" s="3"/>
      <c r="N11" s="3"/>
      <c r="O11" s="3"/>
      <c r="P11" s="3"/>
      <c r="Q11" s="3"/>
      <c r="R11" s="3"/>
    </row>
    <row r="12" spans="2:18" s="55" customFormat="1" ht="15" customHeight="1" x14ac:dyDescent="0.2">
      <c r="B12" s="1"/>
      <c r="C12" s="1"/>
      <c r="D12" s="1"/>
      <c r="E12" s="1"/>
      <c r="F12" s="1"/>
      <c r="G12" s="1"/>
      <c r="H12" s="3"/>
      <c r="I12" s="3"/>
      <c r="J12" s="3"/>
      <c r="K12" s="3"/>
      <c r="L12" s="3"/>
      <c r="M12" s="3"/>
      <c r="N12" s="3"/>
      <c r="O12" s="3"/>
      <c r="P12" s="3"/>
      <c r="Q12" s="3"/>
      <c r="R12" s="3"/>
    </row>
    <row r="13" spans="2:18" s="55" customFormat="1" ht="15" customHeight="1" x14ac:dyDescent="0.2">
      <c r="B13" s="1"/>
      <c r="C13" s="1"/>
      <c r="D13" s="1"/>
      <c r="E13" s="1"/>
      <c r="F13" s="1"/>
      <c r="G13" s="1"/>
      <c r="H13" s="3"/>
      <c r="I13" s="3"/>
      <c r="J13" s="3"/>
      <c r="K13" s="3"/>
      <c r="L13" s="3"/>
      <c r="M13" s="3"/>
      <c r="N13" s="3"/>
      <c r="O13" s="3"/>
      <c r="P13" s="3"/>
      <c r="Q13" s="3"/>
      <c r="R13" s="3"/>
    </row>
    <row r="14" spans="2:18" s="55" customFormat="1" ht="15" customHeight="1" x14ac:dyDescent="0.2">
      <c r="B14" s="1"/>
      <c r="C14" s="1"/>
      <c r="D14" s="1"/>
      <c r="E14" s="1"/>
      <c r="F14" s="1"/>
      <c r="G14" s="1"/>
      <c r="H14" s="3"/>
      <c r="I14" s="3"/>
      <c r="J14" s="3"/>
      <c r="K14" s="3"/>
      <c r="L14" s="3"/>
      <c r="M14" s="3"/>
      <c r="N14" s="3"/>
      <c r="O14" s="3"/>
      <c r="P14" s="3"/>
      <c r="Q14" s="3"/>
      <c r="R14" s="3"/>
    </row>
    <row r="15" spans="2:18" s="55" customFormat="1" ht="15" customHeight="1" x14ac:dyDescent="0.2">
      <c r="B15" s="1"/>
      <c r="C15" s="1"/>
      <c r="D15" s="1"/>
      <c r="E15" s="1"/>
      <c r="F15" s="1"/>
      <c r="G15" s="1"/>
      <c r="H15" s="3"/>
      <c r="I15" s="3"/>
      <c r="J15" s="3"/>
      <c r="K15" s="3"/>
      <c r="L15" s="3"/>
      <c r="M15" s="3"/>
      <c r="N15" s="3"/>
      <c r="O15" s="3"/>
      <c r="P15" s="3"/>
      <c r="Q15" s="3"/>
      <c r="R15" s="3"/>
    </row>
    <row r="16" spans="2:18" s="55" customFormat="1" ht="15" customHeight="1" x14ac:dyDescent="0.2">
      <c r="B16" s="1"/>
      <c r="C16" s="1"/>
      <c r="D16" s="1"/>
      <c r="E16" s="1"/>
      <c r="F16" s="1"/>
      <c r="G16" s="1"/>
      <c r="H16" s="3"/>
      <c r="I16" s="3"/>
      <c r="J16" s="3"/>
      <c r="K16" s="3"/>
      <c r="L16" s="3"/>
      <c r="M16" s="3"/>
      <c r="N16" s="3"/>
      <c r="O16" s="3"/>
      <c r="P16" s="3"/>
      <c r="Q16" s="3"/>
      <c r="R16" s="3"/>
    </row>
    <row r="17" spans="2:18" s="55" customFormat="1" ht="15" customHeight="1" x14ac:dyDescent="0.2">
      <c r="B17" s="1"/>
      <c r="C17" s="1"/>
      <c r="D17" s="1"/>
      <c r="E17" s="1"/>
      <c r="F17" s="1"/>
      <c r="G17" s="1"/>
      <c r="H17" s="3"/>
      <c r="I17" s="3"/>
      <c r="J17" s="3"/>
      <c r="K17" s="3"/>
      <c r="L17" s="3"/>
      <c r="M17" s="3"/>
      <c r="N17" s="3"/>
      <c r="O17" s="3"/>
      <c r="P17" s="3"/>
      <c r="Q17" s="3"/>
      <c r="R17" s="3"/>
    </row>
    <row r="18" spans="2:18" s="55" customFormat="1" ht="15" customHeight="1" x14ac:dyDescent="0.2">
      <c r="B18" s="1"/>
      <c r="C18" s="1"/>
      <c r="D18" s="1"/>
      <c r="E18" s="1"/>
      <c r="F18" s="1"/>
      <c r="G18" s="1"/>
      <c r="H18" s="3"/>
      <c r="I18" s="3"/>
      <c r="J18" s="3"/>
      <c r="K18" s="3"/>
      <c r="L18" s="3"/>
      <c r="M18" s="3"/>
      <c r="N18" s="3"/>
      <c r="O18" s="3"/>
      <c r="P18" s="3"/>
      <c r="Q18" s="3"/>
      <c r="R18" s="3"/>
    </row>
    <row r="19" spans="2:18" s="55" customFormat="1" ht="15" customHeight="1" x14ac:dyDescent="0.2">
      <c r="B19" s="1"/>
      <c r="C19" s="1"/>
      <c r="D19" s="1"/>
      <c r="E19" s="1"/>
      <c r="F19" s="1"/>
      <c r="G19" s="1"/>
      <c r="H19" s="3"/>
      <c r="I19" s="3"/>
      <c r="J19" s="3"/>
      <c r="K19" s="3"/>
      <c r="L19" s="3"/>
      <c r="M19" s="3"/>
      <c r="N19" s="3"/>
      <c r="O19" s="3"/>
      <c r="P19" s="3"/>
      <c r="Q19" s="3"/>
      <c r="R19" s="3"/>
    </row>
    <row r="20" spans="2:18" s="55" customFormat="1" ht="15" customHeight="1" x14ac:dyDescent="0.2">
      <c r="B20" s="1"/>
      <c r="C20" s="1"/>
      <c r="D20" s="1"/>
      <c r="E20" s="1"/>
      <c r="F20" s="1"/>
      <c r="G20" s="1"/>
      <c r="H20" s="3"/>
      <c r="I20" s="3"/>
      <c r="J20" s="3"/>
      <c r="K20" s="3"/>
      <c r="L20" s="3"/>
      <c r="M20" s="3"/>
      <c r="N20" s="3"/>
      <c r="O20" s="3"/>
      <c r="P20" s="3"/>
      <c r="Q20" s="3"/>
      <c r="R20" s="3"/>
    </row>
    <row r="21" spans="2:18" s="55" customFormat="1" ht="15" customHeight="1" x14ac:dyDescent="0.2">
      <c r="B21" s="1"/>
      <c r="C21" s="1"/>
      <c r="D21" s="805" t="s">
        <v>190</v>
      </c>
      <c r="E21" s="1"/>
      <c r="F21" s="1"/>
      <c r="G21" s="1"/>
      <c r="H21" s="3"/>
      <c r="I21" s="3"/>
      <c r="J21" s="3"/>
      <c r="K21" s="3"/>
      <c r="L21" s="3"/>
      <c r="M21" s="3"/>
      <c r="N21" s="3"/>
      <c r="O21" s="3"/>
      <c r="P21" s="3"/>
      <c r="Q21" s="3"/>
      <c r="R21" s="3"/>
    </row>
    <row r="22" spans="2:18" s="55" customFormat="1" ht="15" customHeight="1" x14ac:dyDescent="0.2">
      <c r="B22" s="1"/>
      <c r="C22" s="1"/>
      <c r="D22" s="1"/>
      <c r="E22" s="1"/>
      <c r="F22" s="1"/>
      <c r="G22" s="1"/>
      <c r="H22" s="3"/>
      <c r="I22" s="3"/>
      <c r="J22" s="3"/>
      <c r="K22" s="3"/>
      <c r="L22" s="3"/>
      <c r="M22" s="3"/>
      <c r="N22" s="3"/>
      <c r="O22" s="3"/>
      <c r="P22" s="3"/>
      <c r="Q22" s="3"/>
      <c r="R22" s="3"/>
    </row>
    <row r="23" spans="2:18" s="23" customFormat="1" ht="13.35" customHeight="1" x14ac:dyDescent="0.2">
      <c r="B23" s="136" t="s">
        <v>241</v>
      </c>
      <c r="C23" s="590"/>
      <c r="D23" s="590"/>
      <c r="E23" s="590"/>
      <c r="F23" s="623"/>
    </row>
    <row r="24" spans="2:18" s="23" customFormat="1" ht="12.75" x14ac:dyDescent="0.2">
      <c r="B24" s="589" t="s">
        <v>146</v>
      </c>
      <c r="C24" s="590"/>
      <c r="D24" s="591" t="s">
        <v>69</v>
      </c>
      <c r="E24" s="591" t="s">
        <v>70</v>
      </c>
      <c r="F24" s="592" t="s">
        <v>71</v>
      </c>
      <c r="G24" s="23" t="s">
        <v>78</v>
      </c>
    </row>
    <row r="25" spans="2:18" s="23" customFormat="1" ht="12.75" x14ac:dyDescent="0.2">
      <c r="B25" s="580" t="str">
        <f>A3.4.4!$C5</f>
        <v>Agriculture, forestry and fishing</v>
      </c>
      <c r="C25" s="803"/>
      <c r="D25" s="581">
        <f>A3.4.4!$J5</f>
        <v>10788</v>
      </c>
      <c r="E25" s="581">
        <f>A3.4.5!$J5</f>
        <v>5018</v>
      </c>
      <c r="F25" s="582">
        <f>A3.4.3!$J5</f>
        <v>4456</v>
      </c>
    </row>
    <row r="26" spans="2:18" s="23" customFormat="1" ht="12.75" x14ac:dyDescent="0.2">
      <c r="B26" s="580" t="s">
        <v>9</v>
      </c>
      <c r="C26" s="803"/>
      <c r="D26" s="581">
        <f>A3.4.4!$J$21</f>
        <v>757</v>
      </c>
      <c r="E26" s="581">
        <f>A3.4.5!$J$21</f>
        <v>975</v>
      </c>
      <c r="F26" s="582">
        <f>A3.4.3!$J$21</f>
        <v>456</v>
      </c>
    </row>
    <row r="27" spans="2:18" s="23" customFormat="1" ht="12.75" x14ac:dyDescent="0.2">
      <c r="B27" s="580" t="s">
        <v>240</v>
      </c>
      <c r="C27" s="803"/>
      <c r="D27" s="581">
        <f t="shared" ref="D27:F27" si="0">J37</f>
        <v>21671</v>
      </c>
      <c r="E27" s="581">
        <f t="shared" si="0"/>
        <v>11877</v>
      </c>
      <c r="F27" s="582">
        <f t="shared" si="0"/>
        <v>19632</v>
      </c>
    </row>
    <row r="28" spans="2:18" s="31" customFormat="1" ht="12.75" x14ac:dyDescent="0.2">
      <c r="B28" s="126" t="s">
        <v>84</v>
      </c>
      <c r="C28" s="804"/>
      <c r="D28" s="583">
        <f>A3.4.4!$J$13</f>
        <v>878</v>
      </c>
      <c r="E28" s="583">
        <f>A3.4.5!$J$13</f>
        <v>699</v>
      </c>
      <c r="F28" s="584">
        <f>A3.4.3!$J$13</f>
        <v>722</v>
      </c>
    </row>
    <row r="29" spans="2:18" s="31" customFormat="1" ht="12.75" x14ac:dyDescent="0.2">
      <c r="B29" s="126" t="s">
        <v>4</v>
      </c>
      <c r="C29" s="804"/>
      <c r="D29" s="583">
        <f>A3.4.4!$J$11</f>
        <v>15734</v>
      </c>
      <c r="E29" s="583">
        <f>A3.4.5!$J$11</f>
        <v>36135</v>
      </c>
      <c r="F29" s="584">
        <f>A3.4.3!$J$11</f>
        <v>11986</v>
      </c>
    </row>
    <row r="30" spans="2:18" s="31" customFormat="1" ht="12.75" x14ac:dyDescent="0.2">
      <c r="B30" s="126" t="s">
        <v>370</v>
      </c>
      <c r="C30" s="804"/>
      <c r="D30" s="583">
        <f>J59</f>
        <v>42284</v>
      </c>
      <c r="E30" s="583">
        <f>K59</f>
        <v>46638</v>
      </c>
      <c r="F30" s="584">
        <f>L59</f>
        <v>38849</v>
      </c>
    </row>
    <row r="31" spans="2:18" s="31" customFormat="1" ht="12.75" x14ac:dyDescent="0.2">
      <c r="B31" s="126" t="s">
        <v>321</v>
      </c>
      <c r="C31" s="804"/>
      <c r="D31" s="583">
        <f>A3.4.4!$J$33</f>
        <v>7466</v>
      </c>
      <c r="E31" s="583">
        <f>A3.4.5!$J$33</f>
        <v>9403</v>
      </c>
      <c r="F31" s="584">
        <f>A3.4.3!$J$33</f>
        <v>6475</v>
      </c>
    </row>
    <row r="32" spans="2:18" s="31" customFormat="1" ht="12.75" x14ac:dyDescent="0.2">
      <c r="B32" s="126" t="s">
        <v>378</v>
      </c>
      <c r="C32" s="804"/>
      <c r="D32" s="583">
        <f t="shared" ref="D32:F32" si="1">J53</f>
        <v>88791</v>
      </c>
      <c r="E32" s="583">
        <f t="shared" si="1"/>
        <v>91517</v>
      </c>
      <c r="F32" s="584">
        <f t="shared" si="1"/>
        <v>73758</v>
      </c>
    </row>
    <row r="33" spans="2:12" s="31" customFormat="1" ht="12.75" x14ac:dyDescent="0.2">
      <c r="B33" s="126" t="s">
        <v>239</v>
      </c>
      <c r="C33" s="804"/>
      <c r="D33" s="583">
        <f>J66</f>
        <v>10352</v>
      </c>
      <c r="E33" s="583">
        <f>K66</f>
        <v>16565</v>
      </c>
      <c r="F33" s="584">
        <f>L66</f>
        <v>8838</v>
      </c>
    </row>
    <row r="34" spans="2:12" s="31" customFormat="1" ht="12.75" x14ac:dyDescent="0.2">
      <c r="B34" s="126" t="s">
        <v>21</v>
      </c>
      <c r="C34" s="804"/>
      <c r="D34" s="583">
        <f t="shared" ref="D34:F34" si="2">D35-SUM(D25:D33)</f>
        <v>984</v>
      </c>
      <c r="E34" s="583">
        <f t="shared" si="2"/>
        <v>16142</v>
      </c>
      <c r="F34" s="584">
        <f t="shared" si="2"/>
        <v>680</v>
      </c>
    </row>
    <row r="35" spans="2:12" s="31" customFormat="1" ht="12.75" x14ac:dyDescent="0.2">
      <c r="B35" s="585" t="s">
        <v>91</v>
      </c>
      <c r="C35" s="586"/>
      <c r="D35" s="587">
        <f>A3.4.4!$J$38</f>
        <v>199705</v>
      </c>
      <c r="E35" s="587">
        <f>A3.4.5!$J$38</f>
        <v>234969</v>
      </c>
      <c r="F35" s="588">
        <f>A3.4.3!$J$38</f>
        <v>165852</v>
      </c>
    </row>
    <row r="36" spans="2:12" s="31" customFormat="1" ht="12.75" x14ac:dyDescent="0.2"/>
    <row r="37" spans="2:12" s="31" customFormat="1" ht="12.75" x14ac:dyDescent="0.2">
      <c r="B37" s="610" t="str">
        <f>A3.4.4!$C4</f>
        <v>Agencies and other services1</v>
      </c>
      <c r="C37" s="611"/>
      <c r="D37" s="612">
        <f>A3.4.4!$J$4</f>
        <v>9852</v>
      </c>
      <c r="E37" s="612">
        <f>A3.4.5!$J$4</f>
        <v>26635</v>
      </c>
      <c r="F37" s="613">
        <f>A3.4.3!$J$4</f>
        <v>8501</v>
      </c>
      <c r="H37" s="619" t="s">
        <v>93</v>
      </c>
      <c r="I37" s="586"/>
      <c r="J37" s="620">
        <f t="shared" ref="J37:L37" si="3">SUM(J38:J51)</f>
        <v>21671</v>
      </c>
      <c r="K37" s="620">
        <f t="shared" si="3"/>
        <v>11877</v>
      </c>
      <c r="L37" s="621">
        <f t="shared" si="3"/>
        <v>19632</v>
      </c>
    </row>
    <row r="38" spans="2:12" s="31" customFormat="1" ht="12.75" x14ac:dyDescent="0.2">
      <c r="B38" s="126" t="str">
        <f>A3.4.4!$C5</f>
        <v>Agriculture, forestry and fishing</v>
      </c>
      <c r="C38" s="49"/>
      <c r="D38" s="583">
        <f>A3.4.4!$J$5</f>
        <v>10788</v>
      </c>
      <c r="E38" s="583">
        <f>A3.4.5!$J$5</f>
        <v>5018</v>
      </c>
      <c r="F38" s="584">
        <f>A3.4.3!$J$5</f>
        <v>4456</v>
      </c>
      <c r="H38" s="616" t="s">
        <v>81</v>
      </c>
      <c r="I38" s="49"/>
      <c r="J38" s="583">
        <f>A3.4.4!$J$6</f>
        <v>991</v>
      </c>
      <c r="K38" s="583">
        <f>A3.4.5!$J$6</f>
        <v>567</v>
      </c>
      <c r="L38" s="584">
        <f>A3.4.3!$J$6</f>
        <v>736</v>
      </c>
    </row>
    <row r="39" spans="2:12" s="31" customFormat="1" ht="12.75" x14ac:dyDescent="0.2">
      <c r="B39" s="126" t="str">
        <f>A3.4.4!$C6</f>
        <v>Bricks, ceramic, glass, cement and similar products</v>
      </c>
      <c r="C39" s="49"/>
      <c r="D39" s="583">
        <f>A3.4.4!$J$6</f>
        <v>991</v>
      </c>
      <c r="E39" s="583">
        <f>A3.4.5!$J$6</f>
        <v>567</v>
      </c>
      <c r="F39" s="584">
        <f>A3.4.3!$J$6</f>
        <v>736</v>
      </c>
      <c r="H39" s="616" t="s">
        <v>82</v>
      </c>
      <c r="I39" s="49"/>
      <c r="J39" s="583">
        <f>A3.4.4!$J$8</f>
        <v>1773</v>
      </c>
      <c r="K39" s="583">
        <f>A3.4.5!$J$8</f>
        <v>833</v>
      </c>
      <c r="L39" s="584">
        <f>A3.4.3!$J$8</f>
        <v>2025</v>
      </c>
    </row>
    <row r="40" spans="2:12" s="31" customFormat="1" ht="12.75" x14ac:dyDescent="0.2">
      <c r="B40" s="126" t="str">
        <f>A3.4.4!$C7</f>
        <v>Catering and accommodation</v>
      </c>
      <c r="C40" s="49"/>
      <c r="D40" s="583">
        <f>A3.4.4!$J$7</f>
        <v>9221</v>
      </c>
      <c r="E40" s="583">
        <f>A3.4.5!$J$7</f>
        <v>7452</v>
      </c>
      <c r="F40" s="584">
        <f>A3.4.3!$J$7</f>
        <v>4701</v>
      </c>
      <c r="H40" s="616" t="s">
        <v>3</v>
      </c>
      <c r="I40" s="49"/>
      <c r="J40" s="583">
        <f>A3.4.4!$J$9</f>
        <v>1241</v>
      </c>
      <c r="K40" s="583">
        <f>A3.4.5!$J$9</f>
        <v>975</v>
      </c>
      <c r="L40" s="584">
        <f>A3.4.3!$J$9</f>
        <v>1089</v>
      </c>
    </row>
    <row r="41" spans="2:12" s="31" customFormat="1" ht="12.75" x14ac:dyDescent="0.2">
      <c r="B41" s="126" t="str">
        <f>A3.4.4!$C8</f>
        <v>Chemicals and chemical, rubber and plastic products</v>
      </c>
      <c r="C41" s="49"/>
      <c r="D41" s="583">
        <f>A3.4.4!$J$8</f>
        <v>1773</v>
      </c>
      <c r="E41" s="583">
        <f>A3.4.5!$J$8</f>
        <v>833</v>
      </c>
      <c r="F41" s="584">
        <f>A3.4.3!$J$8</f>
        <v>2025</v>
      </c>
      <c r="H41" s="616" t="s">
        <v>83</v>
      </c>
      <c r="I41" s="49"/>
      <c r="J41" s="583">
        <f>A3.4.4!$J$10</f>
        <v>394</v>
      </c>
      <c r="K41" s="583">
        <f>A3.4.5!$J$10</f>
        <v>325</v>
      </c>
      <c r="L41" s="584">
        <f>A3.4.3!$J$10</f>
        <v>506</v>
      </c>
    </row>
    <row r="42" spans="2:12" s="23" customFormat="1" ht="12.75" x14ac:dyDescent="0.2">
      <c r="B42" s="126" t="str">
        <f>A3.4.4!$C9</f>
        <v>Clothing and footwear</v>
      </c>
      <c r="C42" s="49"/>
      <c r="D42" s="583">
        <f>A3.4.4!$J$9</f>
        <v>1241</v>
      </c>
      <c r="E42" s="583">
        <f>A3.4.5!$J$9</f>
        <v>975</v>
      </c>
      <c r="F42" s="584">
        <f>A3.4.3!$J$9</f>
        <v>1089</v>
      </c>
      <c r="H42" s="617" t="s">
        <v>6</v>
      </c>
      <c r="I42" s="152"/>
      <c r="J42" s="583">
        <f>A3.4.4!$J$15</f>
        <v>2201</v>
      </c>
      <c r="K42" s="583">
        <f>A3.4.5!$J$15</f>
        <v>1387</v>
      </c>
      <c r="L42" s="584">
        <f>A3.4.3!$J$15</f>
        <v>1654</v>
      </c>
    </row>
    <row r="43" spans="2:12" s="23" customFormat="1" ht="12.75" x14ac:dyDescent="0.2">
      <c r="B43" s="126" t="str">
        <f>A3.4.4!$C10</f>
        <v>Coal and petroleum products</v>
      </c>
      <c r="C43" s="49"/>
      <c r="D43" s="583">
        <f>A3.4.4!$J$10</f>
        <v>394</v>
      </c>
      <c r="E43" s="583">
        <f>A3.4.5!$J$10</f>
        <v>325</v>
      </c>
      <c r="F43" s="584">
        <f>A3.4.3!$J$10</f>
        <v>506</v>
      </c>
      <c r="H43" s="617" t="s">
        <v>223</v>
      </c>
      <c r="I43" s="152"/>
      <c r="J43" s="583">
        <f>A3.4.4!$J$16</f>
        <v>121</v>
      </c>
      <c r="K43" s="583">
        <f>A3.4.5!$J$16</f>
        <v>73</v>
      </c>
      <c r="L43" s="584">
        <f>A3.4.3!$J$16</f>
        <v>119</v>
      </c>
    </row>
    <row r="44" spans="2:12" s="23" customFormat="1" ht="12.75" x14ac:dyDescent="0.2">
      <c r="B44" s="126" t="str">
        <f>A3.4.4!$C11</f>
        <v>Construction</v>
      </c>
      <c r="C44" s="49"/>
      <c r="D44" s="583">
        <f>A3.4.4!$J$11</f>
        <v>15734</v>
      </c>
      <c r="E44" s="583">
        <f>A3.4.5!$J$11</f>
        <v>36135</v>
      </c>
      <c r="F44" s="584">
        <f>A3.4.3!$J$11</f>
        <v>11986</v>
      </c>
      <c r="H44" s="617" t="s">
        <v>8</v>
      </c>
      <c r="I44" s="152"/>
      <c r="J44" s="583">
        <f>A3.4.4!$J$18</f>
        <v>3718</v>
      </c>
      <c r="K44" s="583">
        <f>A3.4.5!$J$18</f>
        <v>1673</v>
      </c>
      <c r="L44" s="584">
        <f>A3.4.3!$J$18</f>
        <v>4230</v>
      </c>
    </row>
    <row r="45" spans="2:12" s="23" customFormat="1" ht="12.75" x14ac:dyDescent="0.2">
      <c r="B45" s="126" t="str">
        <f>A3.4.4!$C12</f>
        <v>Educational services</v>
      </c>
      <c r="C45" s="49"/>
      <c r="D45" s="583">
        <f>A3.4.4!$J$12</f>
        <v>2321</v>
      </c>
      <c r="E45" s="583">
        <f>A3.4.5!$J$12</f>
        <v>1888</v>
      </c>
      <c r="F45" s="584">
        <f>A3.4.3!$J$12</f>
        <v>1854</v>
      </c>
      <c r="H45" s="617" t="s">
        <v>174</v>
      </c>
      <c r="I45" s="152"/>
      <c r="J45" s="583">
        <f>A3.4.4!$J$20</f>
        <v>2759</v>
      </c>
      <c r="K45" s="583">
        <f>A3.4.5!$J$20</f>
        <v>872</v>
      </c>
      <c r="L45" s="584">
        <f>A3.4.3!$J$20</f>
        <v>2814</v>
      </c>
    </row>
    <row r="46" spans="2:12" s="23" customFormat="1" ht="12.75" x14ac:dyDescent="0.2">
      <c r="B46" s="126" t="str">
        <f>A3.4.4!$C13</f>
        <v>Electricity, gas and water</v>
      </c>
      <c r="C46" s="49"/>
      <c r="D46" s="583">
        <f>A3.4.4!$J$13</f>
        <v>878</v>
      </c>
      <c r="E46" s="583">
        <f>A3.4.5!$J$13</f>
        <v>699</v>
      </c>
      <c r="F46" s="584">
        <f>A3.4.3!$J$13</f>
        <v>722</v>
      </c>
      <c r="H46" s="617" t="s">
        <v>10</v>
      </c>
      <c r="I46" s="152"/>
      <c r="J46" s="583">
        <f>A3.4.4!$J$22</f>
        <v>2781</v>
      </c>
      <c r="K46" s="583">
        <f>A3.4.5!$J$22</f>
        <v>1558</v>
      </c>
      <c r="L46" s="584">
        <f>A3.4.3!$J$22</f>
        <v>2345</v>
      </c>
    </row>
    <row r="47" spans="2:12" s="23" customFormat="1" ht="12.75" x14ac:dyDescent="0.2">
      <c r="B47" s="126" t="str">
        <f>A3.4.4!$C14</f>
        <v>Financing, insurance, real estate and business services</v>
      </c>
      <c r="C47" s="49"/>
      <c r="D47" s="583">
        <f>A3.4.4!$J$14</f>
        <v>78381</v>
      </c>
      <c r="E47" s="583">
        <f>A3.4.5!$J$14</f>
        <v>63970</v>
      </c>
      <c r="F47" s="584">
        <f>A3.4.3!$J$14</f>
        <v>64820</v>
      </c>
      <c r="H47" s="617" t="s">
        <v>11</v>
      </c>
      <c r="I47" s="152"/>
      <c r="J47" s="583">
        <f>A3.4.4!$J$23</f>
        <v>2326</v>
      </c>
      <c r="K47" s="583">
        <f>A3.4.5!$J$23</f>
        <v>1760</v>
      </c>
      <c r="L47" s="584">
        <f>A3.4.3!$J$23</f>
        <v>1780</v>
      </c>
    </row>
    <row r="48" spans="2:12" s="23" customFormat="1" ht="12.75" x14ac:dyDescent="0.2">
      <c r="B48" s="126" t="str">
        <f>A3.4.4!$C15</f>
        <v>Food, drink and tobacco</v>
      </c>
      <c r="C48" s="49"/>
      <c r="D48" s="583">
        <f>A3.4.4!$J$15</f>
        <v>2201</v>
      </c>
      <c r="E48" s="583">
        <f>A3.4.5!$J$15</f>
        <v>1387</v>
      </c>
      <c r="F48" s="584">
        <f>A3.4.3!$J$15</f>
        <v>1654</v>
      </c>
      <c r="H48" s="617" t="s">
        <v>15</v>
      </c>
      <c r="I48" s="152"/>
      <c r="J48" s="583">
        <f>A3.4.4!$J$28</f>
        <v>439</v>
      </c>
      <c r="K48" s="583">
        <f>A3.4.5!$J$28</f>
        <v>272</v>
      </c>
      <c r="L48" s="584">
        <f>A3.4.3!$J$28</f>
        <v>456</v>
      </c>
    </row>
    <row r="49" spans="2:12" s="23" customFormat="1" ht="12.75" x14ac:dyDescent="0.2">
      <c r="B49" s="126" t="str">
        <f>A3.4.4!$C16</f>
        <v>Leather, leather goods and fur (excl. footwear &amp; clothing)</v>
      </c>
      <c r="C49" s="49"/>
      <c r="D49" s="583">
        <f>A3.4.4!$J$16</f>
        <v>121</v>
      </c>
      <c r="E49" s="583">
        <f>A3.4.5!$J$16</f>
        <v>73</v>
      </c>
      <c r="F49" s="584">
        <f>A3.4.3!$J$16</f>
        <v>119</v>
      </c>
      <c r="H49" s="617" t="s">
        <v>17</v>
      </c>
      <c r="I49" s="152"/>
      <c r="J49" s="583">
        <f>A3.4.4!$J$31</f>
        <v>658</v>
      </c>
      <c r="K49" s="583">
        <f>A3.4.5!$J$31</f>
        <v>268</v>
      </c>
      <c r="L49" s="584">
        <f>A3.4.3!$J$31</f>
        <v>471</v>
      </c>
    </row>
    <row r="50" spans="2:12" s="23" customFormat="1" ht="12.75" x14ac:dyDescent="0.2">
      <c r="B50" s="126" t="str">
        <f>A3.4.4!$C17</f>
        <v>Long term insurance</v>
      </c>
      <c r="C50" s="49"/>
      <c r="D50" s="583">
        <f>A3.4.4!$J$17</f>
        <v>72</v>
      </c>
      <c r="E50" s="583">
        <f>A3.4.5!$J$17</f>
        <v>132</v>
      </c>
      <c r="F50" s="584">
        <f>A3.4.3!$J$17</f>
        <v>75</v>
      </c>
      <c r="H50" s="617" t="s">
        <v>18</v>
      </c>
      <c r="I50" s="152"/>
      <c r="J50" s="583">
        <f>A3.4.4!$J$32</f>
        <v>665</v>
      </c>
      <c r="K50" s="583">
        <f>A3.4.5!$J$32</f>
        <v>754</v>
      </c>
      <c r="L50" s="584">
        <f>A3.4.3!$J$32</f>
        <v>459</v>
      </c>
    </row>
    <row r="51" spans="2:12" s="23" customFormat="1" ht="12.75" x14ac:dyDescent="0.2">
      <c r="B51" s="126" t="str">
        <f>A3.4.4!$C18</f>
        <v>Machinery and related items</v>
      </c>
      <c r="C51" s="49"/>
      <c r="D51" s="583">
        <f>A3.4.4!$J$18</f>
        <v>3718</v>
      </c>
      <c r="E51" s="583">
        <f>A3.4.5!$J$18</f>
        <v>1673</v>
      </c>
      <c r="F51" s="584">
        <f>A3.4.3!$J$18</f>
        <v>4230</v>
      </c>
      <c r="H51" s="618" t="s">
        <v>90</v>
      </c>
      <c r="I51" s="306"/>
      <c r="J51" s="614">
        <f>A3.4.4!$J$36</f>
        <v>1604</v>
      </c>
      <c r="K51" s="614">
        <f>A3.4.5!$J$36</f>
        <v>560</v>
      </c>
      <c r="L51" s="615">
        <f>A3.4.3!$J$36</f>
        <v>948</v>
      </c>
    </row>
    <row r="52" spans="2:12" s="23" customFormat="1" ht="12.75" x14ac:dyDescent="0.2">
      <c r="B52" s="126" t="str">
        <f>A3.4.4!$C19</f>
        <v>Medical, dental and other health and veterinary services</v>
      </c>
      <c r="C52" s="49"/>
      <c r="D52" s="583">
        <f>A3.4.4!$J$19</f>
        <v>1818</v>
      </c>
      <c r="E52" s="583">
        <f>A3.4.5!$J$19</f>
        <v>1125</v>
      </c>
      <c r="F52" s="584">
        <f>A3.4.3!$J$19</f>
        <v>3326</v>
      </c>
    </row>
    <row r="53" spans="2:12" s="23" customFormat="1" ht="12.75" x14ac:dyDescent="0.2">
      <c r="B53" s="126" t="str">
        <f>A3.4.4!$C20</f>
        <v>Metal (including metal products)</v>
      </c>
      <c r="C53" s="49"/>
      <c r="D53" s="583">
        <f>A3.4.4!$J$20</f>
        <v>2759</v>
      </c>
      <c r="E53" s="583">
        <f>A3.4.5!$J$20</f>
        <v>872</v>
      </c>
      <c r="F53" s="584">
        <f>A3.4.3!$J$20</f>
        <v>2814</v>
      </c>
      <c r="H53" s="619" t="s">
        <v>237</v>
      </c>
      <c r="I53" s="586"/>
      <c r="J53" s="620">
        <f>SUM(J54:J57)</f>
        <v>88791</v>
      </c>
      <c r="K53" s="620">
        <f>SUM(K54:K57)</f>
        <v>91517</v>
      </c>
      <c r="L53" s="621">
        <f>SUM(L54:L57)</f>
        <v>73758</v>
      </c>
    </row>
    <row r="54" spans="2:12" s="23" customFormat="1" ht="12.75" x14ac:dyDescent="0.2">
      <c r="B54" s="126" t="str">
        <f>A3.4.4!$C21</f>
        <v>Mining and quarrying</v>
      </c>
      <c r="C54" s="49"/>
      <c r="D54" s="583">
        <f>A3.4.4!$J$21</f>
        <v>757</v>
      </c>
      <c r="E54" s="583">
        <f>A3.4.5!$J$21</f>
        <v>975</v>
      </c>
      <c r="F54" s="584">
        <f>A3.4.3!$J$21</f>
        <v>456</v>
      </c>
      <c r="H54" s="616" t="s">
        <v>238</v>
      </c>
      <c r="I54" s="49"/>
      <c r="J54" s="583">
        <f>A3.4.4!$J$4</f>
        <v>9852</v>
      </c>
      <c r="K54" s="583">
        <f>A3.4.5!$J$4</f>
        <v>26635</v>
      </c>
      <c r="L54" s="584">
        <f>A3.4.3!$J$4</f>
        <v>8501</v>
      </c>
    </row>
    <row r="55" spans="2:12" s="23" customFormat="1" ht="12.75" x14ac:dyDescent="0.2">
      <c r="B55" s="126" t="str">
        <f>A3.4.4!$C22</f>
        <v>Other manufacturing industries</v>
      </c>
      <c r="C55" s="49"/>
      <c r="D55" s="583">
        <f>A3.4.4!$J$22</f>
        <v>2781</v>
      </c>
      <c r="E55" s="583">
        <f>A3.4.5!$J$22</f>
        <v>1558</v>
      </c>
      <c r="F55" s="584">
        <f>A3.4.3!$J$22</f>
        <v>2345</v>
      </c>
      <c r="H55" s="616" t="s">
        <v>85</v>
      </c>
      <c r="I55" s="49"/>
      <c r="J55" s="583">
        <f>A3.4.4!$J$14</f>
        <v>78381</v>
      </c>
      <c r="K55" s="583">
        <f>A3.4.5!$J$14</f>
        <v>63970</v>
      </c>
      <c r="L55" s="584">
        <f>A3.4.3!$J$14</f>
        <v>64820</v>
      </c>
    </row>
    <row r="56" spans="2:12" s="31" customFormat="1" ht="12.75" x14ac:dyDescent="0.2">
      <c r="B56" s="126" t="str">
        <f>A3.4.4!$C23</f>
        <v>Paper, printing and publishing</v>
      </c>
      <c r="C56" s="49"/>
      <c r="D56" s="583">
        <f>A3.4.4!$J$23</f>
        <v>2326</v>
      </c>
      <c r="E56" s="583">
        <f>A3.4.5!$J$23</f>
        <v>1760</v>
      </c>
      <c r="F56" s="584">
        <f>A3.4.3!$J$23</f>
        <v>1780</v>
      </c>
      <c r="H56" s="616" t="s">
        <v>7</v>
      </c>
      <c r="I56" s="49"/>
      <c r="J56" s="583">
        <f>A3.4.4!$J$17</f>
        <v>72</v>
      </c>
      <c r="K56" s="583">
        <f>A3.4.5!$J$17</f>
        <v>132</v>
      </c>
      <c r="L56" s="584">
        <f>A3.4.3!$J$17</f>
        <v>75</v>
      </c>
    </row>
    <row r="57" spans="2:12" s="23" customFormat="1" ht="12.75" x14ac:dyDescent="0.2">
      <c r="B57" s="126" t="str">
        <f>A3.4.4!$C24</f>
        <v>Personal and household services</v>
      </c>
      <c r="C57" s="49"/>
      <c r="D57" s="583">
        <f>A3.4.4!$J$24</f>
        <v>3344</v>
      </c>
      <c r="E57" s="583">
        <f>A3.4.5!$J$24</f>
        <v>2565</v>
      </c>
      <c r="F57" s="584">
        <f>A3.4.3!$J$24</f>
        <v>2010</v>
      </c>
      <c r="H57" s="622" t="s">
        <v>13</v>
      </c>
      <c r="I57" s="368"/>
      <c r="J57" s="614">
        <f>A3.4.4!$J$26</f>
        <v>486</v>
      </c>
      <c r="K57" s="614">
        <f>A3.4.5!$J$26</f>
        <v>780</v>
      </c>
      <c r="L57" s="615">
        <f>A3.4.3!$J$26</f>
        <v>362</v>
      </c>
    </row>
    <row r="58" spans="2:12" s="23" customFormat="1" ht="12.75" x14ac:dyDescent="0.2">
      <c r="B58" s="126" t="str">
        <f>A3.4.4!$C25</f>
        <v>Recreation and cultural services</v>
      </c>
      <c r="C58" s="49"/>
      <c r="D58" s="583">
        <f>A3.4.4!$J$25</f>
        <v>2645</v>
      </c>
      <c r="E58" s="583">
        <f>A3.4.5!$J$25</f>
        <v>1556</v>
      </c>
      <c r="F58" s="584">
        <f>A3.4.3!$J$25</f>
        <v>1449</v>
      </c>
    </row>
    <row r="59" spans="2:12" s="23" customFormat="1" ht="12.75" x14ac:dyDescent="0.2">
      <c r="B59" s="126" t="str">
        <f>A3.4.4!$C26</f>
        <v>Research and scientific institutes</v>
      </c>
      <c r="C59" s="49"/>
      <c r="D59" s="583">
        <f>A3.4.4!$J$26</f>
        <v>486</v>
      </c>
      <c r="E59" s="583">
        <f>A3.4.5!$J$26</f>
        <v>780</v>
      </c>
      <c r="F59" s="584">
        <f>A3.4.3!$J$26</f>
        <v>362</v>
      </c>
      <c r="H59" s="619" t="s">
        <v>14</v>
      </c>
      <c r="I59" s="586"/>
      <c r="J59" s="620">
        <f>SUM(J60:J64)</f>
        <v>42284</v>
      </c>
      <c r="K59" s="620">
        <f t="shared" ref="K59:L59" si="4">SUM(K60:K64)</f>
        <v>46638</v>
      </c>
      <c r="L59" s="621">
        <f t="shared" si="4"/>
        <v>38849</v>
      </c>
    </row>
    <row r="60" spans="2:12" s="23" customFormat="1" ht="12.75" x14ac:dyDescent="0.2">
      <c r="B60" s="126" t="str">
        <f>A3.4.4!$C27</f>
        <v>Retail trade</v>
      </c>
      <c r="C60" s="49"/>
      <c r="D60" s="583">
        <f>A3.4.4!$J$27</f>
        <v>20912</v>
      </c>
      <c r="E60" s="583">
        <f>A3.4.5!$J$27</f>
        <v>29869</v>
      </c>
      <c r="F60" s="584">
        <f>A3.4.3!$J$27</f>
        <v>21575</v>
      </c>
      <c r="H60" s="616" t="s">
        <v>2</v>
      </c>
      <c r="I60" s="49"/>
      <c r="J60" s="583">
        <v>9221</v>
      </c>
      <c r="K60" s="583">
        <v>7452</v>
      </c>
      <c r="L60" s="584">
        <v>4701</v>
      </c>
    </row>
    <row r="61" spans="2:12" s="23" customFormat="1" ht="12.75" x14ac:dyDescent="0.2">
      <c r="B61" s="126" t="str">
        <f>A3.4.4!$C28</f>
        <v>Scientific, optical and similar equipment</v>
      </c>
      <c r="C61" s="49"/>
      <c r="D61" s="583">
        <f>A3.4.4!$J$28</f>
        <v>439</v>
      </c>
      <c r="E61" s="583">
        <f>A3.4.5!$J$28</f>
        <v>272</v>
      </c>
      <c r="F61" s="584">
        <f>A3.4.3!$J$28</f>
        <v>456</v>
      </c>
      <c r="H61" s="616" t="s">
        <v>14</v>
      </c>
      <c r="I61" s="49"/>
      <c r="J61" s="583">
        <v>20912</v>
      </c>
      <c r="K61" s="583">
        <v>29869</v>
      </c>
      <c r="L61" s="584">
        <v>21575</v>
      </c>
    </row>
    <row r="62" spans="2:12" s="23" customFormat="1" ht="12.75" x14ac:dyDescent="0.2">
      <c r="B62" s="126" t="str">
        <f>A3.4.4!$C29</f>
        <v>Social and related community services</v>
      </c>
      <c r="C62" s="49"/>
      <c r="D62" s="583">
        <f>A3.4.4!$J$29</f>
        <v>224</v>
      </c>
      <c r="E62" s="583">
        <f>A3.4.5!$J$29</f>
        <v>9431</v>
      </c>
      <c r="F62" s="584">
        <f>A3.4.3!$J$29</f>
        <v>199</v>
      </c>
      <c r="H62" s="616" t="s">
        <v>88</v>
      </c>
      <c r="I62" s="49"/>
      <c r="J62" s="583">
        <v>2439</v>
      </c>
      <c r="K62" s="583">
        <v>1062</v>
      </c>
      <c r="L62" s="584">
        <v>2050</v>
      </c>
    </row>
    <row r="63" spans="2:12" s="23" customFormat="1" ht="12.75" x14ac:dyDescent="0.2">
      <c r="B63" s="126" t="str">
        <f>A3.4.4!$C30</f>
        <v>Specialised repair services</v>
      </c>
      <c r="C63" s="49"/>
      <c r="D63" s="583">
        <f>A3.4.4!$J$30</f>
        <v>2439</v>
      </c>
      <c r="E63" s="583">
        <f>A3.4.5!$J$30</f>
        <v>1062</v>
      </c>
      <c r="F63" s="584">
        <f>A3.4.3!$J$30</f>
        <v>2050</v>
      </c>
      <c r="H63" s="616" t="s">
        <v>89</v>
      </c>
      <c r="I63" s="49"/>
      <c r="J63" s="583">
        <v>3313</v>
      </c>
      <c r="K63" s="583">
        <v>1247</v>
      </c>
      <c r="L63" s="584">
        <v>3218</v>
      </c>
    </row>
    <row r="64" spans="2:12" s="23" customFormat="1" ht="12.75" x14ac:dyDescent="0.2">
      <c r="B64" s="126" t="str">
        <f>A3.4.4!$C31</f>
        <v>Textiles</v>
      </c>
      <c r="C64" s="49"/>
      <c r="D64" s="583">
        <f>A3.4.4!$J$31</f>
        <v>658</v>
      </c>
      <c r="E64" s="583">
        <f>A3.4.5!$J$31</f>
        <v>268</v>
      </c>
      <c r="F64" s="584">
        <f>A3.4.3!$J$31</f>
        <v>471</v>
      </c>
      <c r="H64" s="622" t="s">
        <v>20</v>
      </c>
      <c r="I64" s="368"/>
      <c r="J64" s="614">
        <v>6399</v>
      </c>
      <c r="K64" s="614">
        <v>7008</v>
      </c>
      <c r="L64" s="615">
        <v>7305</v>
      </c>
    </row>
    <row r="65" spans="2:12" s="23" customFormat="1" ht="12.75" x14ac:dyDescent="0.2">
      <c r="B65" s="126" t="str">
        <f>A3.4.4!$C32</f>
        <v>Transport equipment</v>
      </c>
      <c r="C65" s="49"/>
      <c r="D65" s="583">
        <f>A3.4.4!$J$32</f>
        <v>665</v>
      </c>
      <c r="E65" s="583">
        <f>A3.4.5!$J$32</f>
        <v>754</v>
      </c>
      <c r="F65" s="584">
        <f>A3.4.3!$J$32</f>
        <v>459</v>
      </c>
    </row>
    <row r="66" spans="2:12" s="23" customFormat="1" ht="12.75" x14ac:dyDescent="0.2">
      <c r="B66" s="126" t="str">
        <f>A3.4.4!$C33</f>
        <v>Transport, storage and communications</v>
      </c>
      <c r="C66" s="49"/>
      <c r="D66" s="583">
        <f>A3.4.4!$J$33</f>
        <v>7466</v>
      </c>
      <c r="E66" s="583">
        <f>A3.4.5!$J$33</f>
        <v>9403</v>
      </c>
      <c r="F66" s="584">
        <f>A3.4.3!$J$33</f>
        <v>6475</v>
      </c>
      <c r="H66" s="619" t="s">
        <v>99</v>
      </c>
      <c r="I66" s="586"/>
      <c r="J66" s="620">
        <f>SUM(J67:J71)</f>
        <v>10352</v>
      </c>
      <c r="K66" s="620">
        <f t="shared" ref="K66:L66" si="5">SUM(K67:K71)</f>
        <v>16565</v>
      </c>
      <c r="L66" s="621">
        <f t="shared" si="5"/>
        <v>8838</v>
      </c>
    </row>
    <row r="67" spans="2:12" s="23" customFormat="1" ht="12.75" x14ac:dyDescent="0.2">
      <c r="B67" s="126" t="str">
        <f>A3.4.4!$C34</f>
        <v>Vehicles, parts and accessories</v>
      </c>
      <c r="C67" s="49"/>
      <c r="D67" s="583">
        <f>A3.4.4!$J$34</f>
        <v>3313</v>
      </c>
      <c r="E67" s="583">
        <f>A3.4.5!$J$34</f>
        <v>1247</v>
      </c>
      <c r="F67" s="584">
        <f>A3.4.3!$J$34</f>
        <v>3218</v>
      </c>
      <c r="H67" s="616" t="s">
        <v>5</v>
      </c>
      <c r="I67" s="49"/>
      <c r="J67" s="583">
        <f>A3.4.4!$J$12</f>
        <v>2321</v>
      </c>
      <c r="K67" s="583">
        <f>A3.4.5!$J$12</f>
        <v>1888</v>
      </c>
      <c r="L67" s="584">
        <f>A3.4.3!$J$12</f>
        <v>1854</v>
      </c>
    </row>
    <row r="68" spans="2:12" s="23" customFormat="1" ht="12.75" x14ac:dyDescent="0.2">
      <c r="B68" s="126" t="str">
        <f>A3.4.4!$C35</f>
        <v>Wholesale trade</v>
      </c>
      <c r="C68" s="49"/>
      <c r="D68" s="583">
        <f>A3.4.4!$J$35</f>
        <v>6399</v>
      </c>
      <c r="E68" s="583">
        <f>A3.4.5!$J$35</f>
        <v>7008</v>
      </c>
      <c r="F68" s="584">
        <f>A3.4.3!$J$35</f>
        <v>7305</v>
      </c>
      <c r="H68" s="616" t="s">
        <v>86</v>
      </c>
      <c r="I68" s="49"/>
      <c r="J68" s="583">
        <f>A3.4.4!$J$19</f>
        <v>1818</v>
      </c>
      <c r="K68" s="583">
        <f>A3.4.5!$J$19</f>
        <v>1125</v>
      </c>
      <c r="L68" s="584">
        <f>A3.4.3!$J$19</f>
        <v>3326</v>
      </c>
    </row>
    <row r="69" spans="2:12" s="23" customFormat="1" ht="12.75" x14ac:dyDescent="0.2">
      <c r="B69" s="126" t="str">
        <f>A3.4.4!$C36</f>
        <v>Wood, wood products and furniture</v>
      </c>
      <c r="C69" s="49"/>
      <c r="D69" s="583">
        <f>A3.4.4!$J$36</f>
        <v>1604</v>
      </c>
      <c r="E69" s="583">
        <f>A3.4.5!$J$36</f>
        <v>560</v>
      </c>
      <c r="F69" s="584">
        <f>A3.4.3!$J$36</f>
        <v>948</v>
      </c>
      <c r="H69" s="616" t="s">
        <v>12</v>
      </c>
      <c r="I69" s="49"/>
      <c r="J69" s="583">
        <f>A3.4.4!$J$24</f>
        <v>3344</v>
      </c>
      <c r="K69" s="583">
        <f>A3.4.5!$J$24</f>
        <v>2565</v>
      </c>
      <c r="L69" s="584">
        <f>A3.4.3!$J$24</f>
        <v>2010</v>
      </c>
    </row>
    <row r="70" spans="2:12" s="23" customFormat="1" ht="12.75" x14ac:dyDescent="0.2">
      <c r="B70" s="126" t="str">
        <f>A3.4.4!$C37</f>
        <v>Other2</v>
      </c>
      <c r="C70" s="49"/>
      <c r="D70" s="583">
        <f>A3.4.4!$J$37</f>
        <v>984</v>
      </c>
      <c r="E70" s="583">
        <f>A3.4.5!$J$37</f>
        <v>16142</v>
      </c>
      <c r="F70" s="584">
        <f>A3.4.3!$J$37</f>
        <v>680</v>
      </c>
      <c r="H70" s="616" t="s">
        <v>87</v>
      </c>
      <c r="I70" s="49"/>
      <c r="J70" s="583">
        <f>A3.4.4!$J$25</f>
        <v>2645</v>
      </c>
      <c r="K70" s="583">
        <f>A3.4.5!$J$25</f>
        <v>1556</v>
      </c>
      <c r="L70" s="584">
        <f>A3.4.3!$J$25</f>
        <v>1449</v>
      </c>
    </row>
    <row r="71" spans="2:12" s="23" customFormat="1" ht="12.75" x14ac:dyDescent="0.2">
      <c r="B71" s="585" t="str">
        <f>A3.4.4!$C38</f>
        <v>Total</v>
      </c>
      <c r="C71" s="586"/>
      <c r="D71" s="587">
        <f>A3.4.4!$J$38</f>
        <v>199705</v>
      </c>
      <c r="E71" s="587">
        <f>A3.4.5!$J$38</f>
        <v>234969</v>
      </c>
      <c r="F71" s="588">
        <f>A3.4.3!$J$38</f>
        <v>165852</v>
      </c>
      <c r="H71" s="622" t="s">
        <v>16</v>
      </c>
      <c r="I71" s="368"/>
      <c r="J71" s="614">
        <f>A3.4.4!$J$29</f>
        <v>224</v>
      </c>
      <c r="K71" s="614">
        <f>A3.4.5!$J$29</f>
        <v>9431</v>
      </c>
      <c r="L71" s="615">
        <f>A3.4.3!$J$29</f>
        <v>199</v>
      </c>
    </row>
    <row r="72" spans="2:12" s="23" customFormat="1" ht="12.75" x14ac:dyDescent="0.2"/>
    <row r="73" spans="2:12" s="23" customFormat="1" ht="12.75" x14ac:dyDescent="0.2"/>
    <row r="74" spans="2:12" s="23" customFormat="1" ht="12.75" x14ac:dyDescent="0.2"/>
    <row r="75" spans="2:12" s="23" customFormat="1" ht="12.75" x14ac:dyDescent="0.2"/>
    <row r="76" spans="2:12" s="23" customFormat="1" ht="12.75" x14ac:dyDescent="0.2"/>
    <row r="77" spans="2:12" s="23" customFormat="1" ht="12.75" x14ac:dyDescent="0.2"/>
    <row r="78" spans="2:12" s="23" customFormat="1" ht="12.75" x14ac:dyDescent="0.2"/>
    <row r="79" spans="2:12" s="23" customFormat="1" ht="12.75" x14ac:dyDescent="0.2"/>
    <row r="80" spans="2:12" s="23" customFormat="1" ht="12.75" x14ac:dyDescent="0.2"/>
    <row r="81" s="23" customFormat="1" ht="12.75" x14ac:dyDescent="0.2"/>
    <row r="82" s="23" customFormat="1" ht="12.75" x14ac:dyDescent="0.2"/>
    <row r="83" s="23" customFormat="1" ht="12.75" x14ac:dyDescent="0.2"/>
    <row r="84" s="23" customFormat="1" ht="12.75" x14ac:dyDescent="0.2"/>
    <row r="85" s="23" customFormat="1" ht="12.75" x14ac:dyDescent="0.2"/>
    <row r="86" s="23" customFormat="1" ht="12.75" x14ac:dyDescent="0.2"/>
    <row r="87" s="23" customFormat="1" ht="12.75" x14ac:dyDescent="0.2"/>
    <row r="88" s="23" customFormat="1" ht="12.75" x14ac:dyDescent="0.2"/>
    <row r="89" s="23" customFormat="1" ht="12.75" x14ac:dyDescent="0.2"/>
    <row r="90" s="23" customFormat="1" ht="12.75" x14ac:dyDescent="0.2"/>
    <row r="91" s="23" customFormat="1" ht="12.75" x14ac:dyDescent="0.2"/>
    <row r="92" s="23" customFormat="1" ht="12.75" x14ac:dyDescent="0.2"/>
    <row r="93" s="23" customFormat="1" ht="12.75" x14ac:dyDescent="0.2"/>
    <row r="94" s="23" customFormat="1" ht="12.75" x14ac:dyDescent="0.2"/>
    <row r="95" s="23" customFormat="1" ht="12.75" x14ac:dyDescent="0.2"/>
    <row r="96" s="23" customFormat="1" ht="12.75" x14ac:dyDescent="0.2"/>
    <row r="97" s="23" customFormat="1" ht="12.75" x14ac:dyDescent="0.2"/>
    <row r="98" s="23" customFormat="1" ht="12.75" x14ac:dyDescent="0.2"/>
    <row r="99" s="23" customFormat="1" ht="12.75" x14ac:dyDescent="0.2"/>
    <row r="100" s="23" customFormat="1" ht="12.75" x14ac:dyDescent="0.2"/>
    <row r="101" s="23" customFormat="1" ht="12.75" x14ac:dyDescent="0.2"/>
    <row r="102" s="23" customFormat="1" ht="12.75" x14ac:dyDescent="0.2"/>
    <row r="103" s="23" customFormat="1" ht="12.75" x14ac:dyDescent="0.2"/>
    <row r="104" s="23" customFormat="1" ht="12.75" x14ac:dyDescent="0.2"/>
    <row r="105" s="23" customFormat="1" ht="12.75" x14ac:dyDescent="0.2"/>
    <row r="106" s="23" customFormat="1" ht="12.75" x14ac:dyDescent="0.2"/>
    <row r="107" s="23" customFormat="1" ht="12.75" x14ac:dyDescent="0.2"/>
    <row r="108" s="23" customFormat="1" ht="12.75" x14ac:dyDescent="0.2"/>
    <row r="109" s="23" customFormat="1" ht="12.75" x14ac:dyDescent="0.2"/>
    <row r="110" s="23" customFormat="1" ht="12.75" x14ac:dyDescent="0.2"/>
    <row r="111" s="23" customFormat="1" ht="12.75" x14ac:dyDescent="0.2"/>
    <row r="112" s="23" customFormat="1" ht="12.75" x14ac:dyDescent="0.2"/>
    <row r="113" s="23" customFormat="1" ht="12.75" x14ac:dyDescent="0.2"/>
    <row r="114" s="23" customFormat="1" ht="12.75" x14ac:dyDescent="0.2"/>
    <row r="115" s="23" customFormat="1" ht="12.75" x14ac:dyDescent="0.2"/>
    <row r="116" s="23" customFormat="1" ht="12.75" x14ac:dyDescent="0.2"/>
    <row r="117" s="23" customFormat="1" ht="12.75" x14ac:dyDescent="0.2"/>
    <row r="118" s="23" customFormat="1" ht="12.75" x14ac:dyDescent="0.2"/>
    <row r="119" s="23" customFormat="1" ht="12.75" x14ac:dyDescent="0.2"/>
    <row r="120" s="23" customFormat="1" ht="12.75" x14ac:dyDescent="0.2"/>
    <row r="121" s="23" customFormat="1" ht="12.75" x14ac:dyDescent="0.2"/>
    <row r="122" s="23" customFormat="1" ht="12.75" x14ac:dyDescent="0.2"/>
    <row r="123" s="23" customFormat="1" ht="12.75" x14ac:dyDescent="0.2"/>
    <row r="124" s="23" customFormat="1" ht="12.75" x14ac:dyDescent="0.2"/>
    <row r="125" s="23" customFormat="1" ht="12.75" x14ac:dyDescent="0.2"/>
    <row r="126" s="23" customFormat="1" ht="12.75" x14ac:dyDescent="0.2"/>
    <row r="127" s="23" customFormat="1" ht="12.75" x14ac:dyDescent="0.2"/>
    <row r="128" s="23" customFormat="1" ht="12.75" x14ac:dyDescent="0.2"/>
    <row r="129" s="23" customFormat="1" ht="12.75" x14ac:dyDescent="0.2"/>
    <row r="130" s="23" customFormat="1" ht="12.75" x14ac:dyDescent="0.2"/>
    <row r="131" s="23" customFormat="1" ht="12.75" x14ac:dyDescent="0.2"/>
    <row r="132" s="23" customFormat="1" ht="12.75" x14ac:dyDescent="0.2"/>
    <row r="133" s="23" customFormat="1" ht="12.75" x14ac:dyDescent="0.2"/>
    <row r="134" s="23" customFormat="1" ht="12.75" x14ac:dyDescent="0.2"/>
    <row r="135" s="23" customFormat="1" ht="12.75" x14ac:dyDescent="0.2"/>
    <row r="136" s="23" customFormat="1" ht="12.75" x14ac:dyDescent="0.2"/>
    <row r="137" s="23" customFormat="1" ht="12.75" x14ac:dyDescent="0.2"/>
    <row r="138" s="23" customFormat="1" ht="12.75" x14ac:dyDescent="0.2"/>
    <row r="139" s="23" customFormat="1" ht="12.75" x14ac:dyDescent="0.2"/>
    <row r="140" s="23" customFormat="1" ht="12.75" x14ac:dyDescent="0.2"/>
    <row r="141" s="23" customFormat="1" ht="12.75" x14ac:dyDescent="0.2"/>
    <row r="142" s="23" customFormat="1" ht="12.75" x14ac:dyDescent="0.2"/>
    <row r="143" s="23" customFormat="1" ht="12.75" x14ac:dyDescent="0.2"/>
    <row r="144" s="23" customFormat="1" ht="12.75" x14ac:dyDescent="0.2"/>
    <row r="145" s="23" customFormat="1" ht="12.75" x14ac:dyDescent="0.2"/>
    <row r="146" s="23" customFormat="1" ht="12.75" x14ac:dyDescent="0.2"/>
    <row r="147" s="23" customFormat="1" ht="12.75" x14ac:dyDescent="0.2"/>
    <row r="148" s="23" customFormat="1" ht="12.75" x14ac:dyDescent="0.2"/>
    <row r="149" s="23" customFormat="1" ht="12.75" x14ac:dyDescent="0.2"/>
    <row r="150" s="23" customFormat="1" ht="12.75" x14ac:dyDescent="0.2"/>
    <row r="151" s="23" customFormat="1" ht="12.75" x14ac:dyDescent="0.2"/>
    <row r="152" s="23" customFormat="1" ht="12.75" x14ac:dyDescent="0.2"/>
    <row r="153" s="23" customFormat="1" ht="12.75" x14ac:dyDescent="0.2"/>
    <row r="154" s="23" customFormat="1" ht="12.75" x14ac:dyDescent="0.2"/>
    <row r="155" s="23" customFormat="1" ht="12.75" x14ac:dyDescent="0.2"/>
    <row r="156" s="23" customFormat="1" ht="12.75" x14ac:dyDescent="0.2"/>
    <row r="157" s="23" customFormat="1" ht="12.75" x14ac:dyDescent="0.2"/>
    <row r="158" s="23" customFormat="1" ht="12.75" x14ac:dyDescent="0.2"/>
    <row r="159" s="23" customFormat="1" ht="12.75" x14ac:dyDescent="0.2"/>
    <row r="160" s="23" customFormat="1" ht="12.75" x14ac:dyDescent="0.2"/>
    <row r="161" s="23" customFormat="1" ht="12.75" x14ac:dyDescent="0.2"/>
    <row r="162" s="23" customFormat="1" ht="12.75" x14ac:dyDescent="0.2"/>
    <row r="163" s="23" customFormat="1" ht="12.75" x14ac:dyDescent="0.2"/>
    <row r="164" s="23" customFormat="1" ht="12.75" x14ac:dyDescent="0.2"/>
    <row r="165" s="23" customFormat="1" ht="12.75" x14ac:dyDescent="0.2"/>
    <row r="166" s="23" customFormat="1" ht="12.75" x14ac:dyDescent="0.2"/>
    <row r="167" s="23" customFormat="1" ht="12.75" x14ac:dyDescent="0.2"/>
    <row r="168" s="23" customFormat="1" ht="12.75" x14ac:dyDescent="0.2"/>
    <row r="169" s="23" customFormat="1" ht="12.75" x14ac:dyDescent="0.2"/>
    <row r="170" s="23" customFormat="1" ht="12.75" x14ac:dyDescent="0.2"/>
    <row r="171" s="23" customFormat="1" ht="12.75" x14ac:dyDescent="0.2"/>
    <row r="172" s="23" customFormat="1" ht="12.75" x14ac:dyDescent="0.2"/>
    <row r="173" s="23" customFormat="1" ht="12.75" x14ac:dyDescent="0.2"/>
    <row r="174" s="23" customFormat="1" ht="12.75" x14ac:dyDescent="0.2"/>
    <row r="175" s="23" customFormat="1" ht="12.75" x14ac:dyDescent="0.2"/>
    <row r="176" s="23" customFormat="1" ht="12.75" x14ac:dyDescent="0.2"/>
    <row r="177" s="23" customFormat="1" ht="12.75" x14ac:dyDescent="0.2"/>
    <row r="178" s="23" customFormat="1" ht="12.75" x14ac:dyDescent="0.2"/>
    <row r="179" s="23" customFormat="1" ht="12.75" x14ac:dyDescent="0.2"/>
    <row r="180" s="23" customFormat="1" ht="12.75" x14ac:dyDescent="0.2"/>
    <row r="181" s="23" customFormat="1" ht="12.75" x14ac:dyDescent="0.2"/>
    <row r="182" s="23" customFormat="1" ht="12.75" x14ac:dyDescent="0.2"/>
    <row r="183" s="23" customFormat="1" ht="12.75" x14ac:dyDescent="0.2"/>
    <row r="184" s="23" customFormat="1" ht="12.75" x14ac:dyDescent="0.2"/>
    <row r="185" s="23" customFormat="1" ht="12.75" x14ac:dyDescent="0.2"/>
    <row r="186" s="23" customFormat="1" ht="12.75" x14ac:dyDescent="0.2"/>
    <row r="187" s="23" customFormat="1" ht="12.75" x14ac:dyDescent="0.2"/>
    <row r="188" s="23" customFormat="1" ht="12.75" x14ac:dyDescent="0.2"/>
    <row r="189" s="23" customFormat="1" ht="12.75" x14ac:dyDescent="0.2"/>
    <row r="190" s="23" customFormat="1" ht="12.75" x14ac:dyDescent="0.2"/>
    <row r="191" s="23" customFormat="1" ht="12.75" x14ac:dyDescent="0.2"/>
    <row r="192" s="23" customFormat="1" ht="12.75" x14ac:dyDescent="0.2"/>
    <row r="193" s="23" customFormat="1" ht="12.75" x14ac:dyDescent="0.2"/>
    <row r="194" s="23" customFormat="1" ht="12.75" x14ac:dyDescent="0.2"/>
    <row r="195" s="23" customFormat="1" ht="12.75" x14ac:dyDescent="0.2"/>
    <row r="196" s="23" customFormat="1" ht="12.75" x14ac:dyDescent="0.2"/>
    <row r="197" s="23" customFormat="1" ht="12.75" x14ac:dyDescent="0.2"/>
    <row r="198" s="23" customFormat="1" ht="12.75" x14ac:dyDescent="0.2"/>
    <row r="199" s="23" customFormat="1" ht="12.75" x14ac:dyDescent="0.2"/>
    <row r="200" s="23" customFormat="1" ht="12.75" x14ac:dyDescent="0.2"/>
    <row r="201" s="23" customFormat="1" ht="12.75" x14ac:dyDescent="0.2"/>
    <row r="202" s="23" customFormat="1" ht="12.75" x14ac:dyDescent="0.2"/>
    <row r="203" s="23" customFormat="1" ht="12.75" x14ac:dyDescent="0.2"/>
    <row r="204" s="23" customFormat="1" ht="12.75" x14ac:dyDescent="0.2"/>
    <row r="205" s="23" customFormat="1" ht="12.75" x14ac:dyDescent="0.2"/>
    <row r="206" s="23" customFormat="1" ht="12.75" x14ac:dyDescent="0.2"/>
    <row r="207" s="23" customFormat="1" ht="12.75" x14ac:dyDescent="0.2"/>
    <row r="208" s="23" customFormat="1" ht="12.75" x14ac:dyDescent="0.2"/>
    <row r="209" s="23" customFormat="1" ht="12.75" x14ac:dyDescent="0.2"/>
    <row r="210" s="23" customFormat="1" ht="12.75" x14ac:dyDescent="0.2"/>
    <row r="211" s="23" customFormat="1" ht="12.75" x14ac:dyDescent="0.2"/>
    <row r="212" s="23" customFormat="1" ht="12.75" x14ac:dyDescent="0.2"/>
    <row r="213" s="23" customFormat="1" ht="12.75" x14ac:dyDescent="0.2"/>
    <row r="214" s="23" customFormat="1" ht="12.75" x14ac:dyDescent="0.2"/>
    <row r="215" s="23" customFormat="1" ht="12.75" x14ac:dyDescent="0.2"/>
    <row r="216" s="23" customFormat="1" ht="12.75" x14ac:dyDescent="0.2"/>
    <row r="217" s="23" customFormat="1" ht="12.75" x14ac:dyDescent="0.2"/>
    <row r="218" s="23" customFormat="1" ht="12.75" x14ac:dyDescent="0.2"/>
    <row r="219" s="23" customFormat="1" ht="12.75" x14ac:dyDescent="0.2"/>
    <row r="220" s="23" customFormat="1" ht="12.75" x14ac:dyDescent="0.2"/>
    <row r="221" s="23" customFormat="1" ht="12.75" x14ac:dyDescent="0.2"/>
    <row r="222" s="23" customFormat="1" ht="12.75" x14ac:dyDescent="0.2"/>
    <row r="223" s="23" customFormat="1" ht="12.75" x14ac:dyDescent="0.2"/>
    <row r="224" s="23" customFormat="1" ht="12.75" x14ac:dyDescent="0.2"/>
    <row r="225" s="23" customFormat="1" ht="12.75" x14ac:dyDescent="0.2"/>
    <row r="226" s="23" customFormat="1" ht="12.75" x14ac:dyDescent="0.2"/>
    <row r="227" s="23" customFormat="1" ht="12.75" x14ac:dyDescent="0.2"/>
    <row r="228" s="23" customFormat="1" ht="12.75" x14ac:dyDescent="0.2"/>
    <row r="229" s="23" customFormat="1" ht="12.75" x14ac:dyDescent="0.2"/>
    <row r="230" s="23" customFormat="1" ht="12.75" x14ac:dyDescent="0.2"/>
    <row r="231" s="23" customFormat="1" ht="12.75" x14ac:dyDescent="0.2"/>
    <row r="232" s="23" customFormat="1" ht="12.75" x14ac:dyDescent="0.2"/>
    <row r="233" s="23" customFormat="1" ht="12.75" x14ac:dyDescent="0.2"/>
    <row r="234" s="23" customFormat="1" ht="12.75" x14ac:dyDescent="0.2"/>
    <row r="235" s="23" customFormat="1" ht="12.75" x14ac:dyDescent="0.2"/>
    <row r="236" s="23" customFormat="1" ht="12.75" x14ac:dyDescent="0.2"/>
    <row r="237" s="23" customFormat="1" ht="12.75" x14ac:dyDescent="0.2"/>
    <row r="238" s="23" customFormat="1" ht="12.75" x14ac:dyDescent="0.2"/>
    <row r="239" s="23" customFormat="1" ht="12.75" x14ac:dyDescent="0.2"/>
    <row r="240" s="23" customFormat="1" ht="12.75" x14ac:dyDescent="0.2"/>
    <row r="241" s="23" customFormat="1" ht="12.75" x14ac:dyDescent="0.2"/>
    <row r="242" s="23" customFormat="1" ht="12.75" x14ac:dyDescent="0.2"/>
    <row r="243" s="23" customFormat="1" ht="12.75" x14ac:dyDescent="0.2"/>
    <row r="244" s="23" customFormat="1" ht="12.75" x14ac:dyDescent="0.2"/>
    <row r="245" s="23" customFormat="1" ht="12.75" x14ac:dyDescent="0.2"/>
    <row r="246" s="23" customFormat="1" ht="12.75" x14ac:dyDescent="0.2"/>
    <row r="247" s="23" customFormat="1" ht="12.75" x14ac:dyDescent="0.2"/>
    <row r="248" s="23" customFormat="1" ht="12.75" x14ac:dyDescent="0.2"/>
    <row r="249" s="23" customFormat="1" ht="12.75" x14ac:dyDescent="0.2"/>
    <row r="250" s="23" customFormat="1" ht="12.75" x14ac:dyDescent="0.2"/>
    <row r="251" s="23" customFormat="1" ht="12.75" x14ac:dyDescent="0.2"/>
    <row r="252" s="23" customFormat="1" ht="12.75" x14ac:dyDescent="0.2"/>
    <row r="253" s="23" customFormat="1" ht="12.75" x14ac:dyDescent="0.2"/>
    <row r="254" s="23" customFormat="1" ht="12.75" x14ac:dyDescent="0.2"/>
    <row r="255" s="23" customFormat="1" ht="12.75" x14ac:dyDescent="0.2"/>
    <row r="256" s="23" customFormat="1" ht="12.75" x14ac:dyDescent="0.2"/>
    <row r="257" s="23" customFormat="1" ht="12.75" x14ac:dyDescent="0.2"/>
    <row r="258" s="23" customFormat="1" ht="12.75" x14ac:dyDescent="0.2"/>
    <row r="259" s="23" customFormat="1" ht="12.75" x14ac:dyDescent="0.2"/>
    <row r="260" s="23" customFormat="1" ht="12.75" x14ac:dyDescent="0.2"/>
    <row r="261" s="23" customFormat="1" ht="12.75" x14ac:dyDescent="0.2"/>
    <row r="262" s="23" customFormat="1" ht="12.75" x14ac:dyDescent="0.2"/>
    <row r="263" s="23" customFormat="1" ht="12.75" x14ac:dyDescent="0.2"/>
    <row r="264" s="23" customFormat="1" ht="12.75" x14ac:dyDescent="0.2"/>
    <row r="265" s="23" customFormat="1" ht="12.75" x14ac:dyDescent="0.2"/>
    <row r="266" s="23" customFormat="1" ht="12.75" x14ac:dyDescent="0.2"/>
    <row r="267" s="23" customFormat="1" ht="12.75" x14ac:dyDescent="0.2"/>
    <row r="268" s="23" customFormat="1" ht="12.75" x14ac:dyDescent="0.2"/>
    <row r="269" s="23" customFormat="1" ht="12.75" x14ac:dyDescent="0.2"/>
    <row r="270" s="23" customFormat="1" ht="12.75" x14ac:dyDescent="0.2"/>
    <row r="271" s="23" customFormat="1" ht="12.75" x14ac:dyDescent="0.2"/>
    <row r="272" s="23" customFormat="1" ht="12.75" x14ac:dyDescent="0.2"/>
    <row r="273" s="23" customFormat="1" ht="12.75" x14ac:dyDescent="0.2"/>
    <row r="274" s="23" customFormat="1" ht="12.75" x14ac:dyDescent="0.2"/>
    <row r="275" s="23" customFormat="1" ht="12.75" x14ac:dyDescent="0.2"/>
    <row r="276" s="23" customFormat="1" ht="12.75" x14ac:dyDescent="0.2"/>
    <row r="277" s="23" customFormat="1" ht="12.75" x14ac:dyDescent="0.2"/>
    <row r="278" s="23" customFormat="1" ht="12.75" x14ac:dyDescent="0.2"/>
    <row r="279" s="23" customFormat="1" ht="12.75" x14ac:dyDescent="0.2"/>
    <row r="280" s="23" customFormat="1" ht="12.75" x14ac:dyDescent="0.2"/>
    <row r="281" s="23" customFormat="1" ht="12.75" x14ac:dyDescent="0.2"/>
    <row r="282" s="23" customFormat="1" ht="12.75" x14ac:dyDescent="0.2"/>
    <row r="283" s="23" customFormat="1" ht="12.75" x14ac:dyDescent="0.2"/>
    <row r="284" s="23" customFormat="1" ht="12.75" x14ac:dyDescent="0.2"/>
    <row r="285" s="23" customFormat="1" ht="12.75" x14ac:dyDescent="0.2"/>
    <row r="286" s="23" customFormat="1" ht="12.75" x14ac:dyDescent="0.2"/>
    <row r="287" s="23" customFormat="1" ht="12.75" x14ac:dyDescent="0.2"/>
    <row r="288" s="23" customFormat="1" ht="12.75" x14ac:dyDescent="0.2"/>
    <row r="289" s="23" customFormat="1" ht="12.75" x14ac:dyDescent="0.2"/>
    <row r="290" s="23" customFormat="1" ht="12.75" x14ac:dyDescent="0.2"/>
    <row r="291" s="23" customFormat="1" ht="12.75" x14ac:dyDescent="0.2"/>
    <row r="292" s="23" customFormat="1" ht="12.75" x14ac:dyDescent="0.2"/>
    <row r="293" s="23" customFormat="1" ht="12.75" x14ac:dyDescent="0.2"/>
    <row r="294" s="23" customFormat="1" ht="12.75" x14ac:dyDescent="0.2"/>
    <row r="295" s="23" customFormat="1" ht="12.75" x14ac:dyDescent="0.2"/>
    <row r="296" s="23" customFormat="1" ht="12.75" x14ac:dyDescent="0.2"/>
    <row r="297" s="23" customFormat="1" ht="12.75" x14ac:dyDescent="0.2"/>
    <row r="298" s="23" customFormat="1" ht="12.75" x14ac:dyDescent="0.2"/>
    <row r="299" s="23" customFormat="1" ht="12.75" x14ac:dyDescent="0.2"/>
    <row r="300" s="23" customFormat="1" ht="12.75" x14ac:dyDescent="0.2"/>
    <row r="301" s="23" customFormat="1" ht="12.75" x14ac:dyDescent="0.2"/>
    <row r="302" s="23" customFormat="1" ht="12.75" x14ac:dyDescent="0.2"/>
    <row r="303" s="23" customFormat="1" ht="12.75" x14ac:dyDescent="0.2"/>
    <row r="304" s="23" customFormat="1" ht="12.75" x14ac:dyDescent="0.2"/>
    <row r="305" s="23" customFormat="1" ht="12.75" x14ac:dyDescent="0.2"/>
    <row r="306" s="23" customFormat="1" ht="12.75" x14ac:dyDescent="0.2"/>
    <row r="307" s="23" customFormat="1" ht="12.75" x14ac:dyDescent="0.2"/>
    <row r="308" s="23" customFormat="1" ht="12.75" x14ac:dyDescent="0.2"/>
    <row r="309" s="23" customFormat="1" ht="12.75" x14ac:dyDescent="0.2"/>
    <row r="310" s="23" customFormat="1" ht="12.75" x14ac:dyDescent="0.2"/>
    <row r="311" s="23" customFormat="1" ht="12.75" x14ac:dyDescent="0.2"/>
    <row r="312" s="23" customFormat="1" ht="12.75" x14ac:dyDescent="0.2"/>
    <row r="313" s="23" customFormat="1" ht="12.75" x14ac:dyDescent="0.2"/>
    <row r="314" s="23" customFormat="1" ht="12.75" x14ac:dyDescent="0.2"/>
    <row r="315" s="23" customFormat="1" ht="12.75" x14ac:dyDescent="0.2"/>
    <row r="316" s="23" customFormat="1" ht="12.75" x14ac:dyDescent="0.2"/>
    <row r="317" s="23" customFormat="1" ht="12.75" x14ac:dyDescent="0.2"/>
    <row r="318" s="23" customFormat="1" ht="12.75" x14ac:dyDescent="0.2"/>
    <row r="319" s="23" customFormat="1" ht="12.75" x14ac:dyDescent="0.2"/>
    <row r="320" s="23" customFormat="1" ht="12.75" x14ac:dyDescent="0.2"/>
    <row r="321" s="23" customFormat="1" ht="12.75" x14ac:dyDescent="0.2"/>
    <row r="322" s="23" customFormat="1" ht="12.75" x14ac:dyDescent="0.2"/>
    <row r="323" s="23" customFormat="1" ht="12.75" x14ac:dyDescent="0.2"/>
    <row r="324" s="23" customFormat="1" ht="12.75" x14ac:dyDescent="0.2"/>
    <row r="325" s="23" customFormat="1" ht="12.75" x14ac:dyDescent="0.2"/>
    <row r="326" s="23" customFormat="1" ht="12.75" x14ac:dyDescent="0.2"/>
    <row r="327" s="23" customFormat="1" ht="12.75" x14ac:dyDescent="0.2"/>
    <row r="328" s="23" customFormat="1" ht="12.75" x14ac:dyDescent="0.2"/>
    <row r="329" s="23" customFormat="1" ht="12.75" x14ac:dyDescent="0.2"/>
    <row r="330" s="23" customFormat="1" ht="12.75" x14ac:dyDescent="0.2"/>
    <row r="331" s="23" customFormat="1" ht="12.75" x14ac:dyDescent="0.2"/>
    <row r="332" s="23" customFormat="1" ht="12.75" x14ac:dyDescent="0.2"/>
    <row r="333" s="23" customFormat="1" ht="12.75" x14ac:dyDescent="0.2"/>
    <row r="334" s="23" customFormat="1" ht="12.75" x14ac:dyDescent="0.2"/>
    <row r="335" s="23" customFormat="1" ht="12.75" x14ac:dyDescent="0.2"/>
    <row r="336" s="23" customFormat="1" ht="12.75" x14ac:dyDescent="0.2"/>
    <row r="337" s="23" customFormat="1" ht="12.75" x14ac:dyDescent="0.2"/>
    <row r="338" s="23" customFormat="1" ht="12.75" x14ac:dyDescent="0.2"/>
    <row r="339" s="23" customFormat="1" ht="12.75" x14ac:dyDescent="0.2"/>
    <row r="340" s="23" customFormat="1" ht="12.75" x14ac:dyDescent="0.2"/>
    <row r="341" s="23" customFormat="1" ht="12.75" x14ac:dyDescent="0.2"/>
    <row r="342" s="23" customFormat="1" ht="12.75" x14ac:dyDescent="0.2"/>
    <row r="343" s="23" customFormat="1" ht="12.75" x14ac:dyDescent="0.2"/>
    <row r="344" s="23" customFormat="1" ht="12.75" x14ac:dyDescent="0.2"/>
    <row r="345" s="23" customFormat="1" ht="12.75" x14ac:dyDescent="0.2"/>
    <row r="346" s="23" customFormat="1" ht="12.75" x14ac:dyDescent="0.2"/>
    <row r="347" s="23" customFormat="1" ht="12.75" x14ac:dyDescent="0.2"/>
    <row r="348" s="23" customFormat="1" ht="12.75" x14ac:dyDescent="0.2"/>
    <row r="349" s="23" customFormat="1" ht="12.75" x14ac:dyDescent="0.2"/>
    <row r="350" s="23" customFormat="1" ht="12.75" x14ac:dyDescent="0.2"/>
    <row r="351" s="23" customFormat="1" ht="12.75" x14ac:dyDescent="0.2"/>
    <row r="352" s="23" customFormat="1" ht="12.75" x14ac:dyDescent="0.2"/>
    <row r="353" s="23" customFormat="1" ht="12.75" x14ac:dyDescent="0.2"/>
    <row r="354" s="23" customFormat="1" ht="12.75" x14ac:dyDescent="0.2"/>
    <row r="355" s="23" customFormat="1" ht="12.75" x14ac:dyDescent="0.2"/>
    <row r="356" s="23" customFormat="1" ht="12.75" x14ac:dyDescent="0.2"/>
    <row r="357" s="23" customFormat="1" ht="12.75" x14ac:dyDescent="0.2"/>
    <row r="358" s="23" customFormat="1" ht="12.75" x14ac:dyDescent="0.2"/>
    <row r="359" s="23" customFormat="1" ht="12.75" x14ac:dyDescent="0.2"/>
    <row r="360" s="23" customFormat="1" ht="12.75" x14ac:dyDescent="0.2"/>
    <row r="361" s="23" customFormat="1" ht="12.75" x14ac:dyDescent="0.2"/>
    <row r="362" s="23" customFormat="1" ht="12.75" x14ac:dyDescent="0.2"/>
    <row r="363" s="23" customFormat="1" ht="12.75" x14ac:dyDescent="0.2"/>
    <row r="364" s="23" customFormat="1" ht="12.75" x14ac:dyDescent="0.2"/>
    <row r="365" s="23" customFormat="1" ht="12.75" x14ac:dyDescent="0.2"/>
    <row r="366" s="23" customFormat="1" ht="12.75" x14ac:dyDescent="0.2"/>
    <row r="367" s="23" customFormat="1" ht="12.75" x14ac:dyDescent="0.2"/>
    <row r="368" s="23" customFormat="1" ht="12.75" x14ac:dyDescent="0.2"/>
    <row r="369" s="23" customFormat="1" ht="12.75" x14ac:dyDescent="0.2"/>
    <row r="370" s="23" customFormat="1" ht="12.75" x14ac:dyDescent="0.2"/>
    <row r="371" s="23" customFormat="1" ht="12.75" x14ac:dyDescent="0.2"/>
    <row r="372" s="23" customFormat="1" ht="12.75" x14ac:dyDescent="0.2"/>
    <row r="373" s="23" customFormat="1" ht="12.75" x14ac:dyDescent="0.2"/>
    <row r="374" s="23" customFormat="1" ht="12.75" x14ac:dyDescent="0.2"/>
    <row r="375" s="23" customFormat="1" ht="12.75" x14ac:dyDescent="0.2"/>
    <row r="376" s="23" customFormat="1" ht="12.75" x14ac:dyDescent="0.2"/>
    <row r="377" s="23" customFormat="1" ht="12.75" x14ac:dyDescent="0.2"/>
    <row r="378" s="23" customFormat="1" ht="12.75" x14ac:dyDescent="0.2"/>
    <row r="379" s="23" customFormat="1" ht="12.75" x14ac:dyDescent="0.2"/>
    <row r="380" s="23" customFormat="1" ht="12.75" x14ac:dyDescent="0.2"/>
    <row r="381" s="23" customFormat="1" ht="12.75" x14ac:dyDescent="0.2"/>
    <row r="382" s="23" customFormat="1" ht="12.75" x14ac:dyDescent="0.2"/>
    <row r="383" s="23" customFormat="1" ht="12.75" x14ac:dyDescent="0.2"/>
    <row r="384" s="23" customFormat="1" ht="12.75" x14ac:dyDescent="0.2"/>
    <row r="385" s="23" customFormat="1" ht="12.75" x14ac:dyDescent="0.2"/>
    <row r="386" s="23" customFormat="1" ht="12.75" x14ac:dyDescent="0.2"/>
    <row r="387" s="23" customFormat="1" ht="12.75" x14ac:dyDescent="0.2"/>
    <row r="388" s="23" customFormat="1" ht="12.75" x14ac:dyDescent="0.2"/>
    <row r="389" s="23" customFormat="1" ht="12.75" x14ac:dyDescent="0.2"/>
    <row r="390" s="23" customFormat="1" ht="12.75" x14ac:dyDescent="0.2"/>
    <row r="391" s="23" customFormat="1" ht="12.75" x14ac:dyDescent="0.2"/>
    <row r="392" s="23" customFormat="1" ht="12.75" x14ac:dyDescent="0.2"/>
    <row r="393" s="23" customFormat="1" ht="12.75" x14ac:dyDescent="0.2"/>
    <row r="394" s="23" customFormat="1" ht="12.75" x14ac:dyDescent="0.2"/>
    <row r="395" s="23" customFormat="1" ht="12.75" x14ac:dyDescent="0.2"/>
    <row r="396" s="23" customFormat="1" ht="12.75" x14ac:dyDescent="0.2"/>
    <row r="397" s="23" customFormat="1" ht="12.75" x14ac:dyDescent="0.2"/>
    <row r="398" s="23" customFormat="1" ht="12.75" x14ac:dyDescent="0.2"/>
    <row r="399" s="23" customFormat="1" ht="12.75" x14ac:dyDescent="0.2"/>
    <row r="400" s="23" customFormat="1" ht="12.75" x14ac:dyDescent="0.2"/>
    <row r="401" s="23" customFormat="1" ht="12.75" x14ac:dyDescent="0.2"/>
    <row r="402" s="23" customFormat="1" ht="12.75" x14ac:dyDescent="0.2"/>
    <row r="403" s="23" customFormat="1" ht="12.75" x14ac:dyDescent="0.2"/>
    <row r="404" s="23" customFormat="1" ht="12.75" x14ac:dyDescent="0.2"/>
    <row r="405" s="23" customFormat="1" ht="12.75" x14ac:dyDescent="0.2"/>
    <row r="406" s="23" customFormat="1" ht="12.75" x14ac:dyDescent="0.2"/>
    <row r="407" s="23" customFormat="1" ht="12.75" x14ac:dyDescent="0.2"/>
    <row r="408" s="23" customFormat="1" ht="12.75" x14ac:dyDescent="0.2"/>
    <row r="409" s="23" customFormat="1" ht="12.75" x14ac:dyDescent="0.2"/>
    <row r="410" s="23" customFormat="1" ht="12.75" x14ac:dyDescent="0.2"/>
    <row r="411" s="23" customFormat="1" ht="12.75" x14ac:dyDescent="0.2"/>
    <row r="412" s="23" customFormat="1" ht="12.75" x14ac:dyDescent="0.2"/>
    <row r="413" s="23" customFormat="1" ht="12.75" x14ac:dyDescent="0.2"/>
    <row r="414" s="23" customFormat="1" ht="12.75" x14ac:dyDescent="0.2"/>
    <row r="415" s="23" customFormat="1" ht="12.75" x14ac:dyDescent="0.2"/>
    <row r="416" s="23" customFormat="1" ht="12.75" x14ac:dyDescent="0.2"/>
    <row r="417" s="23" customFormat="1" ht="12.75" x14ac:dyDescent="0.2"/>
    <row r="418" s="23" customFormat="1" ht="12.75" x14ac:dyDescent="0.2"/>
    <row r="419" s="23" customFormat="1" ht="12.75" x14ac:dyDescent="0.2"/>
    <row r="420" s="23" customFormat="1" ht="12.75" x14ac:dyDescent="0.2"/>
    <row r="421" s="23" customFormat="1" ht="12.75" x14ac:dyDescent="0.2"/>
    <row r="422" s="23" customFormat="1" ht="12.75" x14ac:dyDescent="0.2"/>
    <row r="423" s="23" customFormat="1" ht="12.75" x14ac:dyDescent="0.2"/>
    <row r="424" s="23" customFormat="1" ht="12.75" x14ac:dyDescent="0.2"/>
    <row r="425" s="23" customFormat="1" ht="12.75" x14ac:dyDescent="0.2"/>
    <row r="426" s="23" customFormat="1" ht="12.75" x14ac:dyDescent="0.2"/>
    <row r="427" s="23" customFormat="1" ht="12.75" x14ac:dyDescent="0.2"/>
    <row r="428" s="23" customFormat="1" ht="12.75" x14ac:dyDescent="0.2"/>
    <row r="429" s="23" customFormat="1" ht="12.75" x14ac:dyDescent="0.2"/>
    <row r="430" s="23" customFormat="1" ht="12.75" x14ac:dyDescent="0.2"/>
    <row r="431" s="23" customFormat="1" ht="12.75" x14ac:dyDescent="0.2"/>
    <row r="432" s="23" customFormat="1" ht="12.75" x14ac:dyDescent="0.2"/>
    <row r="433" s="23" customFormat="1" ht="12.75" x14ac:dyDescent="0.2"/>
    <row r="434" s="23" customFormat="1" ht="12.75" x14ac:dyDescent="0.2"/>
    <row r="435" s="23" customFormat="1" ht="12.75" x14ac:dyDescent="0.2"/>
    <row r="436" s="23" customFormat="1" ht="12.75" x14ac:dyDescent="0.2"/>
    <row r="437" s="23" customFormat="1" ht="12.75" x14ac:dyDescent="0.2"/>
    <row r="438" s="23" customFormat="1" ht="12.75" x14ac:dyDescent="0.2"/>
    <row r="439" s="23" customFormat="1" ht="12.75" x14ac:dyDescent="0.2"/>
    <row r="440" s="23" customFormat="1" ht="12.75" x14ac:dyDescent="0.2"/>
    <row r="441" s="23" customFormat="1" ht="12.75" x14ac:dyDescent="0.2"/>
    <row r="442" s="23" customFormat="1" ht="12.75" x14ac:dyDescent="0.2"/>
    <row r="443" s="23" customFormat="1" ht="12.75" x14ac:dyDescent="0.2"/>
    <row r="444" s="23" customFormat="1" ht="12.75" x14ac:dyDescent="0.2"/>
    <row r="445" s="23" customFormat="1" ht="12.75" x14ac:dyDescent="0.2"/>
    <row r="446" s="23" customFormat="1" ht="12.75" x14ac:dyDescent="0.2"/>
    <row r="447" s="23" customFormat="1" ht="12.75" x14ac:dyDescent="0.2"/>
    <row r="448" s="23" customFormat="1" ht="12.75" x14ac:dyDescent="0.2"/>
    <row r="449" s="23" customFormat="1" ht="12.75" x14ac:dyDescent="0.2"/>
    <row r="450" s="23" customFormat="1" ht="12.75" x14ac:dyDescent="0.2"/>
    <row r="451" s="23" customFormat="1" ht="12.75" x14ac:dyDescent="0.2"/>
    <row r="452" s="23" customFormat="1" ht="12.75" x14ac:dyDescent="0.2"/>
    <row r="453" s="23" customFormat="1" ht="12.75" x14ac:dyDescent="0.2"/>
    <row r="454" s="23" customFormat="1" ht="12.75" x14ac:dyDescent="0.2"/>
    <row r="455" s="23" customFormat="1" ht="12.75" x14ac:dyDescent="0.2"/>
    <row r="456" s="23" customFormat="1" ht="12.75" x14ac:dyDescent="0.2"/>
    <row r="457" s="23" customFormat="1" ht="12.75" x14ac:dyDescent="0.2"/>
    <row r="458" s="23" customFormat="1" ht="12.75" x14ac:dyDescent="0.2"/>
    <row r="459" s="23" customFormat="1" ht="12.75" x14ac:dyDescent="0.2"/>
    <row r="460" s="23" customFormat="1" ht="12.75" x14ac:dyDescent="0.2"/>
    <row r="461" s="23" customFormat="1" ht="12.75" x14ac:dyDescent="0.2"/>
    <row r="462" s="23" customFormat="1" ht="12.75" x14ac:dyDescent="0.2"/>
    <row r="463" s="23" customFormat="1" ht="12.75" x14ac:dyDescent="0.2"/>
    <row r="464" s="23" customFormat="1" ht="12.75" x14ac:dyDescent="0.2"/>
    <row r="465" s="23" customFormat="1" ht="12.75" x14ac:dyDescent="0.2"/>
    <row r="466" s="23" customFormat="1" ht="12.75" x14ac:dyDescent="0.2"/>
    <row r="467" s="23" customFormat="1" ht="12.75" x14ac:dyDescent="0.2"/>
    <row r="468" s="23" customFormat="1" ht="12.75" x14ac:dyDescent="0.2"/>
    <row r="469" s="23" customFormat="1" ht="12.75" x14ac:dyDescent="0.2"/>
    <row r="470" s="23" customFormat="1" ht="12.75" x14ac:dyDescent="0.2"/>
    <row r="471" s="23" customFormat="1" ht="12.75" x14ac:dyDescent="0.2"/>
    <row r="472" s="23" customFormat="1" ht="12.75" x14ac:dyDescent="0.2"/>
    <row r="473" s="23" customFormat="1" ht="12.75" x14ac:dyDescent="0.2"/>
    <row r="474" s="23" customFormat="1" ht="12.75" x14ac:dyDescent="0.2"/>
    <row r="475" s="23" customFormat="1" ht="12.75" x14ac:dyDescent="0.2"/>
    <row r="476" s="23" customFormat="1" ht="12.75" x14ac:dyDescent="0.2"/>
    <row r="477" s="23" customFormat="1" ht="12.75" x14ac:dyDescent="0.2"/>
    <row r="478" s="23" customFormat="1" ht="12.75" x14ac:dyDescent="0.2"/>
    <row r="479" s="23" customFormat="1" ht="12.75" x14ac:dyDescent="0.2"/>
    <row r="480" s="23" customFormat="1" ht="12.75" x14ac:dyDescent="0.2"/>
    <row r="481" s="23" customFormat="1" ht="12.75" x14ac:dyDescent="0.2"/>
    <row r="482" s="23" customFormat="1" ht="12.75" x14ac:dyDescent="0.2"/>
    <row r="483" s="23" customFormat="1" ht="12.75" x14ac:dyDescent="0.2"/>
    <row r="484" s="23" customFormat="1" ht="12.75" x14ac:dyDescent="0.2"/>
    <row r="485" s="23" customFormat="1" ht="12.75" x14ac:dyDescent="0.2"/>
    <row r="486" s="23" customFormat="1" ht="12.75" x14ac:dyDescent="0.2"/>
    <row r="487" s="23" customFormat="1" ht="12.75" x14ac:dyDescent="0.2"/>
    <row r="488" s="23" customFormat="1" ht="12.75" x14ac:dyDescent="0.2"/>
    <row r="489" s="23" customFormat="1" ht="12.75" x14ac:dyDescent="0.2"/>
    <row r="490" s="23" customFormat="1" ht="12.75" x14ac:dyDescent="0.2"/>
    <row r="491" s="23" customFormat="1" ht="12.75" x14ac:dyDescent="0.2"/>
    <row r="492" s="23" customFormat="1" ht="12.75" x14ac:dyDescent="0.2"/>
    <row r="493" s="23" customFormat="1" ht="12.75" x14ac:dyDescent="0.2"/>
    <row r="494" s="23" customFormat="1" ht="12.75" x14ac:dyDescent="0.2"/>
    <row r="495" s="23" customFormat="1" ht="12.75" x14ac:dyDescent="0.2"/>
    <row r="496" s="23" customFormat="1" ht="12.75" x14ac:dyDescent="0.2"/>
    <row r="497" s="23" customFormat="1" ht="12.75" x14ac:dyDescent="0.2"/>
    <row r="498" s="23" customFormat="1" ht="12.75" x14ac:dyDescent="0.2"/>
    <row r="499" s="23" customFormat="1" ht="12.75" x14ac:dyDescent="0.2"/>
    <row r="500" s="23" customFormat="1" ht="12.75" x14ac:dyDescent="0.2"/>
    <row r="501" s="23" customFormat="1" ht="12.75" x14ac:dyDescent="0.2"/>
    <row r="502" s="23" customFormat="1" ht="12.75" x14ac:dyDescent="0.2"/>
    <row r="503" s="23" customFormat="1" ht="12.75" x14ac:dyDescent="0.2"/>
    <row r="504" s="23" customFormat="1" ht="12.75" x14ac:dyDescent="0.2"/>
    <row r="505" s="23" customFormat="1" ht="12.75" x14ac:dyDescent="0.2"/>
    <row r="506" s="23" customFormat="1" ht="12.75" x14ac:dyDescent="0.2"/>
    <row r="507" s="23" customFormat="1" ht="12.75" x14ac:dyDescent="0.2"/>
    <row r="508" s="23" customFormat="1" ht="12.75" x14ac:dyDescent="0.2"/>
    <row r="509" s="23" customFormat="1" ht="12.75" x14ac:dyDescent="0.2"/>
    <row r="510" s="23" customFormat="1" ht="12.75" x14ac:dyDescent="0.2"/>
    <row r="511" s="23" customFormat="1" ht="12.75" x14ac:dyDescent="0.2"/>
    <row r="512" s="23" customFormat="1" ht="12.75" x14ac:dyDescent="0.2"/>
    <row r="513" s="23" customFormat="1" ht="12.75" x14ac:dyDescent="0.2"/>
    <row r="514" s="23" customFormat="1" ht="12.75" x14ac:dyDescent="0.2"/>
    <row r="515" s="23" customFormat="1" ht="12.75" x14ac:dyDescent="0.2"/>
    <row r="516" s="23" customFormat="1" ht="12.75" x14ac:dyDescent="0.2"/>
    <row r="517" s="23" customFormat="1" ht="12.75" x14ac:dyDescent="0.2"/>
    <row r="518" s="23" customFormat="1" ht="12.75" x14ac:dyDescent="0.2"/>
    <row r="519" s="23" customFormat="1" ht="12.75" x14ac:dyDescent="0.2"/>
    <row r="520" s="23" customFormat="1" ht="12.75" x14ac:dyDescent="0.2"/>
    <row r="521" s="23" customFormat="1" ht="12.75" x14ac:dyDescent="0.2"/>
    <row r="522" s="23" customFormat="1" ht="12.75" x14ac:dyDescent="0.2"/>
    <row r="523" s="23" customFormat="1" ht="12.75" x14ac:dyDescent="0.2"/>
    <row r="524" s="23" customFormat="1" ht="12.75" x14ac:dyDescent="0.2"/>
    <row r="525" s="23" customFormat="1" ht="12.75" x14ac:dyDescent="0.2"/>
    <row r="526" s="23" customFormat="1" ht="12.75" x14ac:dyDescent="0.2"/>
    <row r="527" s="23" customFormat="1" ht="12.75" x14ac:dyDescent="0.2"/>
    <row r="528" s="23" customFormat="1" ht="12.75" x14ac:dyDescent="0.2"/>
    <row r="529" s="23" customFormat="1" ht="12.75" x14ac:dyDescent="0.2"/>
    <row r="530" s="23" customFormat="1" ht="12.75" x14ac:dyDescent="0.2"/>
    <row r="531" s="23" customFormat="1" ht="12.75" x14ac:dyDescent="0.2"/>
    <row r="532" s="23" customFormat="1" ht="12.75" x14ac:dyDescent="0.2"/>
    <row r="533" s="23" customFormat="1" ht="12.75" x14ac:dyDescent="0.2"/>
    <row r="534" s="23" customFormat="1" ht="12.75" x14ac:dyDescent="0.2"/>
    <row r="535" s="23" customFormat="1" ht="12.75" x14ac:dyDescent="0.2"/>
    <row r="536" s="23" customFormat="1" ht="12.75" x14ac:dyDescent="0.2"/>
    <row r="537" s="23" customFormat="1" ht="12.75" x14ac:dyDescent="0.2"/>
    <row r="538" s="23" customFormat="1" ht="12.75" x14ac:dyDescent="0.2"/>
    <row r="539" s="23" customFormat="1" ht="12.75" x14ac:dyDescent="0.2"/>
    <row r="540" s="23" customFormat="1" ht="12.75" x14ac:dyDescent="0.2"/>
    <row r="541" s="23" customFormat="1" ht="12.75" x14ac:dyDescent="0.2"/>
    <row r="542" s="23" customFormat="1" ht="12.75" x14ac:dyDescent="0.2"/>
    <row r="543" s="23" customFormat="1" ht="12.75" x14ac:dyDescent="0.2"/>
    <row r="544" s="23" customFormat="1" ht="12.75" x14ac:dyDescent="0.2"/>
    <row r="545" s="23" customFormat="1" ht="12.75" x14ac:dyDescent="0.2"/>
    <row r="546" s="23" customFormat="1" ht="12.75" x14ac:dyDescent="0.2"/>
    <row r="547" s="23" customFormat="1" ht="12.75" x14ac:dyDescent="0.2"/>
    <row r="548" s="23" customFormat="1" ht="12.75" x14ac:dyDescent="0.2"/>
    <row r="549" s="23" customFormat="1" ht="12.75" x14ac:dyDescent="0.2"/>
    <row r="550" s="23" customFormat="1" ht="12.75" x14ac:dyDescent="0.2"/>
    <row r="551" s="23" customFormat="1" ht="12.75" x14ac:dyDescent="0.2"/>
    <row r="552" s="23" customFormat="1" ht="12.75" x14ac:dyDescent="0.2"/>
    <row r="553" s="23" customFormat="1" ht="12.75" x14ac:dyDescent="0.2"/>
    <row r="554" s="23" customFormat="1" ht="12.75" x14ac:dyDescent="0.2"/>
    <row r="555" s="23" customFormat="1" ht="12.75" x14ac:dyDescent="0.2"/>
    <row r="556" s="23" customFormat="1" ht="12.75" x14ac:dyDescent="0.2"/>
    <row r="557" s="23" customFormat="1" ht="12.75" x14ac:dyDescent="0.2"/>
    <row r="558" s="23" customFormat="1" ht="12.75" x14ac:dyDescent="0.2"/>
    <row r="559" s="23" customFormat="1" ht="12.75" x14ac:dyDescent="0.2"/>
    <row r="560" s="23" customFormat="1" ht="12.75" x14ac:dyDescent="0.2"/>
    <row r="561" s="23" customFormat="1" ht="12.75" x14ac:dyDescent="0.2"/>
    <row r="562" s="23" customFormat="1" ht="12.75" x14ac:dyDescent="0.2"/>
    <row r="563" s="23" customFormat="1" ht="12.75" x14ac:dyDescent="0.2"/>
    <row r="564" s="23" customFormat="1" ht="12.75" x14ac:dyDescent="0.2"/>
    <row r="565" s="23" customFormat="1" ht="12.75" x14ac:dyDescent="0.2"/>
    <row r="566" s="23" customFormat="1" ht="12.75" x14ac:dyDescent="0.2"/>
    <row r="567" s="23" customFormat="1" ht="12.75" x14ac:dyDescent="0.2"/>
    <row r="568" s="23" customFormat="1" ht="12.75" x14ac:dyDescent="0.2"/>
    <row r="569" s="23" customFormat="1" ht="12.75" x14ac:dyDescent="0.2"/>
    <row r="570" s="23" customFormat="1" ht="12.75" x14ac:dyDescent="0.2"/>
    <row r="571" s="23" customFormat="1" ht="12.75" x14ac:dyDescent="0.2"/>
    <row r="572" s="23" customFormat="1" ht="12.75" x14ac:dyDescent="0.2"/>
    <row r="573" s="23" customFormat="1" ht="12.75" x14ac:dyDescent="0.2"/>
    <row r="574" s="23" customFormat="1" ht="12.75" x14ac:dyDescent="0.2"/>
    <row r="575" s="23" customFormat="1" ht="12.75" x14ac:dyDescent="0.2"/>
    <row r="576" s="23" customFormat="1" ht="12.75" x14ac:dyDescent="0.2"/>
    <row r="577" s="23" customFormat="1" ht="12.75" x14ac:dyDescent="0.2"/>
    <row r="578" s="23" customFormat="1" ht="12.75" x14ac:dyDescent="0.2"/>
    <row r="579" s="23" customFormat="1" ht="12.75" x14ac:dyDescent="0.2"/>
    <row r="580" s="23" customFormat="1" ht="12.75" x14ac:dyDescent="0.2"/>
    <row r="581" s="23" customFormat="1" ht="12.75" x14ac:dyDescent="0.2"/>
    <row r="582" s="23" customFormat="1" ht="12.75" x14ac:dyDescent="0.2"/>
    <row r="583" s="23" customFormat="1" ht="12.75" x14ac:dyDescent="0.2"/>
    <row r="584" s="23" customFormat="1" ht="12.75" x14ac:dyDescent="0.2"/>
    <row r="585" s="23" customFormat="1" ht="12.75" x14ac:dyDescent="0.2"/>
    <row r="586" s="23" customFormat="1" ht="12.75" x14ac:dyDescent="0.2"/>
    <row r="587" s="23" customFormat="1" ht="12.75" x14ac:dyDescent="0.2"/>
    <row r="588" s="23" customFormat="1" ht="12.75" x14ac:dyDescent="0.2"/>
    <row r="589" s="23" customFormat="1" ht="12.75" x14ac:dyDescent="0.2"/>
    <row r="590" s="23" customFormat="1" ht="12.75" x14ac:dyDescent="0.2"/>
    <row r="591" s="23" customFormat="1" ht="12.75" x14ac:dyDescent="0.2"/>
    <row r="592" s="23" customFormat="1" ht="12.75" x14ac:dyDescent="0.2"/>
    <row r="593" s="23" customFormat="1" ht="12.75" x14ac:dyDescent="0.2"/>
    <row r="594" s="23" customFormat="1" ht="12.75" x14ac:dyDescent="0.2"/>
    <row r="595" s="23" customFormat="1" ht="12.75" x14ac:dyDescent="0.2"/>
    <row r="596" s="23" customFormat="1" ht="12.75" x14ac:dyDescent="0.2"/>
    <row r="597" s="23" customFormat="1" ht="12.75" x14ac:dyDescent="0.2"/>
    <row r="598" s="23" customFormat="1" ht="12.75" x14ac:dyDescent="0.2"/>
    <row r="599" s="23" customFormat="1" ht="12.75" x14ac:dyDescent="0.2"/>
    <row r="600" s="23" customFormat="1" ht="12.75" x14ac:dyDescent="0.2"/>
    <row r="601" s="23" customFormat="1" ht="12.75" x14ac:dyDescent="0.2"/>
    <row r="602" s="23" customFormat="1" ht="12.75" x14ac:dyDescent="0.2"/>
    <row r="603" s="23" customFormat="1" ht="12.75" x14ac:dyDescent="0.2"/>
    <row r="604" s="23" customFormat="1" ht="12.75" x14ac:dyDescent="0.2"/>
    <row r="605" s="23" customFormat="1" ht="12.75" x14ac:dyDescent="0.2"/>
    <row r="606" s="23" customFormat="1" ht="12.75" x14ac:dyDescent="0.2"/>
    <row r="607" s="23" customFormat="1" ht="12.75" x14ac:dyDescent="0.2"/>
    <row r="608" s="23" customFormat="1" ht="12.75" x14ac:dyDescent="0.2"/>
    <row r="609" s="23" customFormat="1" ht="12.75" x14ac:dyDescent="0.2"/>
    <row r="610" s="23" customFormat="1" ht="12.75" x14ac:dyDescent="0.2"/>
    <row r="611" s="23" customFormat="1" ht="12.75" x14ac:dyDescent="0.2"/>
    <row r="612" s="23" customFormat="1" ht="12.75" x14ac:dyDescent="0.2"/>
    <row r="613" s="23" customFormat="1" ht="12.75" x14ac:dyDescent="0.2"/>
    <row r="614" s="23" customFormat="1" ht="12.75" x14ac:dyDescent="0.2"/>
    <row r="615" s="23" customFormat="1" ht="12.75" x14ac:dyDescent="0.2"/>
    <row r="616" s="23" customFormat="1" ht="12.75" x14ac:dyDescent="0.2"/>
    <row r="617" s="23" customFormat="1" ht="12.75" x14ac:dyDescent="0.2"/>
    <row r="618" s="23" customFormat="1" ht="12.75" x14ac:dyDescent="0.2"/>
    <row r="619" s="23" customFormat="1" ht="12.75" x14ac:dyDescent="0.2"/>
    <row r="620" s="23" customFormat="1" ht="12.75" x14ac:dyDescent="0.2"/>
    <row r="621" s="23" customFormat="1" ht="12.75" x14ac:dyDescent="0.2"/>
    <row r="622" s="23" customFormat="1" ht="12.75" x14ac:dyDescent="0.2"/>
    <row r="623" s="23" customFormat="1" ht="12.75" x14ac:dyDescent="0.2"/>
    <row r="624" s="23" customFormat="1" ht="12.75" x14ac:dyDescent="0.2"/>
    <row r="625" s="23" customFormat="1" ht="12.75" x14ac:dyDescent="0.2"/>
    <row r="626" s="23" customFormat="1" ht="12.75" x14ac:dyDescent="0.2"/>
    <row r="627" s="23" customFormat="1" ht="12.75" x14ac:dyDescent="0.2"/>
    <row r="628" s="23" customFormat="1" ht="12.75" x14ac:dyDescent="0.2"/>
    <row r="629" s="23" customFormat="1" ht="12.75" x14ac:dyDescent="0.2"/>
    <row r="630" s="23" customFormat="1" ht="12.75" x14ac:dyDescent="0.2"/>
    <row r="631" s="23" customFormat="1" ht="12.75" x14ac:dyDescent="0.2"/>
    <row r="632" s="23" customFormat="1" ht="12.75" x14ac:dyDescent="0.2"/>
    <row r="633" s="23" customFormat="1" ht="12.75" x14ac:dyDescent="0.2"/>
    <row r="634" s="23" customFormat="1" ht="12.75" x14ac:dyDescent="0.2"/>
    <row r="635" s="23" customFormat="1" ht="12.75" x14ac:dyDescent="0.2"/>
    <row r="636" s="23" customFormat="1" ht="12.75" x14ac:dyDescent="0.2"/>
    <row r="637" s="23" customFormat="1" ht="12.75" x14ac:dyDescent="0.2"/>
    <row r="638" s="23" customFormat="1" ht="12.75" x14ac:dyDescent="0.2"/>
    <row r="639" s="23" customFormat="1" ht="12.75" x14ac:dyDescent="0.2"/>
    <row r="640" s="23" customFormat="1" ht="12.75" x14ac:dyDescent="0.2"/>
    <row r="641" s="23" customFormat="1" ht="12.75" x14ac:dyDescent="0.2"/>
    <row r="642" s="23" customFormat="1" ht="12.75" x14ac:dyDescent="0.2"/>
    <row r="643" s="23" customFormat="1" ht="12.75" x14ac:dyDescent="0.2"/>
    <row r="644" s="23" customFormat="1" ht="12.75" x14ac:dyDescent="0.2"/>
    <row r="645" s="23" customFormat="1" ht="12.75" x14ac:dyDescent="0.2"/>
    <row r="646" s="23" customFormat="1" ht="12.75" x14ac:dyDescent="0.2"/>
    <row r="647" s="23" customFormat="1" ht="12.75" x14ac:dyDescent="0.2"/>
    <row r="648" s="23" customFormat="1" ht="12.75" x14ac:dyDescent="0.2"/>
    <row r="649" s="23" customFormat="1" ht="12.75" x14ac:dyDescent="0.2"/>
    <row r="650" s="23" customFormat="1" ht="12.75" x14ac:dyDescent="0.2"/>
    <row r="651" s="23" customFormat="1" ht="12.75" x14ac:dyDescent="0.2"/>
    <row r="652" s="23" customFormat="1" ht="12.75" x14ac:dyDescent="0.2"/>
    <row r="653" s="23" customFormat="1" ht="12.75" x14ac:dyDescent="0.2"/>
    <row r="654" s="23" customFormat="1" ht="12.75" x14ac:dyDescent="0.2"/>
    <row r="655" s="23" customFormat="1" ht="12.75" x14ac:dyDescent="0.2"/>
    <row r="656" s="23" customFormat="1" ht="12.75" x14ac:dyDescent="0.2"/>
    <row r="657" s="23" customFormat="1" ht="12.75" x14ac:dyDescent="0.2"/>
    <row r="658" s="23" customFormat="1" ht="12.75" x14ac:dyDescent="0.2"/>
    <row r="659" s="23" customFormat="1" ht="12.75" x14ac:dyDescent="0.2"/>
    <row r="660" s="23" customFormat="1" ht="12.75" x14ac:dyDescent="0.2"/>
    <row r="661" s="23" customFormat="1" ht="12.75" x14ac:dyDescent="0.2"/>
    <row r="662" s="23" customFormat="1" ht="12.75" x14ac:dyDescent="0.2"/>
    <row r="663" s="23" customFormat="1" ht="12.75" x14ac:dyDescent="0.2"/>
    <row r="664" s="23" customFormat="1" ht="12.75" x14ac:dyDescent="0.2"/>
    <row r="665" s="23" customFormat="1" ht="12.75" x14ac:dyDescent="0.2"/>
    <row r="666" s="23" customFormat="1" ht="12.75" x14ac:dyDescent="0.2"/>
    <row r="667" s="23" customFormat="1" ht="12.75" x14ac:dyDescent="0.2"/>
    <row r="668" s="23" customFormat="1" ht="12.75" x14ac:dyDescent="0.2"/>
    <row r="669" s="23" customFormat="1" ht="12.75" x14ac:dyDescent="0.2"/>
    <row r="670" s="23" customFormat="1" ht="12.75" x14ac:dyDescent="0.2"/>
    <row r="671" s="23" customFormat="1" ht="12.75" x14ac:dyDescent="0.2"/>
    <row r="672" s="23" customFormat="1" ht="12.75" x14ac:dyDescent="0.2"/>
    <row r="673" s="23" customFormat="1" ht="12.75" x14ac:dyDescent="0.2"/>
    <row r="674" s="23" customFormat="1" ht="12.75" x14ac:dyDescent="0.2"/>
    <row r="675" s="23" customFormat="1" ht="12.75" x14ac:dyDescent="0.2"/>
    <row r="676" s="23" customFormat="1" ht="12.75" x14ac:dyDescent="0.2"/>
    <row r="677" s="23" customFormat="1" ht="12.75" x14ac:dyDescent="0.2"/>
    <row r="678" s="23" customFormat="1" ht="12.75" x14ac:dyDescent="0.2"/>
    <row r="679" s="23" customFormat="1" ht="12.75" x14ac:dyDescent="0.2"/>
    <row r="680" s="23" customFormat="1" ht="12.75" x14ac:dyDescent="0.2"/>
    <row r="681" s="23" customFormat="1" ht="12.75" x14ac:dyDescent="0.2"/>
    <row r="682" s="23" customFormat="1" ht="12.75" x14ac:dyDescent="0.2"/>
    <row r="683" s="23" customFormat="1" ht="12.75" x14ac:dyDescent="0.2"/>
    <row r="684" s="23" customFormat="1" ht="12.75" x14ac:dyDescent="0.2"/>
    <row r="685" s="23" customFormat="1" ht="12.75" x14ac:dyDescent="0.2"/>
    <row r="686" s="23" customFormat="1" ht="12.75" x14ac:dyDescent="0.2"/>
    <row r="687" s="23" customFormat="1" ht="12.75" x14ac:dyDescent="0.2"/>
    <row r="688" s="23" customFormat="1" ht="12.75" x14ac:dyDescent="0.2"/>
    <row r="689" s="23" customFormat="1" ht="12.75" x14ac:dyDescent="0.2"/>
    <row r="690" s="23" customFormat="1" ht="12.75" x14ac:dyDescent="0.2"/>
    <row r="691" s="23" customFormat="1" ht="12.75" x14ac:dyDescent="0.2"/>
    <row r="692" s="23" customFormat="1" ht="12.75" x14ac:dyDescent="0.2"/>
    <row r="693" s="23" customFormat="1" ht="12.75" x14ac:dyDescent="0.2"/>
    <row r="694" s="23" customFormat="1" ht="12.75" x14ac:dyDescent="0.2"/>
    <row r="695" s="23" customFormat="1" ht="12.75" x14ac:dyDescent="0.2"/>
    <row r="696" s="23" customFormat="1" ht="12.75" x14ac:dyDescent="0.2"/>
    <row r="697" s="23" customFormat="1" ht="12.75" x14ac:dyDescent="0.2"/>
    <row r="698" s="23" customFormat="1" ht="12.75" x14ac:dyDescent="0.2"/>
    <row r="699" s="23" customFormat="1" ht="12.75" x14ac:dyDescent="0.2"/>
    <row r="700" s="23" customFormat="1" ht="12.75" x14ac:dyDescent="0.2"/>
    <row r="701" s="23" customFormat="1" ht="12.75" x14ac:dyDescent="0.2"/>
    <row r="702" s="23" customFormat="1" ht="12.75" x14ac:dyDescent="0.2"/>
    <row r="703" s="23" customFormat="1" ht="12.75" x14ac:dyDescent="0.2"/>
    <row r="704" s="23" customFormat="1" ht="12.75" x14ac:dyDescent="0.2"/>
    <row r="705" s="23" customFormat="1" ht="12.75" x14ac:dyDescent="0.2"/>
    <row r="706" s="23" customFormat="1" ht="12.75" x14ac:dyDescent="0.2"/>
    <row r="707" s="23" customFormat="1" ht="12.75" x14ac:dyDescent="0.2"/>
    <row r="708" s="23" customFormat="1" ht="12.75" x14ac:dyDescent="0.2"/>
    <row r="709" s="23" customFormat="1" ht="12.75" x14ac:dyDescent="0.2"/>
    <row r="710" s="23" customFormat="1" ht="12.75" x14ac:dyDescent="0.2"/>
    <row r="711" s="23" customFormat="1" ht="12.75" x14ac:dyDescent="0.2"/>
    <row r="712" s="23" customFormat="1" ht="12.75" x14ac:dyDescent="0.2"/>
    <row r="713" s="23" customFormat="1" ht="12.75" x14ac:dyDescent="0.2"/>
    <row r="714" s="23" customFormat="1" ht="12.75" x14ac:dyDescent="0.2"/>
    <row r="715" s="23" customFormat="1" ht="12.75" x14ac:dyDescent="0.2"/>
    <row r="716" s="23" customFormat="1" ht="12.75" x14ac:dyDescent="0.2"/>
    <row r="717" s="23" customFormat="1" ht="12.75" x14ac:dyDescent="0.2"/>
    <row r="718" s="23" customFormat="1" ht="12.75" x14ac:dyDescent="0.2"/>
    <row r="719" s="23" customFormat="1" ht="12.75" x14ac:dyDescent="0.2"/>
    <row r="720" s="23" customFormat="1" ht="12.75" x14ac:dyDescent="0.2"/>
    <row r="721" s="23" customFormat="1" ht="12.75" x14ac:dyDescent="0.2"/>
    <row r="722" s="23" customFormat="1" ht="12.75" x14ac:dyDescent="0.2"/>
    <row r="723" s="23" customFormat="1" ht="12.75" x14ac:dyDescent="0.2"/>
    <row r="724" s="23" customFormat="1" ht="12.75" x14ac:dyDescent="0.2"/>
    <row r="725" s="23" customFormat="1" ht="12.75" x14ac:dyDescent="0.2"/>
    <row r="726" s="23" customFormat="1" ht="12.75" x14ac:dyDescent="0.2"/>
    <row r="727" s="23" customFormat="1" ht="12.75" x14ac:dyDescent="0.2"/>
    <row r="728" s="23" customFormat="1" ht="12.75" x14ac:dyDescent="0.2"/>
    <row r="729" s="23" customFormat="1" ht="12.75" x14ac:dyDescent="0.2"/>
    <row r="730" s="23" customFormat="1" ht="12.75" x14ac:dyDescent="0.2"/>
    <row r="731" s="23" customFormat="1" ht="12.75" x14ac:dyDescent="0.2"/>
    <row r="732" s="23" customFormat="1" ht="12.75" x14ac:dyDescent="0.2"/>
    <row r="733" s="23" customFormat="1" ht="12.75" x14ac:dyDescent="0.2"/>
    <row r="734" s="23" customFormat="1" ht="12.75" x14ac:dyDescent="0.2"/>
    <row r="735" s="23" customFormat="1" ht="12.75" x14ac:dyDescent="0.2"/>
    <row r="736" s="23" customFormat="1" ht="12.75" x14ac:dyDescent="0.2"/>
    <row r="737" s="23" customFormat="1" ht="12.75" x14ac:dyDescent="0.2"/>
    <row r="738" s="23" customFormat="1" ht="12.75" x14ac:dyDescent="0.2"/>
    <row r="739" s="23" customFormat="1" ht="12.75" x14ac:dyDescent="0.2"/>
    <row r="740" s="23" customFormat="1" ht="12.75" x14ac:dyDescent="0.2"/>
    <row r="741" s="23" customFormat="1" ht="12.75" x14ac:dyDescent="0.2"/>
    <row r="742" s="23" customFormat="1" ht="12.75" x14ac:dyDescent="0.2"/>
    <row r="743" s="23" customFormat="1" ht="12.75" x14ac:dyDescent="0.2"/>
    <row r="744" s="23" customFormat="1" ht="12.75" x14ac:dyDescent="0.2"/>
    <row r="745" s="23" customFormat="1" ht="12.75" x14ac:dyDescent="0.2"/>
    <row r="746" s="23" customFormat="1" ht="12.75" x14ac:dyDescent="0.2"/>
    <row r="747" s="23" customFormat="1" ht="12.75" x14ac:dyDescent="0.2"/>
    <row r="748" s="23" customFormat="1" ht="12.75" x14ac:dyDescent="0.2"/>
    <row r="749" s="23" customFormat="1" ht="12.75" x14ac:dyDescent="0.2"/>
    <row r="750" s="23" customFormat="1" ht="12.75" x14ac:dyDescent="0.2"/>
    <row r="751" s="23" customFormat="1" ht="12.75" x14ac:dyDescent="0.2"/>
    <row r="752" s="23" customFormat="1" ht="12.75" x14ac:dyDescent="0.2"/>
    <row r="753" s="23" customFormat="1" ht="12.75" x14ac:dyDescent="0.2"/>
    <row r="754" s="23" customFormat="1" ht="12.75" x14ac:dyDescent="0.2"/>
    <row r="755" s="23" customFormat="1" ht="12.75" x14ac:dyDescent="0.2"/>
    <row r="756" s="23" customFormat="1" ht="12.75" x14ac:dyDescent="0.2"/>
    <row r="757" s="23" customFormat="1" ht="12.75" x14ac:dyDescent="0.2"/>
    <row r="758" s="23" customFormat="1" ht="12.75" x14ac:dyDescent="0.2"/>
    <row r="759" s="23" customFormat="1" ht="12.75" x14ac:dyDescent="0.2"/>
    <row r="760" s="23" customFormat="1" ht="12.75" x14ac:dyDescent="0.2"/>
    <row r="761" s="23" customFormat="1" ht="12.75" x14ac:dyDescent="0.2"/>
    <row r="762" s="23" customFormat="1" ht="12.75" x14ac:dyDescent="0.2"/>
    <row r="763" s="23" customFormat="1" ht="12.75" x14ac:dyDescent="0.2"/>
    <row r="764" s="23" customFormat="1" ht="12.75" x14ac:dyDescent="0.2"/>
    <row r="765" s="23" customFormat="1" ht="12.75" x14ac:dyDescent="0.2"/>
    <row r="766" s="23" customFormat="1" ht="12.75" x14ac:dyDescent="0.2"/>
    <row r="767" s="23" customFormat="1" ht="12.75" x14ac:dyDescent="0.2"/>
    <row r="768" s="23" customFormat="1" ht="12.75" x14ac:dyDescent="0.2"/>
    <row r="769" s="23" customFormat="1" ht="12.75" x14ac:dyDescent="0.2"/>
    <row r="770" s="23" customFormat="1" ht="12.75" x14ac:dyDescent="0.2"/>
    <row r="771" s="23" customFormat="1" ht="12.75" x14ac:dyDescent="0.2"/>
    <row r="772" s="23" customFormat="1" ht="12.75" x14ac:dyDescent="0.2"/>
    <row r="773" s="23" customFormat="1" ht="12.75" x14ac:dyDescent="0.2"/>
    <row r="774" s="23" customFormat="1" ht="12.75" x14ac:dyDescent="0.2"/>
    <row r="775" s="23" customFormat="1" ht="12.75" x14ac:dyDescent="0.2"/>
    <row r="776" s="23" customFormat="1" ht="12.75" x14ac:dyDescent="0.2"/>
    <row r="777" s="23" customFormat="1" ht="12.75" x14ac:dyDescent="0.2"/>
    <row r="778" s="23" customFormat="1" ht="12.75" x14ac:dyDescent="0.2"/>
    <row r="779" s="23" customFormat="1" ht="12.75" x14ac:dyDescent="0.2"/>
    <row r="780" s="23" customFormat="1" ht="12.75" x14ac:dyDescent="0.2"/>
    <row r="781" s="23" customFormat="1" ht="12.75" x14ac:dyDescent="0.2"/>
    <row r="782" s="23" customFormat="1" ht="12.75" x14ac:dyDescent="0.2"/>
    <row r="783" s="23" customFormat="1" ht="12.75" x14ac:dyDescent="0.2"/>
    <row r="784" s="23" customFormat="1" ht="12.75" x14ac:dyDescent="0.2"/>
    <row r="785" s="23" customFormat="1" ht="12.75" x14ac:dyDescent="0.2"/>
    <row r="786" s="23" customFormat="1" ht="12.75" x14ac:dyDescent="0.2"/>
    <row r="787" s="23" customFormat="1" ht="12.75" x14ac:dyDescent="0.2"/>
    <row r="788" s="23" customFormat="1" ht="12.75" x14ac:dyDescent="0.2"/>
    <row r="789" s="23" customFormat="1" ht="12.75" x14ac:dyDescent="0.2"/>
    <row r="790" s="23" customFormat="1" ht="12.75" x14ac:dyDescent="0.2"/>
    <row r="791" s="23" customFormat="1" ht="12.75" x14ac:dyDescent="0.2"/>
    <row r="792" s="23" customFormat="1" ht="12.75" x14ac:dyDescent="0.2"/>
    <row r="793" s="23" customFormat="1" ht="12.75" x14ac:dyDescent="0.2"/>
    <row r="794" s="23" customFormat="1" ht="12.75" x14ac:dyDescent="0.2"/>
    <row r="795" s="23" customFormat="1" ht="12.75" x14ac:dyDescent="0.2"/>
    <row r="796" s="23" customFormat="1" ht="12.75" x14ac:dyDescent="0.2"/>
    <row r="797" s="23" customFormat="1" ht="12.75" x14ac:dyDescent="0.2"/>
    <row r="798" s="23" customFormat="1" ht="12.75" x14ac:dyDescent="0.2"/>
    <row r="799" s="23" customFormat="1" ht="12.75" x14ac:dyDescent="0.2"/>
    <row r="800" s="23" customFormat="1" ht="12.75" x14ac:dyDescent="0.2"/>
    <row r="801" s="23" customFormat="1" ht="12.75" x14ac:dyDescent="0.2"/>
    <row r="802" s="23" customFormat="1" ht="12.75" x14ac:dyDescent="0.2"/>
    <row r="803" s="23" customFormat="1" ht="12.75" x14ac:dyDescent="0.2"/>
    <row r="804" s="23" customFormat="1" ht="12.75" x14ac:dyDescent="0.2"/>
    <row r="805" s="23" customFormat="1" ht="12.75" x14ac:dyDescent="0.2"/>
    <row r="806" s="23" customFormat="1" ht="12.75" x14ac:dyDescent="0.2"/>
    <row r="807" s="23" customFormat="1" ht="12.75" x14ac:dyDescent="0.2"/>
    <row r="808" s="23" customFormat="1" ht="12.75" x14ac:dyDescent="0.2"/>
    <row r="809" s="23" customFormat="1" ht="12.75" x14ac:dyDescent="0.2"/>
    <row r="810" s="23" customFormat="1" ht="12.75" x14ac:dyDescent="0.2"/>
    <row r="811" s="23" customFormat="1" ht="12.75" x14ac:dyDescent="0.2"/>
    <row r="812" s="23" customFormat="1" ht="12.75" x14ac:dyDescent="0.2"/>
    <row r="813" s="23" customFormat="1" ht="12.75" x14ac:dyDescent="0.2"/>
    <row r="814" s="23" customFormat="1" ht="12.75" x14ac:dyDescent="0.2"/>
    <row r="815" s="23" customFormat="1" ht="12.75" x14ac:dyDescent="0.2"/>
    <row r="816" s="23" customFormat="1" ht="12.75" x14ac:dyDescent="0.2"/>
    <row r="817" s="23" customFormat="1" ht="12.75" x14ac:dyDescent="0.2"/>
    <row r="818" s="23" customFormat="1" ht="12.75" x14ac:dyDescent="0.2"/>
    <row r="819" s="23" customFormat="1" ht="12.75" x14ac:dyDescent="0.2"/>
    <row r="820" s="23" customFormat="1" ht="12.75" x14ac:dyDescent="0.2"/>
    <row r="821" s="23" customFormat="1" ht="12.75" x14ac:dyDescent="0.2"/>
    <row r="822" s="23" customFormat="1" ht="12.75" x14ac:dyDescent="0.2"/>
    <row r="823" s="23" customFormat="1" ht="12.75" x14ac:dyDescent="0.2"/>
    <row r="824" s="23" customFormat="1" ht="12.75" x14ac:dyDescent="0.2"/>
    <row r="825" s="23" customFormat="1" ht="12.75" x14ac:dyDescent="0.2"/>
    <row r="826" s="23" customFormat="1" ht="12.75" x14ac:dyDescent="0.2"/>
    <row r="827" s="23" customFormat="1" ht="12.75" x14ac:dyDescent="0.2"/>
    <row r="828" s="23" customFormat="1" ht="12.75" x14ac:dyDescent="0.2"/>
    <row r="829" s="23" customFormat="1" ht="12.75" x14ac:dyDescent="0.2"/>
    <row r="830" s="23" customFormat="1" ht="12.75" x14ac:dyDescent="0.2"/>
    <row r="831" s="23" customFormat="1" ht="12.75" x14ac:dyDescent="0.2"/>
    <row r="832" s="23" customFormat="1" ht="12.75" x14ac:dyDescent="0.2"/>
    <row r="833" s="23" customFormat="1" ht="12.75" x14ac:dyDescent="0.2"/>
    <row r="834" s="23" customFormat="1" ht="12.75" x14ac:dyDescent="0.2"/>
    <row r="835" s="23" customFormat="1" ht="12.75" x14ac:dyDescent="0.2"/>
    <row r="836" s="23" customFormat="1" ht="12.75" x14ac:dyDescent="0.2"/>
    <row r="837" s="23" customFormat="1" ht="12.75" x14ac:dyDescent="0.2"/>
    <row r="838" s="23" customFormat="1" ht="12.75" x14ac:dyDescent="0.2"/>
    <row r="839" s="23" customFormat="1" ht="12.75" x14ac:dyDescent="0.2"/>
    <row r="840" s="23" customFormat="1" ht="12.75" x14ac:dyDescent="0.2"/>
    <row r="841" s="23" customFormat="1" ht="12.75" x14ac:dyDescent="0.2"/>
    <row r="842" s="23" customFormat="1" ht="12.75" x14ac:dyDescent="0.2"/>
    <row r="843" s="23" customFormat="1" ht="12.75" x14ac:dyDescent="0.2"/>
    <row r="844" s="23" customFormat="1" ht="12.75" x14ac:dyDescent="0.2"/>
    <row r="845" s="23" customFormat="1" ht="12.75" x14ac:dyDescent="0.2"/>
    <row r="846" s="23" customFormat="1" ht="12.75" x14ac:dyDescent="0.2"/>
    <row r="847" s="23" customFormat="1" ht="12.75" x14ac:dyDescent="0.2"/>
    <row r="848" s="23" customFormat="1" ht="12.75" x14ac:dyDescent="0.2"/>
    <row r="849" s="23" customFormat="1" ht="12.75" x14ac:dyDescent="0.2"/>
    <row r="850" s="23" customFormat="1" ht="12.75" x14ac:dyDescent="0.2"/>
    <row r="851" s="23" customFormat="1" ht="12.75" x14ac:dyDescent="0.2"/>
    <row r="852" s="23" customFormat="1" ht="12.75" x14ac:dyDescent="0.2"/>
    <row r="853" s="23" customFormat="1" ht="12.75" x14ac:dyDescent="0.2"/>
    <row r="854" s="23" customFormat="1" ht="12.75" x14ac:dyDescent="0.2"/>
    <row r="855" s="23" customFormat="1" ht="12.75" x14ac:dyDescent="0.2"/>
    <row r="856" s="23" customFormat="1" ht="12.75" x14ac:dyDescent="0.2"/>
    <row r="857" s="23" customFormat="1" ht="12.75" x14ac:dyDescent="0.2"/>
    <row r="858" s="23" customFormat="1" ht="12.75" x14ac:dyDescent="0.2"/>
    <row r="859" s="23" customFormat="1" ht="12.75" x14ac:dyDescent="0.2"/>
    <row r="860" s="23" customFormat="1" ht="12.75" x14ac:dyDescent="0.2"/>
    <row r="861" s="23" customFormat="1" ht="12.75" x14ac:dyDescent="0.2"/>
    <row r="862" s="23" customFormat="1" ht="12.75" x14ac:dyDescent="0.2"/>
    <row r="863" s="23" customFormat="1" ht="12.75" x14ac:dyDescent="0.2"/>
    <row r="864" s="23" customFormat="1" ht="12.75" x14ac:dyDescent="0.2"/>
    <row r="865" s="23" customFormat="1" ht="12.75" x14ac:dyDescent="0.2"/>
    <row r="866" s="23" customFormat="1" ht="12.75" x14ac:dyDescent="0.2"/>
    <row r="867" s="23" customFormat="1" ht="12.75" x14ac:dyDescent="0.2"/>
    <row r="868" s="23" customFormat="1" ht="12.75" x14ac:dyDescent="0.2"/>
    <row r="869" s="23" customFormat="1" ht="12.75" x14ac:dyDescent="0.2"/>
    <row r="870" s="23" customFormat="1" ht="12.75" x14ac:dyDescent="0.2"/>
    <row r="871" s="23" customFormat="1" ht="12.75" x14ac:dyDescent="0.2"/>
    <row r="872" s="23" customFormat="1" ht="12.75" x14ac:dyDescent="0.2"/>
    <row r="873" s="23" customFormat="1" ht="12.75" x14ac:dyDescent="0.2"/>
    <row r="874" s="23" customFormat="1" ht="12.75" x14ac:dyDescent="0.2"/>
    <row r="875" s="23" customFormat="1" ht="12.75" x14ac:dyDescent="0.2"/>
    <row r="876" s="23" customFormat="1" ht="12.75" x14ac:dyDescent="0.2"/>
    <row r="877" s="23" customFormat="1" ht="12.75" x14ac:dyDescent="0.2"/>
    <row r="878" s="23" customFormat="1" ht="12.75" x14ac:dyDescent="0.2"/>
    <row r="879" s="23" customFormat="1" ht="12.75" x14ac:dyDescent="0.2"/>
    <row r="880" s="23" customFormat="1" ht="12.75" x14ac:dyDescent="0.2"/>
    <row r="881" s="23" customFormat="1" ht="12.75" x14ac:dyDescent="0.2"/>
    <row r="882" s="23" customFormat="1" ht="12.75" x14ac:dyDescent="0.2"/>
    <row r="883" s="23" customFormat="1" ht="12.75" x14ac:dyDescent="0.2"/>
    <row r="884" s="23" customFormat="1" ht="12.75" x14ac:dyDescent="0.2"/>
    <row r="885" s="23" customFormat="1" ht="12.75" x14ac:dyDescent="0.2"/>
    <row r="886" s="23" customFormat="1" ht="12.75" x14ac:dyDescent="0.2"/>
    <row r="887" s="23" customFormat="1" ht="12.75" x14ac:dyDescent="0.2"/>
    <row r="888" s="23" customFormat="1" ht="12.75" x14ac:dyDescent="0.2"/>
    <row r="889" s="23" customFormat="1" ht="12.75" x14ac:dyDescent="0.2"/>
    <row r="890" s="23" customFormat="1" ht="12.75" x14ac:dyDescent="0.2"/>
    <row r="891" s="23" customFormat="1" ht="12.75" x14ac:dyDescent="0.2"/>
    <row r="892" s="23" customFormat="1" ht="12.75" x14ac:dyDescent="0.2"/>
    <row r="893" s="23" customFormat="1" ht="12.75" x14ac:dyDescent="0.2"/>
    <row r="894" s="23" customFormat="1" ht="12.75" x14ac:dyDescent="0.2"/>
    <row r="895" s="23" customFormat="1" ht="12.75" x14ac:dyDescent="0.2"/>
    <row r="896" s="23" customFormat="1" ht="12.75" x14ac:dyDescent="0.2"/>
    <row r="897" s="23" customFormat="1" ht="12.75" x14ac:dyDescent="0.2"/>
    <row r="898" s="23" customFormat="1" ht="12.75" x14ac:dyDescent="0.2"/>
    <row r="899" s="23" customFormat="1" ht="12.75" x14ac:dyDescent="0.2"/>
    <row r="900" s="23" customFormat="1" ht="12.75" x14ac:dyDescent="0.2"/>
    <row r="901" s="23" customFormat="1" ht="12.75" x14ac:dyDescent="0.2"/>
    <row r="902" s="23" customFormat="1" ht="12.75" x14ac:dyDescent="0.2"/>
    <row r="903" s="23" customFormat="1" ht="12.75" x14ac:dyDescent="0.2"/>
    <row r="904" s="23" customFormat="1" ht="12.75" x14ac:dyDescent="0.2"/>
    <row r="905" s="23" customFormat="1" ht="12.75" x14ac:dyDescent="0.2"/>
    <row r="906" s="23" customFormat="1" ht="12.75" x14ac:dyDescent="0.2"/>
    <row r="907" s="23" customFormat="1" ht="12.75" x14ac:dyDescent="0.2"/>
    <row r="908" s="23" customFormat="1" ht="12.75" x14ac:dyDescent="0.2"/>
    <row r="909" s="23" customFormat="1" ht="12.75" x14ac:dyDescent="0.2"/>
    <row r="910" s="23" customFormat="1" ht="12.75" x14ac:dyDescent="0.2"/>
    <row r="911" s="23" customFormat="1" ht="12.75" x14ac:dyDescent="0.2"/>
    <row r="912" s="23" customFormat="1" ht="12.75" x14ac:dyDescent="0.2"/>
    <row r="913" s="23" customFormat="1" ht="12.75" x14ac:dyDescent="0.2"/>
    <row r="914" s="23" customFormat="1" ht="12.75" x14ac:dyDescent="0.2"/>
    <row r="915" s="23" customFormat="1" ht="12.75" x14ac:dyDescent="0.2"/>
    <row r="916" s="23" customFormat="1" ht="12.75" x14ac:dyDescent="0.2"/>
    <row r="917" s="23" customFormat="1" ht="12.75" x14ac:dyDescent="0.2"/>
    <row r="918" s="23" customFormat="1" ht="12.75" x14ac:dyDescent="0.2"/>
    <row r="919" s="23" customFormat="1" ht="12.75" x14ac:dyDescent="0.2"/>
    <row r="920" s="23" customFormat="1" ht="12.75" x14ac:dyDescent="0.2"/>
    <row r="921" s="23" customFormat="1" ht="12.75" x14ac:dyDescent="0.2"/>
    <row r="922" s="23" customFormat="1" ht="12.75" x14ac:dyDescent="0.2"/>
    <row r="923" s="23" customFormat="1" ht="12.75" x14ac:dyDescent="0.2"/>
    <row r="924" s="23" customFormat="1" ht="12.75" x14ac:dyDescent="0.2"/>
    <row r="925" s="23" customFormat="1" ht="12.75" x14ac:dyDescent="0.2"/>
    <row r="926" s="23" customFormat="1" ht="12.75" x14ac:dyDescent="0.2"/>
    <row r="927" s="23" customFormat="1" ht="12.75" x14ac:dyDescent="0.2"/>
    <row r="928" s="23" customFormat="1" ht="12.75" x14ac:dyDescent="0.2"/>
    <row r="929" s="23" customFormat="1" ht="12.75" x14ac:dyDescent="0.2"/>
    <row r="930" s="23" customFormat="1" ht="12.75" x14ac:dyDescent="0.2"/>
    <row r="931" s="23" customFormat="1" ht="12.75" x14ac:dyDescent="0.2"/>
    <row r="932" s="23" customFormat="1" ht="12.75" x14ac:dyDescent="0.2"/>
    <row r="933" s="23" customFormat="1" ht="12.75" x14ac:dyDescent="0.2"/>
    <row r="934" s="23" customFormat="1" ht="12.75" x14ac:dyDescent="0.2"/>
    <row r="935" s="23" customFormat="1" ht="12.75" x14ac:dyDescent="0.2"/>
    <row r="936" s="23" customFormat="1" ht="12.75" x14ac:dyDescent="0.2"/>
    <row r="937" s="23" customFormat="1" ht="12.75" x14ac:dyDescent="0.2"/>
    <row r="938" s="23" customFormat="1" ht="12.75" x14ac:dyDescent="0.2"/>
    <row r="939" s="23" customFormat="1" ht="12.75" x14ac:dyDescent="0.2"/>
    <row r="940" s="23" customFormat="1" ht="12.75" x14ac:dyDescent="0.2"/>
    <row r="941" s="23" customFormat="1" ht="12.75" x14ac:dyDescent="0.2"/>
    <row r="942" s="23" customFormat="1" ht="12.75" x14ac:dyDescent="0.2"/>
    <row r="943" s="23" customFormat="1" ht="12.75" x14ac:dyDescent="0.2"/>
    <row r="944" s="23" customFormat="1" ht="12.75" x14ac:dyDescent="0.2"/>
    <row r="945" s="23" customFormat="1" ht="12.75" x14ac:dyDescent="0.2"/>
    <row r="946" s="23" customFormat="1" ht="12.75" x14ac:dyDescent="0.2"/>
    <row r="947" s="23" customFormat="1" ht="12.75" x14ac:dyDescent="0.2"/>
    <row r="948" s="23" customFormat="1" ht="12.75" x14ac:dyDescent="0.2"/>
    <row r="949" s="23" customFormat="1" ht="12.75" x14ac:dyDescent="0.2"/>
    <row r="950" s="23" customFormat="1" ht="12.75" x14ac:dyDescent="0.2"/>
    <row r="951" s="23" customFormat="1" ht="12.75" x14ac:dyDescent="0.2"/>
    <row r="952" s="23" customFormat="1" ht="12.75" x14ac:dyDescent="0.2"/>
    <row r="953" s="23" customFormat="1" ht="12.75" x14ac:dyDescent="0.2"/>
    <row r="954" s="23" customFormat="1" ht="12.75" x14ac:dyDescent="0.2"/>
    <row r="955" s="23" customFormat="1" ht="12.75" x14ac:dyDescent="0.2"/>
    <row r="956" s="23" customFormat="1" ht="12.75" x14ac:dyDescent="0.2"/>
    <row r="957" s="23" customFormat="1" ht="12.75" x14ac:dyDescent="0.2"/>
    <row r="958" s="23" customFormat="1" ht="12.75" x14ac:dyDescent="0.2"/>
    <row r="959" s="23" customFormat="1" ht="12.75" x14ac:dyDescent="0.2"/>
    <row r="960" s="23" customFormat="1" ht="12.75" x14ac:dyDescent="0.2"/>
    <row r="961" s="23" customFormat="1" ht="12.75" x14ac:dyDescent="0.2"/>
    <row r="962" s="23" customFormat="1" ht="12.75" x14ac:dyDescent="0.2"/>
    <row r="963" s="23" customFormat="1" ht="12.75" x14ac:dyDescent="0.2"/>
    <row r="964" s="23" customFormat="1" ht="12.75" x14ac:dyDescent="0.2"/>
    <row r="965" s="23" customFormat="1" ht="12.75" x14ac:dyDescent="0.2"/>
    <row r="966" s="23" customFormat="1" ht="12.75" x14ac:dyDescent="0.2"/>
    <row r="967" s="23" customFormat="1" ht="12.75" x14ac:dyDescent="0.2"/>
    <row r="968" s="23" customFormat="1" ht="12.75" x14ac:dyDescent="0.2"/>
    <row r="969" s="23" customFormat="1" ht="12.75" x14ac:dyDescent="0.2"/>
    <row r="970" s="23" customFormat="1" ht="12.75" x14ac:dyDescent="0.2"/>
    <row r="971" s="23" customFormat="1" ht="12.75" x14ac:dyDescent="0.2"/>
    <row r="972" s="23" customFormat="1" ht="12.75" x14ac:dyDescent="0.2"/>
    <row r="973" s="23" customFormat="1" ht="12.75" x14ac:dyDescent="0.2"/>
    <row r="974" s="23" customFormat="1" ht="12.75" x14ac:dyDescent="0.2"/>
    <row r="975" s="23" customFormat="1" ht="12.75" x14ac:dyDescent="0.2"/>
    <row r="976" s="23" customFormat="1" ht="12.75" x14ac:dyDescent="0.2"/>
    <row r="977" s="23" customFormat="1" ht="12.75" x14ac:dyDescent="0.2"/>
    <row r="978" s="23" customFormat="1" ht="12.75" x14ac:dyDescent="0.2"/>
    <row r="979" s="23" customFormat="1" ht="12.75" x14ac:dyDescent="0.2"/>
    <row r="980" s="23" customFormat="1" ht="12.75" x14ac:dyDescent="0.2"/>
    <row r="981" s="23" customFormat="1" ht="12.75" x14ac:dyDescent="0.2"/>
    <row r="982" s="23" customFormat="1" ht="12.75" x14ac:dyDescent="0.2"/>
    <row r="983" s="23" customFormat="1" ht="12.75" x14ac:dyDescent="0.2"/>
    <row r="984" s="23" customFormat="1" ht="12.75" x14ac:dyDescent="0.2"/>
    <row r="985" s="23" customFormat="1" ht="12.75" x14ac:dyDescent="0.2"/>
    <row r="986" s="23" customFormat="1" ht="12.75" x14ac:dyDescent="0.2"/>
    <row r="987" s="23" customFormat="1" ht="12.75" x14ac:dyDescent="0.2"/>
    <row r="988" s="23" customFormat="1" ht="12.75" x14ac:dyDescent="0.2"/>
    <row r="989" s="23" customFormat="1" ht="12.75" x14ac:dyDescent="0.2"/>
    <row r="990" s="23" customFormat="1" ht="12.75" x14ac:dyDescent="0.2"/>
    <row r="991" s="23" customFormat="1" ht="12.75" x14ac:dyDescent="0.2"/>
    <row r="992" s="23" customFormat="1" ht="12.75" x14ac:dyDescent="0.2"/>
    <row r="993" s="23" customFormat="1" ht="12.75" x14ac:dyDescent="0.2"/>
    <row r="994" s="23" customFormat="1" ht="12.75" x14ac:dyDescent="0.2"/>
    <row r="995" s="23" customFormat="1" ht="12.75" x14ac:dyDescent="0.2"/>
    <row r="996" s="23" customFormat="1" ht="12.75" x14ac:dyDescent="0.2"/>
    <row r="997" s="23" customFormat="1" ht="12.75" x14ac:dyDescent="0.2"/>
    <row r="998" s="23" customFormat="1" ht="12.75" x14ac:dyDescent="0.2"/>
    <row r="999" s="23" customFormat="1" ht="12.75" x14ac:dyDescent="0.2"/>
    <row r="1000" s="23" customFormat="1" ht="12.75" x14ac:dyDescent="0.2"/>
    <row r="1001" s="23" customFormat="1" ht="12.75" x14ac:dyDescent="0.2"/>
    <row r="1002" s="23" customFormat="1" ht="12.75" x14ac:dyDescent="0.2"/>
    <row r="1003" s="23" customFormat="1" ht="12.75" x14ac:dyDescent="0.2"/>
    <row r="1004" s="23" customFormat="1" ht="12.75" x14ac:dyDescent="0.2"/>
    <row r="1005" s="23" customFormat="1" ht="12.75" x14ac:dyDescent="0.2"/>
    <row r="1006" s="23" customFormat="1" ht="12.75" x14ac:dyDescent="0.2"/>
    <row r="1007" s="23" customFormat="1" ht="12.75" x14ac:dyDescent="0.2"/>
    <row r="1008" s="23" customFormat="1" ht="12.75" x14ac:dyDescent="0.2"/>
    <row r="1009" s="23" customFormat="1" ht="12.75" x14ac:dyDescent="0.2"/>
    <row r="1010" s="23" customFormat="1" ht="12.75" x14ac:dyDescent="0.2"/>
    <row r="1011" s="23" customFormat="1" ht="12.75" x14ac:dyDescent="0.2"/>
    <row r="1012" s="23" customFormat="1" ht="12.75" x14ac:dyDescent="0.2"/>
    <row r="1013" s="23" customFormat="1" ht="12.75" x14ac:dyDescent="0.2"/>
    <row r="1014" s="23" customFormat="1" ht="12.75" x14ac:dyDescent="0.2"/>
    <row r="1015" s="23" customFormat="1" ht="12.75" x14ac:dyDescent="0.2"/>
    <row r="1016" s="23" customFormat="1" ht="12.75" x14ac:dyDescent="0.2"/>
    <row r="1017" s="23" customFormat="1" ht="12.75" x14ac:dyDescent="0.2"/>
    <row r="1018" s="23" customFormat="1" ht="12.75" x14ac:dyDescent="0.2"/>
    <row r="1019" s="23" customFormat="1" ht="12.75" x14ac:dyDescent="0.2"/>
    <row r="1020" s="23" customFormat="1" ht="12.75" x14ac:dyDescent="0.2"/>
    <row r="1021" s="23" customFormat="1" ht="12.75" x14ac:dyDescent="0.2"/>
    <row r="1022" s="23" customFormat="1" ht="12.75" x14ac:dyDescent="0.2"/>
    <row r="1023" s="23" customFormat="1" ht="12.75" x14ac:dyDescent="0.2"/>
    <row r="1024" s="23" customFormat="1" ht="12.75" x14ac:dyDescent="0.2"/>
    <row r="1025" s="23" customFormat="1" ht="12.75" x14ac:dyDescent="0.2"/>
    <row r="1026" s="23" customFormat="1" ht="12.75" x14ac:dyDescent="0.2"/>
    <row r="1027" s="23" customFormat="1" ht="12.75" x14ac:dyDescent="0.2"/>
    <row r="1028" s="23" customFormat="1" ht="12.75" x14ac:dyDescent="0.2"/>
    <row r="1029" s="23" customFormat="1" ht="12.75" x14ac:dyDescent="0.2"/>
    <row r="1030" s="23" customFormat="1" ht="12.75" x14ac:dyDescent="0.2"/>
    <row r="1031" s="23" customFormat="1" ht="12.75" x14ac:dyDescent="0.2"/>
    <row r="1032" s="23" customFormat="1" ht="12.75" x14ac:dyDescent="0.2"/>
    <row r="1033" s="23" customFormat="1" ht="12.75" x14ac:dyDescent="0.2"/>
    <row r="1034" s="23" customFormat="1" ht="12.75" x14ac:dyDescent="0.2"/>
    <row r="1035" s="23" customFormat="1" ht="12.75" x14ac:dyDescent="0.2"/>
    <row r="1036" s="23" customFormat="1" ht="12.75" x14ac:dyDescent="0.2"/>
    <row r="1037" s="23" customFormat="1" ht="12.75" x14ac:dyDescent="0.2"/>
    <row r="1038" s="23" customFormat="1" ht="12.75" x14ac:dyDescent="0.2"/>
    <row r="1039" s="23" customFormat="1" ht="12.75" x14ac:dyDescent="0.2"/>
    <row r="1040" s="23" customFormat="1" ht="12.75" x14ac:dyDescent="0.2"/>
    <row r="1041" s="23" customFormat="1" ht="12.75" x14ac:dyDescent="0.2"/>
    <row r="1042" s="23" customFormat="1" ht="12.75" x14ac:dyDescent="0.2"/>
    <row r="1043" s="23" customFormat="1" ht="12.75" x14ac:dyDescent="0.2"/>
    <row r="1044" s="23" customFormat="1" ht="12.75" x14ac:dyDescent="0.2"/>
    <row r="1045" s="23" customFormat="1" ht="12.75" x14ac:dyDescent="0.2"/>
    <row r="1046" s="23" customFormat="1" ht="12.75" x14ac:dyDescent="0.2"/>
    <row r="1047" s="23" customFormat="1" ht="12.75" x14ac:dyDescent="0.2"/>
    <row r="1048" s="23" customFormat="1" ht="12.75" x14ac:dyDescent="0.2"/>
    <row r="1049" s="23" customFormat="1" ht="12.75" x14ac:dyDescent="0.2"/>
    <row r="1050" s="23" customFormat="1" ht="12.75" x14ac:dyDescent="0.2"/>
    <row r="1051" s="23" customFormat="1" ht="12.75" x14ac:dyDescent="0.2"/>
    <row r="1052" s="23" customFormat="1" ht="12.75" x14ac:dyDescent="0.2"/>
    <row r="1053" s="23" customFormat="1" ht="12.75" x14ac:dyDescent="0.2"/>
    <row r="1054" s="23" customFormat="1" ht="12.75" x14ac:dyDescent="0.2"/>
    <row r="1055" s="23" customFormat="1" ht="12.75" x14ac:dyDescent="0.2"/>
    <row r="1056" s="23" customFormat="1" ht="12.75" x14ac:dyDescent="0.2"/>
    <row r="1057" s="23" customFormat="1" ht="12.75" x14ac:dyDescent="0.2"/>
    <row r="1058" s="23" customFormat="1" ht="12.75" x14ac:dyDescent="0.2"/>
    <row r="1059" s="23" customFormat="1" ht="12.75" x14ac:dyDescent="0.2"/>
    <row r="1060" s="23" customFormat="1" ht="12.75" x14ac:dyDescent="0.2"/>
    <row r="1061" s="23" customFormat="1" ht="12.75" x14ac:dyDescent="0.2"/>
    <row r="1062" s="23" customFormat="1" ht="12.75" x14ac:dyDescent="0.2"/>
    <row r="1063" s="23" customFormat="1" ht="12.75" x14ac:dyDescent="0.2"/>
    <row r="1064" s="23" customFormat="1" ht="12.75" x14ac:dyDescent="0.2"/>
    <row r="1065" s="23" customFormat="1" ht="12.75" x14ac:dyDescent="0.2"/>
    <row r="1066" s="23" customFormat="1" ht="12.75" x14ac:dyDescent="0.2"/>
    <row r="1067" s="23" customFormat="1" ht="12.75" x14ac:dyDescent="0.2"/>
    <row r="1068" s="23" customFormat="1" ht="12.75" x14ac:dyDescent="0.2"/>
    <row r="1069" s="23" customFormat="1" ht="12.75" x14ac:dyDescent="0.2"/>
    <row r="1070" s="23" customFormat="1" ht="12.75" x14ac:dyDescent="0.2"/>
    <row r="1071" s="23" customFormat="1" ht="12.75" x14ac:dyDescent="0.2"/>
    <row r="1072" s="23" customFormat="1" ht="12.75" x14ac:dyDescent="0.2"/>
    <row r="1073" s="23" customFormat="1" ht="12.75" x14ac:dyDescent="0.2"/>
    <row r="1074" s="23" customFormat="1" ht="12.75" x14ac:dyDescent="0.2"/>
    <row r="1075" s="23" customFormat="1" ht="12.75" x14ac:dyDescent="0.2"/>
    <row r="1076" s="23" customFormat="1" ht="12.75" x14ac:dyDescent="0.2"/>
    <row r="1077" s="23" customFormat="1" ht="12.75" x14ac:dyDescent="0.2"/>
    <row r="1078" s="23" customFormat="1" ht="12.75" x14ac:dyDescent="0.2"/>
    <row r="1079" s="23" customFormat="1" ht="12.75" x14ac:dyDescent="0.2"/>
    <row r="1080" s="23" customFormat="1" ht="12.75" x14ac:dyDescent="0.2"/>
    <row r="1081" s="23" customFormat="1" ht="12.75" x14ac:dyDescent="0.2"/>
    <row r="1082" s="23" customFormat="1" ht="12.75" x14ac:dyDescent="0.2"/>
    <row r="1083" s="23" customFormat="1" ht="12.75" x14ac:dyDescent="0.2"/>
    <row r="1084" s="23" customFormat="1" ht="12.75" x14ac:dyDescent="0.2"/>
    <row r="1085" s="23" customFormat="1" ht="12.75" x14ac:dyDescent="0.2"/>
    <row r="1086" s="23" customFormat="1" ht="12.75" x14ac:dyDescent="0.2"/>
    <row r="1087" s="23" customFormat="1" ht="12.75" x14ac:dyDescent="0.2"/>
    <row r="1088" s="23" customFormat="1" ht="12.75" x14ac:dyDescent="0.2"/>
    <row r="1089" s="23" customFormat="1" ht="12.75" x14ac:dyDescent="0.2"/>
    <row r="1090" s="23" customFormat="1" ht="12.75" x14ac:dyDescent="0.2"/>
    <row r="1091" s="23" customFormat="1" ht="12.75" x14ac:dyDescent="0.2"/>
    <row r="1092" s="23" customFormat="1" ht="12.75" x14ac:dyDescent="0.2"/>
    <row r="1093" s="23" customFormat="1" ht="12.75" x14ac:dyDescent="0.2"/>
    <row r="1094" s="23" customFormat="1" ht="12.75" x14ac:dyDescent="0.2"/>
    <row r="1095" s="23" customFormat="1" ht="12.75" x14ac:dyDescent="0.2"/>
    <row r="1096" s="23" customFormat="1" ht="12.75" x14ac:dyDescent="0.2"/>
    <row r="1097" s="23" customFormat="1" ht="12.75" x14ac:dyDescent="0.2"/>
    <row r="1098" s="23" customFormat="1" ht="12.75" x14ac:dyDescent="0.2"/>
    <row r="1099" s="23" customFormat="1" ht="12.75" x14ac:dyDescent="0.2"/>
    <row r="1100" s="23" customFormat="1" ht="12.75" x14ac:dyDescent="0.2"/>
    <row r="1101" s="23" customFormat="1" ht="12.75" x14ac:dyDescent="0.2"/>
    <row r="1102" s="23" customFormat="1" ht="12.75" x14ac:dyDescent="0.2"/>
    <row r="1103" s="23" customFormat="1" ht="12.75" x14ac:dyDescent="0.2"/>
    <row r="1104" s="23" customFormat="1" ht="12.75" x14ac:dyDescent="0.2"/>
    <row r="1105" s="23" customFormat="1" ht="12.75" x14ac:dyDescent="0.2"/>
    <row r="1106" s="23" customFormat="1" ht="12.75" x14ac:dyDescent="0.2"/>
    <row r="1107" s="23" customFormat="1" ht="12.75" x14ac:dyDescent="0.2"/>
    <row r="1108" s="23" customFormat="1" ht="12.75" x14ac:dyDescent="0.2"/>
    <row r="1109" s="23" customFormat="1" ht="12.75" x14ac:dyDescent="0.2"/>
    <row r="1110" s="23" customFormat="1" ht="12.75" x14ac:dyDescent="0.2"/>
    <row r="1111" s="23" customFormat="1" ht="12.75" x14ac:dyDescent="0.2"/>
    <row r="1112" s="23" customFormat="1" ht="12.75" x14ac:dyDescent="0.2"/>
    <row r="1113" s="23" customFormat="1" ht="12.75" x14ac:dyDescent="0.2"/>
    <row r="1114" s="23" customFormat="1" ht="12.75" x14ac:dyDescent="0.2"/>
    <row r="1115" s="23" customFormat="1" ht="12.75" x14ac:dyDescent="0.2"/>
    <row r="1116" s="23" customFormat="1" ht="12.75" x14ac:dyDescent="0.2"/>
    <row r="1117" s="23" customFormat="1" ht="12.75" x14ac:dyDescent="0.2"/>
    <row r="1118" s="23" customFormat="1" ht="12.75" x14ac:dyDescent="0.2"/>
    <row r="1119" s="23" customFormat="1" ht="12.75" x14ac:dyDescent="0.2"/>
    <row r="1120" s="23" customFormat="1" ht="12.75" x14ac:dyDescent="0.2"/>
    <row r="1121" s="23" customFormat="1" ht="12.75" x14ac:dyDescent="0.2"/>
    <row r="1122" s="23" customFormat="1" ht="12.75" x14ac:dyDescent="0.2"/>
    <row r="1123" s="23" customFormat="1" ht="12.75" x14ac:dyDescent="0.2"/>
    <row r="1124" s="23" customFormat="1" ht="12.75" x14ac:dyDescent="0.2"/>
    <row r="1125" s="23" customFormat="1" ht="12.75" x14ac:dyDescent="0.2"/>
    <row r="1126" s="23" customFormat="1" ht="12.75" x14ac:dyDescent="0.2"/>
    <row r="1127" s="23" customFormat="1" ht="12.75" x14ac:dyDescent="0.2"/>
    <row r="1128" s="23" customFormat="1" ht="12.75" x14ac:dyDescent="0.2"/>
    <row r="1129" s="23" customFormat="1" ht="12.75" x14ac:dyDescent="0.2"/>
    <row r="1130" s="23" customFormat="1" ht="12.75" x14ac:dyDescent="0.2"/>
    <row r="1131" s="23" customFormat="1" ht="12.75" x14ac:dyDescent="0.2"/>
    <row r="1132" s="23" customFormat="1" ht="12.75" x14ac:dyDescent="0.2"/>
    <row r="1133" s="23" customFormat="1" ht="12.75" x14ac:dyDescent="0.2"/>
    <row r="1134" s="23" customFormat="1" ht="12.75" x14ac:dyDescent="0.2"/>
    <row r="1135" s="23" customFormat="1" ht="12.75" x14ac:dyDescent="0.2"/>
    <row r="1136" s="23" customFormat="1" ht="12.75" x14ac:dyDescent="0.2"/>
    <row r="1137" s="23" customFormat="1" ht="12.75" x14ac:dyDescent="0.2"/>
    <row r="1138" s="23" customFormat="1" ht="12.75" x14ac:dyDescent="0.2"/>
    <row r="1139" s="23" customFormat="1" ht="12.75" x14ac:dyDescent="0.2"/>
    <row r="1140" s="23" customFormat="1" ht="12.75" x14ac:dyDescent="0.2"/>
    <row r="1141" s="23" customFormat="1" ht="12.75" x14ac:dyDescent="0.2"/>
    <row r="1142" s="23" customFormat="1" ht="12.75" x14ac:dyDescent="0.2"/>
    <row r="1143" s="23" customFormat="1" ht="12.75" x14ac:dyDescent="0.2"/>
    <row r="1144" s="23" customFormat="1" ht="12.75" x14ac:dyDescent="0.2"/>
    <row r="1145" s="23" customFormat="1" ht="12.75" x14ac:dyDescent="0.2"/>
    <row r="1146" s="23" customFormat="1" ht="12.75" x14ac:dyDescent="0.2"/>
    <row r="1147" s="23" customFormat="1" ht="12.75" x14ac:dyDescent="0.2"/>
    <row r="1148" s="23" customFormat="1" ht="12.75" x14ac:dyDescent="0.2"/>
    <row r="1149" s="23" customFormat="1" ht="12.75" x14ac:dyDescent="0.2"/>
    <row r="1150" s="23" customFormat="1" ht="12.75" x14ac:dyDescent="0.2"/>
    <row r="1151" s="23" customFormat="1" ht="12.75" x14ac:dyDescent="0.2"/>
    <row r="1152" s="23" customFormat="1" ht="12.75" x14ac:dyDescent="0.2"/>
    <row r="1153" s="23" customFormat="1" ht="12.75" x14ac:dyDescent="0.2"/>
    <row r="1154" s="23" customFormat="1" ht="12.75" x14ac:dyDescent="0.2"/>
    <row r="1155" s="23" customFormat="1" ht="12.75" x14ac:dyDescent="0.2"/>
    <row r="1156" s="23" customFormat="1" ht="12.75" x14ac:dyDescent="0.2"/>
    <row r="1157" s="23" customFormat="1" ht="12.75" x14ac:dyDescent="0.2"/>
    <row r="1158" s="23" customFormat="1" ht="12.75" x14ac:dyDescent="0.2"/>
    <row r="1159" s="23" customFormat="1" ht="12.75" x14ac:dyDescent="0.2"/>
    <row r="1160" s="23" customFormat="1" ht="12.75" x14ac:dyDescent="0.2"/>
    <row r="1161" s="23" customFormat="1" ht="12.75" x14ac:dyDescent="0.2"/>
    <row r="1162" s="23" customFormat="1" ht="12.75" x14ac:dyDescent="0.2"/>
    <row r="1163" s="23" customFormat="1" ht="12.75" x14ac:dyDescent="0.2"/>
    <row r="1164" s="23" customFormat="1" ht="12.75" x14ac:dyDescent="0.2"/>
    <row r="1165" s="23" customFormat="1" ht="12.75" x14ac:dyDescent="0.2"/>
    <row r="1166" s="23" customFormat="1" ht="12.75" x14ac:dyDescent="0.2"/>
    <row r="1167" s="23" customFormat="1" ht="12.75" x14ac:dyDescent="0.2"/>
    <row r="1168" s="23" customFormat="1" ht="12.75" x14ac:dyDescent="0.2"/>
    <row r="1169" s="23" customFormat="1" ht="12.75" x14ac:dyDescent="0.2"/>
    <row r="1170" s="23" customFormat="1" ht="12.75" x14ac:dyDescent="0.2"/>
    <row r="1171" s="23" customFormat="1" ht="12.75" x14ac:dyDescent="0.2"/>
    <row r="1172" s="23" customFormat="1" ht="12.75" x14ac:dyDescent="0.2"/>
    <row r="1173" s="23" customFormat="1" ht="12.75" x14ac:dyDescent="0.2"/>
    <row r="1174" s="23" customFormat="1" ht="12.75" x14ac:dyDescent="0.2"/>
    <row r="1175" s="23" customFormat="1" ht="12.75" x14ac:dyDescent="0.2"/>
    <row r="1176" s="23" customFormat="1" ht="12.75" x14ac:dyDescent="0.2"/>
    <row r="1177" s="23" customFormat="1" ht="12.75" x14ac:dyDescent="0.2"/>
    <row r="1178" s="23" customFormat="1" ht="12.75" x14ac:dyDescent="0.2"/>
    <row r="1179" s="23" customFormat="1" ht="12.75" x14ac:dyDescent="0.2"/>
    <row r="1180" s="23" customFormat="1" ht="12.75" x14ac:dyDescent="0.2"/>
    <row r="1181" s="23" customFormat="1" ht="12.75" x14ac:dyDescent="0.2"/>
    <row r="1182" s="23" customFormat="1" ht="12.75" x14ac:dyDescent="0.2"/>
    <row r="1183" s="23" customFormat="1" ht="12.75" x14ac:dyDescent="0.2"/>
    <row r="1184" s="23" customFormat="1" ht="12.75" x14ac:dyDescent="0.2"/>
    <row r="1185" s="23" customFormat="1" ht="12.75" x14ac:dyDescent="0.2"/>
    <row r="1186" s="23" customFormat="1" ht="12.75" x14ac:dyDescent="0.2"/>
    <row r="1187" s="23" customFormat="1" ht="12.75" x14ac:dyDescent="0.2"/>
    <row r="1188" s="23" customFormat="1" ht="12.75" x14ac:dyDescent="0.2"/>
    <row r="1189" s="23" customFormat="1" ht="12.75" x14ac:dyDescent="0.2"/>
    <row r="1190" s="23" customFormat="1" ht="12.75" x14ac:dyDescent="0.2"/>
    <row r="1191" s="23" customFormat="1" ht="12.75" x14ac:dyDescent="0.2"/>
    <row r="1192" s="23" customFormat="1" ht="12.75" x14ac:dyDescent="0.2"/>
    <row r="1193" s="23" customFormat="1" ht="12.75" x14ac:dyDescent="0.2"/>
    <row r="1194" s="23" customFormat="1" ht="12.75" x14ac:dyDescent="0.2"/>
    <row r="1195" s="23" customFormat="1" ht="12.75" x14ac:dyDescent="0.2"/>
    <row r="1196" s="23" customFormat="1" ht="12.75" x14ac:dyDescent="0.2"/>
    <row r="1197" s="23" customFormat="1" ht="12.75" x14ac:dyDescent="0.2"/>
    <row r="1198" s="23" customFormat="1" ht="12.75" x14ac:dyDescent="0.2"/>
    <row r="1199" s="23" customFormat="1" ht="12.75" x14ac:dyDescent="0.2"/>
    <row r="1200" s="23" customFormat="1" ht="12.75" x14ac:dyDescent="0.2"/>
    <row r="1201" s="23" customFormat="1" ht="12.75" x14ac:dyDescent="0.2"/>
    <row r="1202" s="23" customFormat="1" ht="12.75" x14ac:dyDescent="0.2"/>
    <row r="1203" s="23" customFormat="1" ht="12.75" x14ac:dyDescent="0.2"/>
    <row r="1204" s="23" customFormat="1" ht="12.75" x14ac:dyDescent="0.2"/>
    <row r="1205" s="23" customFormat="1" ht="12.75" x14ac:dyDescent="0.2"/>
    <row r="1206" s="23" customFormat="1" ht="12.75" x14ac:dyDescent="0.2"/>
    <row r="1207" s="23" customFormat="1" ht="12.75" x14ac:dyDescent="0.2"/>
    <row r="1208" s="23" customFormat="1" ht="12.75" x14ac:dyDescent="0.2"/>
    <row r="1209" s="23" customFormat="1" ht="12.75" x14ac:dyDescent="0.2"/>
    <row r="1210" s="23" customFormat="1" ht="12.75" x14ac:dyDescent="0.2"/>
    <row r="1211" s="23" customFormat="1" ht="12.75" x14ac:dyDescent="0.2"/>
    <row r="1212" s="23" customFormat="1" ht="12.75" x14ac:dyDescent="0.2"/>
    <row r="1213" s="23" customFormat="1" ht="12.75" x14ac:dyDescent="0.2"/>
    <row r="1214" s="23" customFormat="1" ht="12.75" x14ac:dyDescent="0.2"/>
    <row r="1215" s="23" customFormat="1" ht="12.75" x14ac:dyDescent="0.2"/>
    <row r="1216" s="23" customFormat="1" ht="12.75" x14ac:dyDescent="0.2"/>
    <row r="1217" s="23" customFormat="1" ht="12.75" x14ac:dyDescent="0.2"/>
    <row r="1218" s="23" customFormat="1" ht="12.75" x14ac:dyDescent="0.2"/>
    <row r="1219" s="23" customFormat="1" ht="12.75" x14ac:dyDescent="0.2"/>
    <row r="1220" s="23" customFormat="1" ht="12.75" x14ac:dyDescent="0.2"/>
    <row r="1221" s="23" customFormat="1" ht="12.75" x14ac:dyDescent="0.2"/>
    <row r="1222" s="23" customFormat="1" ht="12.75" x14ac:dyDescent="0.2"/>
    <row r="1223" s="23" customFormat="1" ht="12.75" x14ac:dyDescent="0.2"/>
    <row r="1224" s="23" customFormat="1" ht="12.75" x14ac:dyDescent="0.2"/>
    <row r="1225" s="23" customFormat="1" ht="12.75" x14ac:dyDescent="0.2"/>
    <row r="1226" s="23" customFormat="1" ht="12.75" x14ac:dyDescent="0.2"/>
    <row r="1227" s="23" customFormat="1" ht="12.75" x14ac:dyDescent="0.2"/>
    <row r="1228" s="23" customFormat="1" ht="12.75" x14ac:dyDescent="0.2"/>
    <row r="1229" s="23" customFormat="1" ht="12.75" x14ac:dyDescent="0.2"/>
    <row r="1230" s="23" customFormat="1" ht="12.75" x14ac:dyDescent="0.2"/>
    <row r="1231" s="23" customFormat="1" ht="12.75" x14ac:dyDescent="0.2"/>
    <row r="1232" s="23" customFormat="1" ht="12.75" x14ac:dyDescent="0.2"/>
    <row r="1233" s="23" customFormat="1" ht="12.75" x14ac:dyDescent="0.2"/>
    <row r="1234" s="23" customFormat="1" ht="12.75" x14ac:dyDescent="0.2"/>
    <row r="1235" s="23" customFormat="1" ht="12.75" x14ac:dyDescent="0.2"/>
    <row r="1236" s="23" customFormat="1" ht="12.75" x14ac:dyDescent="0.2"/>
    <row r="1237" s="23" customFormat="1" ht="12.75" x14ac:dyDescent="0.2"/>
    <row r="1238" s="23" customFormat="1" ht="12.75" x14ac:dyDescent="0.2"/>
    <row r="1239" s="23" customFormat="1" ht="12.75" x14ac:dyDescent="0.2"/>
    <row r="1240" s="23" customFormat="1" ht="12.75" x14ac:dyDescent="0.2"/>
    <row r="1241" s="23" customFormat="1" ht="12.75" x14ac:dyDescent="0.2"/>
    <row r="1242" s="23" customFormat="1" ht="12.75" x14ac:dyDescent="0.2"/>
    <row r="1243" s="23" customFormat="1" ht="12.75" x14ac:dyDescent="0.2"/>
    <row r="1244" s="23" customFormat="1" ht="12.75" x14ac:dyDescent="0.2"/>
    <row r="1245" s="23" customFormat="1" ht="12.75" x14ac:dyDescent="0.2"/>
    <row r="1246" s="23" customFormat="1" ht="12.75" x14ac:dyDescent="0.2"/>
    <row r="1247" s="23" customFormat="1" ht="12.75" x14ac:dyDescent="0.2"/>
    <row r="1248" s="23" customFormat="1" ht="12.75" x14ac:dyDescent="0.2"/>
    <row r="1249" s="23" customFormat="1" ht="12.75" x14ac:dyDescent="0.2"/>
    <row r="1250" s="23" customFormat="1" ht="12.75" x14ac:dyDescent="0.2"/>
    <row r="1251" s="23" customFormat="1" ht="12.75" x14ac:dyDescent="0.2"/>
    <row r="1252" s="23" customFormat="1" ht="12.75" x14ac:dyDescent="0.2"/>
    <row r="1253" s="23" customFormat="1" ht="12.75" x14ac:dyDescent="0.2"/>
    <row r="1254" s="23" customFormat="1" ht="12.75" x14ac:dyDescent="0.2"/>
    <row r="1255" s="23" customFormat="1" ht="12.75" x14ac:dyDescent="0.2"/>
    <row r="1256" s="23" customFormat="1" ht="12.75" x14ac:dyDescent="0.2"/>
    <row r="1257" s="23" customFormat="1" ht="12.75" x14ac:dyDescent="0.2"/>
    <row r="1258" s="23" customFormat="1" ht="12.75" x14ac:dyDescent="0.2"/>
    <row r="1259" s="23" customFormat="1" ht="12.75" x14ac:dyDescent="0.2"/>
    <row r="1260" s="23" customFormat="1" ht="12.75" x14ac:dyDescent="0.2"/>
    <row r="1261" s="23" customFormat="1" ht="12.75" x14ac:dyDescent="0.2"/>
    <row r="1262" s="23" customFormat="1" ht="12.75" x14ac:dyDescent="0.2"/>
    <row r="1263" s="23" customFormat="1" ht="12.75" x14ac:dyDescent="0.2"/>
    <row r="1264" s="23" customFormat="1" ht="12.75" x14ac:dyDescent="0.2"/>
    <row r="1265" s="23" customFormat="1" ht="12.75" x14ac:dyDescent="0.2"/>
    <row r="1266" s="23" customFormat="1" ht="12.75" x14ac:dyDescent="0.2"/>
    <row r="1267" s="23" customFormat="1" ht="12.75" x14ac:dyDescent="0.2"/>
    <row r="1268" s="23" customFormat="1" ht="12.75" x14ac:dyDescent="0.2"/>
    <row r="1269" s="23" customFormat="1" ht="12.75" x14ac:dyDescent="0.2"/>
    <row r="1270" s="23" customFormat="1" ht="12.75" x14ac:dyDescent="0.2"/>
    <row r="1271" s="23" customFormat="1" ht="12.75" x14ac:dyDescent="0.2"/>
    <row r="1272" s="23" customFormat="1" ht="12.75" x14ac:dyDescent="0.2"/>
    <row r="1273" s="23" customFormat="1" ht="12.75" x14ac:dyDescent="0.2"/>
    <row r="1274" s="23" customFormat="1" ht="12.75" x14ac:dyDescent="0.2"/>
    <row r="1275" s="23" customFormat="1" ht="12.75" x14ac:dyDescent="0.2"/>
    <row r="1276" s="23" customFormat="1" ht="12.75" x14ac:dyDescent="0.2"/>
    <row r="1277" s="23" customFormat="1" ht="12.75" x14ac:dyDescent="0.2"/>
    <row r="1278" s="23" customFormat="1" ht="12.75" x14ac:dyDescent="0.2"/>
    <row r="1279" s="23" customFormat="1" ht="12.75" x14ac:dyDescent="0.2"/>
    <row r="1280" s="23" customFormat="1" ht="12.75" x14ac:dyDescent="0.2"/>
    <row r="1281" s="23" customFormat="1" ht="12.75" x14ac:dyDescent="0.2"/>
    <row r="1282" s="23" customFormat="1" ht="12.75" x14ac:dyDescent="0.2"/>
    <row r="1283" s="23" customFormat="1" ht="12.75" x14ac:dyDescent="0.2"/>
    <row r="1284" s="23" customFormat="1" ht="12.75" x14ac:dyDescent="0.2"/>
    <row r="1285" s="23" customFormat="1" ht="12.75" x14ac:dyDescent="0.2"/>
    <row r="1286" s="23" customFormat="1" ht="12.75" x14ac:dyDescent="0.2"/>
    <row r="1287" s="23" customFormat="1" ht="12.75" x14ac:dyDescent="0.2"/>
    <row r="1288" s="23" customFormat="1" ht="12.75" x14ac:dyDescent="0.2"/>
    <row r="1289" s="23" customFormat="1" ht="12.75" x14ac:dyDescent="0.2"/>
    <row r="1290" s="23" customFormat="1" ht="12.75" x14ac:dyDescent="0.2"/>
    <row r="1291" s="23" customFormat="1" ht="12.75" x14ac:dyDescent="0.2"/>
    <row r="1292" s="23" customFormat="1" ht="12.75" x14ac:dyDescent="0.2"/>
    <row r="1293" s="23" customFormat="1" ht="12.75" x14ac:dyDescent="0.2"/>
    <row r="1294" s="23" customFormat="1" ht="12.75" x14ac:dyDescent="0.2"/>
    <row r="1295" s="23" customFormat="1" ht="12.75" x14ac:dyDescent="0.2"/>
    <row r="1296" s="23" customFormat="1" ht="12.75" x14ac:dyDescent="0.2"/>
    <row r="1297" s="23" customFormat="1" ht="12.75" x14ac:dyDescent="0.2"/>
    <row r="1298" s="23" customFormat="1" ht="12.75" x14ac:dyDescent="0.2"/>
    <row r="1299" s="23" customFormat="1" ht="12.75" x14ac:dyDescent="0.2"/>
    <row r="1300" s="23" customFormat="1" ht="12.75" x14ac:dyDescent="0.2"/>
    <row r="1301" s="23" customFormat="1" ht="12.75" x14ac:dyDescent="0.2"/>
    <row r="1302" s="23" customFormat="1" ht="12.75" x14ac:dyDescent="0.2"/>
    <row r="1303" s="23" customFormat="1" ht="12.75" x14ac:dyDescent="0.2"/>
    <row r="1304" s="23" customFormat="1" ht="12.75" x14ac:dyDescent="0.2"/>
    <row r="1305" s="23" customFormat="1" ht="12.75" x14ac:dyDescent="0.2"/>
    <row r="1306" s="23" customFormat="1" ht="12.75" x14ac:dyDescent="0.2"/>
    <row r="1307" s="23" customFormat="1" ht="12.75" x14ac:dyDescent="0.2"/>
    <row r="1308" s="23" customFormat="1" ht="12.75" x14ac:dyDescent="0.2"/>
    <row r="1309" s="23" customFormat="1" ht="12.75" x14ac:dyDescent="0.2"/>
    <row r="1310" s="23" customFormat="1" ht="12.75" x14ac:dyDescent="0.2"/>
    <row r="1311" s="23" customFormat="1" ht="12.75" x14ac:dyDescent="0.2"/>
    <row r="1312" s="23" customFormat="1" ht="12.75" x14ac:dyDescent="0.2"/>
    <row r="1313" s="23" customFormat="1" ht="12.75" x14ac:dyDescent="0.2"/>
    <row r="1314" s="23" customFormat="1" ht="12.75" x14ac:dyDescent="0.2"/>
    <row r="1315" s="23" customFormat="1" ht="12.75" x14ac:dyDescent="0.2"/>
    <row r="1316" s="23" customFormat="1" ht="12.75" x14ac:dyDescent="0.2"/>
    <row r="1317" s="23" customFormat="1" ht="12.75" x14ac:dyDescent="0.2"/>
    <row r="1318" s="23" customFormat="1" ht="12.75" x14ac:dyDescent="0.2"/>
    <row r="1319" s="23" customFormat="1" ht="12.75" x14ac:dyDescent="0.2"/>
    <row r="1320" s="23" customFormat="1" ht="12.75" x14ac:dyDescent="0.2"/>
    <row r="1321" s="23" customFormat="1" ht="12.75" x14ac:dyDescent="0.2"/>
    <row r="1322" s="23" customFormat="1" ht="12.75" x14ac:dyDescent="0.2"/>
    <row r="1323" s="23" customFormat="1" ht="12.75" x14ac:dyDescent="0.2"/>
    <row r="1324" s="23" customFormat="1" ht="12.75" x14ac:dyDescent="0.2"/>
    <row r="1325" s="23" customFormat="1" ht="12.75" x14ac:dyDescent="0.2"/>
    <row r="1326" s="23" customFormat="1" ht="12.75" x14ac:dyDescent="0.2"/>
    <row r="1327" s="23" customFormat="1" ht="12.75" x14ac:dyDescent="0.2"/>
    <row r="1328" s="23" customFormat="1" ht="12.75" x14ac:dyDescent="0.2"/>
    <row r="1329" s="23" customFormat="1" ht="12.75" x14ac:dyDescent="0.2"/>
    <row r="1330" s="23" customFormat="1" ht="12.75" x14ac:dyDescent="0.2"/>
    <row r="1331" s="23" customFormat="1" ht="12.75" x14ac:dyDescent="0.2"/>
    <row r="1332" s="23" customFormat="1" ht="12.75" x14ac:dyDescent="0.2"/>
    <row r="1333" s="23" customFormat="1" ht="12.75" x14ac:dyDescent="0.2"/>
    <row r="1334" s="23" customFormat="1" ht="12.75" x14ac:dyDescent="0.2"/>
    <row r="1335" s="23" customFormat="1" ht="12.75" x14ac:dyDescent="0.2"/>
    <row r="1336" s="23" customFormat="1" ht="12.75" x14ac:dyDescent="0.2"/>
    <row r="1337" s="23" customFormat="1" ht="12.75" x14ac:dyDescent="0.2"/>
    <row r="1338" s="23" customFormat="1" ht="12.75" x14ac:dyDescent="0.2"/>
    <row r="1339" s="23" customFormat="1" ht="12.75" x14ac:dyDescent="0.2"/>
    <row r="1340" s="23" customFormat="1" ht="12.75" x14ac:dyDescent="0.2"/>
    <row r="1341" s="23" customFormat="1" ht="12.75" x14ac:dyDescent="0.2"/>
    <row r="1342" s="23" customFormat="1" ht="12.75" x14ac:dyDescent="0.2"/>
    <row r="1343" s="23" customFormat="1" ht="12.75" x14ac:dyDescent="0.2"/>
    <row r="1344" s="23" customFormat="1" ht="12.75" x14ac:dyDescent="0.2"/>
    <row r="1345" s="23" customFormat="1" ht="12.75" x14ac:dyDescent="0.2"/>
    <row r="1346" s="23" customFormat="1" ht="12.75" x14ac:dyDescent="0.2"/>
    <row r="1347" s="23" customFormat="1" ht="12.75" x14ac:dyDescent="0.2"/>
    <row r="1348" s="23" customFormat="1" ht="12.75" x14ac:dyDescent="0.2"/>
    <row r="1349" s="23" customFormat="1" ht="12.75" x14ac:dyDescent="0.2"/>
    <row r="1350" s="23" customFormat="1" ht="12.75" x14ac:dyDescent="0.2"/>
    <row r="1351" s="23" customFormat="1" ht="12.75" x14ac:dyDescent="0.2"/>
    <row r="1352" s="23" customFormat="1" ht="12.75" x14ac:dyDescent="0.2"/>
    <row r="1353" s="23" customFormat="1" ht="12.75" x14ac:dyDescent="0.2"/>
    <row r="1354" s="23" customFormat="1" ht="12.75" x14ac:dyDescent="0.2"/>
    <row r="1355" s="23" customFormat="1" ht="12.75" x14ac:dyDescent="0.2"/>
    <row r="1356" s="23" customFormat="1" ht="12.75" x14ac:dyDescent="0.2"/>
    <row r="1357" s="23" customFormat="1" ht="12.75" x14ac:dyDescent="0.2"/>
    <row r="1358" s="23" customFormat="1" ht="12.75" x14ac:dyDescent="0.2"/>
    <row r="1359" s="23" customFormat="1" ht="12.75" x14ac:dyDescent="0.2"/>
    <row r="1360" s="23" customFormat="1" ht="12.75" x14ac:dyDescent="0.2"/>
    <row r="1361" s="23" customFormat="1" ht="12.75" x14ac:dyDescent="0.2"/>
    <row r="1362" s="23" customFormat="1" ht="12.75" x14ac:dyDescent="0.2"/>
    <row r="1363" s="23" customFormat="1" ht="12.75" x14ac:dyDescent="0.2"/>
    <row r="1364" s="23" customFormat="1" ht="12.75" x14ac:dyDescent="0.2"/>
    <row r="1365" s="23" customFormat="1" ht="12.75" x14ac:dyDescent="0.2"/>
    <row r="1366" s="23" customFormat="1" ht="12.75" x14ac:dyDescent="0.2"/>
    <row r="1367" s="23" customFormat="1" ht="12.75" x14ac:dyDescent="0.2"/>
    <row r="1368" s="23" customFormat="1" ht="12.75" x14ac:dyDescent="0.2"/>
    <row r="1369" s="23" customFormat="1" ht="12.75" x14ac:dyDescent="0.2"/>
    <row r="1370" s="23" customFormat="1" ht="12.75" x14ac:dyDescent="0.2"/>
    <row r="1371" s="23" customFormat="1" ht="12.75" x14ac:dyDescent="0.2"/>
    <row r="1372" s="23" customFormat="1" ht="12.75" x14ac:dyDescent="0.2"/>
    <row r="1373" s="23" customFormat="1" ht="12.75" x14ac:dyDescent="0.2"/>
    <row r="1374" s="23" customFormat="1" ht="12.75" x14ac:dyDescent="0.2"/>
    <row r="1375" s="23" customFormat="1" ht="12.75" x14ac:dyDescent="0.2"/>
    <row r="1376" s="23" customFormat="1" ht="12.75" x14ac:dyDescent="0.2"/>
    <row r="1377" s="23" customFormat="1" ht="12.75" x14ac:dyDescent="0.2"/>
    <row r="1378" s="23" customFormat="1" ht="12.75" x14ac:dyDescent="0.2"/>
    <row r="1379" s="23" customFormat="1" ht="12.75" x14ac:dyDescent="0.2"/>
    <row r="1380" s="23" customFormat="1" ht="12.75" x14ac:dyDescent="0.2"/>
    <row r="1381" s="23" customFormat="1" ht="12.75" x14ac:dyDescent="0.2"/>
    <row r="1382" s="23" customFormat="1" ht="12.75" x14ac:dyDescent="0.2"/>
    <row r="1383" s="23" customFormat="1" ht="12.75" x14ac:dyDescent="0.2"/>
    <row r="1384" s="23" customFormat="1" ht="12.75" x14ac:dyDescent="0.2"/>
    <row r="1385" s="23" customFormat="1" ht="12.75" x14ac:dyDescent="0.2"/>
    <row r="1386" s="23" customFormat="1" ht="12.75" x14ac:dyDescent="0.2"/>
    <row r="1387" s="23" customFormat="1" ht="12.75" x14ac:dyDescent="0.2"/>
    <row r="1388" s="23" customFormat="1" ht="12.75" x14ac:dyDescent="0.2"/>
    <row r="1389" s="23" customFormat="1" ht="12.75" x14ac:dyDescent="0.2"/>
    <row r="1390" s="23" customFormat="1" ht="12.75" x14ac:dyDescent="0.2"/>
    <row r="1391" s="23" customFormat="1" ht="12.75" x14ac:dyDescent="0.2"/>
    <row r="1392" s="23" customFormat="1" ht="12.75" x14ac:dyDescent="0.2"/>
    <row r="1393" s="23" customFormat="1" ht="12.75" x14ac:dyDescent="0.2"/>
    <row r="1394" s="23" customFormat="1" ht="12.75" x14ac:dyDescent="0.2"/>
    <row r="1395" s="23" customFormat="1" ht="12.75" x14ac:dyDescent="0.2"/>
    <row r="1396" s="23" customFormat="1" ht="12.75" x14ac:dyDescent="0.2"/>
    <row r="1397" s="23" customFormat="1" ht="12.75" x14ac:dyDescent="0.2"/>
    <row r="1398" s="23" customFormat="1" ht="12.75" x14ac:dyDescent="0.2"/>
    <row r="1399" s="23" customFormat="1" ht="12.75" x14ac:dyDescent="0.2"/>
    <row r="1400" s="23" customFormat="1" ht="12.75" x14ac:dyDescent="0.2"/>
    <row r="1401" s="23" customFormat="1" ht="12.75" x14ac:dyDescent="0.2"/>
    <row r="1402" s="23" customFormat="1" ht="12.75" x14ac:dyDescent="0.2"/>
    <row r="1403" s="23" customFormat="1" ht="12.75" x14ac:dyDescent="0.2"/>
    <row r="1404" s="23" customFormat="1" ht="12.75" x14ac:dyDescent="0.2"/>
    <row r="1405" s="23" customFormat="1" ht="12.75" x14ac:dyDescent="0.2"/>
    <row r="1406" s="23" customFormat="1" ht="12.75" x14ac:dyDescent="0.2"/>
    <row r="1407" s="23" customFormat="1" ht="12.75" x14ac:dyDescent="0.2"/>
    <row r="1408" s="23" customFormat="1" ht="12.75" x14ac:dyDescent="0.2"/>
    <row r="1409" s="23" customFormat="1" ht="12.75" x14ac:dyDescent="0.2"/>
    <row r="1410" s="23" customFormat="1" ht="12.75" x14ac:dyDescent="0.2"/>
    <row r="1411" s="23" customFormat="1" ht="12.75" x14ac:dyDescent="0.2"/>
    <row r="1412" s="23" customFormat="1" ht="12.75" x14ac:dyDescent="0.2"/>
    <row r="1413" s="23" customFormat="1" ht="12.75" x14ac:dyDescent="0.2"/>
    <row r="1414" s="23" customFormat="1" ht="12.75" x14ac:dyDescent="0.2"/>
    <row r="1415" s="23" customFormat="1" ht="12.75" x14ac:dyDescent="0.2"/>
    <row r="1416" s="23" customFormat="1" ht="12.75" x14ac:dyDescent="0.2"/>
    <row r="1417" s="23" customFormat="1" ht="12.75" x14ac:dyDescent="0.2"/>
    <row r="1418" s="23" customFormat="1" ht="12.75" x14ac:dyDescent="0.2"/>
    <row r="1419" s="23" customFormat="1" ht="12.75" x14ac:dyDescent="0.2"/>
    <row r="1420" s="23" customFormat="1" ht="12.75" x14ac:dyDescent="0.2"/>
    <row r="1421" s="23" customFormat="1" ht="12.75" x14ac:dyDescent="0.2"/>
    <row r="1422" s="23" customFormat="1" ht="12.75" x14ac:dyDescent="0.2"/>
    <row r="1423" s="23" customFormat="1" ht="12.75" x14ac:dyDescent="0.2"/>
    <row r="1424" s="23" customFormat="1" ht="12.75" x14ac:dyDescent="0.2"/>
    <row r="1425" s="23" customFormat="1" ht="12.75" x14ac:dyDescent="0.2"/>
    <row r="1426" s="23" customFormat="1" ht="12.75" x14ac:dyDescent="0.2"/>
    <row r="1427" s="23" customFormat="1" ht="12.75" x14ac:dyDescent="0.2"/>
    <row r="1428" s="23" customFormat="1" ht="12.75" x14ac:dyDescent="0.2"/>
    <row r="1429" s="23" customFormat="1" ht="12.75" x14ac:dyDescent="0.2"/>
    <row r="1430" s="23" customFormat="1" ht="12.75" x14ac:dyDescent="0.2"/>
    <row r="1431" s="23" customFormat="1" ht="12.75" x14ac:dyDescent="0.2"/>
    <row r="1432" s="23" customFormat="1" ht="12.75" x14ac:dyDescent="0.2"/>
    <row r="1433" s="23" customFormat="1" ht="12.75" x14ac:dyDescent="0.2"/>
    <row r="1434" s="23" customFormat="1" ht="12.75" x14ac:dyDescent="0.2"/>
    <row r="1435" s="23" customFormat="1" ht="12.75" x14ac:dyDescent="0.2"/>
    <row r="1436" s="23" customFormat="1" ht="12.75" x14ac:dyDescent="0.2"/>
    <row r="1437" s="23" customFormat="1" ht="12.75" x14ac:dyDescent="0.2"/>
    <row r="1438" s="23" customFormat="1" ht="12.75" x14ac:dyDescent="0.2"/>
    <row r="1439" s="23" customFormat="1" ht="12.75" x14ac:dyDescent="0.2"/>
    <row r="1440" s="23" customFormat="1" ht="12.75" x14ac:dyDescent="0.2"/>
    <row r="1441" s="23" customFormat="1" ht="12.75" x14ac:dyDescent="0.2"/>
    <row r="1442" s="23" customFormat="1" ht="12.75" x14ac:dyDescent="0.2"/>
    <row r="1443" s="23" customFormat="1" ht="12.75" x14ac:dyDescent="0.2"/>
    <row r="1444" s="23" customFormat="1" ht="12.75" x14ac:dyDescent="0.2"/>
    <row r="1445" s="23" customFormat="1" ht="12.75" x14ac:dyDescent="0.2"/>
    <row r="1446" s="23" customFormat="1" ht="12.75" x14ac:dyDescent="0.2"/>
    <row r="1447" s="23" customFormat="1" ht="12.75" x14ac:dyDescent="0.2"/>
    <row r="1448" s="23" customFormat="1" ht="12.75" x14ac:dyDescent="0.2"/>
    <row r="1449" s="23" customFormat="1" ht="12.75" x14ac:dyDescent="0.2"/>
    <row r="1450" s="23" customFormat="1" ht="12.75" x14ac:dyDescent="0.2"/>
    <row r="1451" s="23" customFormat="1" ht="12.75" x14ac:dyDescent="0.2"/>
    <row r="1452" s="23" customFormat="1" ht="12.75" x14ac:dyDescent="0.2"/>
    <row r="1453" s="23" customFormat="1" ht="12.75" x14ac:dyDescent="0.2"/>
    <row r="1454" s="23" customFormat="1" ht="12.75" x14ac:dyDescent="0.2"/>
    <row r="1455" s="23" customFormat="1" ht="12.75" x14ac:dyDescent="0.2"/>
    <row r="1456" s="23" customFormat="1" ht="12.75" x14ac:dyDescent="0.2"/>
    <row r="1457" s="23" customFormat="1" ht="12.75" x14ac:dyDescent="0.2"/>
    <row r="1458" s="23" customFormat="1" ht="12.75" x14ac:dyDescent="0.2"/>
    <row r="1459" s="23" customFormat="1" ht="12.75" x14ac:dyDescent="0.2"/>
    <row r="1460" s="23" customFormat="1" ht="12.75" x14ac:dyDescent="0.2"/>
    <row r="1461" s="23" customFormat="1" ht="12.75" x14ac:dyDescent="0.2"/>
    <row r="1462" s="23" customFormat="1" ht="12.75" x14ac:dyDescent="0.2"/>
    <row r="1463" s="23" customFormat="1" ht="12.75" x14ac:dyDescent="0.2"/>
    <row r="1464" s="23" customFormat="1" ht="12.75" x14ac:dyDescent="0.2"/>
    <row r="1465" s="23" customFormat="1" ht="12.75" x14ac:dyDescent="0.2"/>
    <row r="1466" s="23" customFormat="1" ht="12.75" x14ac:dyDescent="0.2"/>
    <row r="1467" s="23" customFormat="1" ht="12.75" x14ac:dyDescent="0.2"/>
    <row r="1468" s="23" customFormat="1" ht="12.75" x14ac:dyDescent="0.2"/>
    <row r="1469" s="23" customFormat="1" ht="12.75" x14ac:dyDescent="0.2"/>
    <row r="1470" s="23" customFormat="1" ht="12.75" x14ac:dyDescent="0.2"/>
    <row r="1471" s="23" customFormat="1" ht="12.75" x14ac:dyDescent="0.2"/>
    <row r="1472" s="23" customFormat="1" ht="12.75" x14ac:dyDescent="0.2"/>
    <row r="1473" s="23" customFormat="1" ht="12.75" x14ac:dyDescent="0.2"/>
    <row r="1474" s="23" customFormat="1" ht="12.75" x14ac:dyDescent="0.2"/>
    <row r="1475" s="23" customFormat="1" ht="12.75" x14ac:dyDescent="0.2"/>
    <row r="1476" s="23" customFormat="1" ht="12.75" x14ac:dyDescent="0.2"/>
    <row r="1477" s="23" customFormat="1" ht="12.75" x14ac:dyDescent="0.2"/>
    <row r="1478" s="23" customFormat="1" ht="12.75" x14ac:dyDescent="0.2"/>
    <row r="1479" s="23" customFormat="1" ht="12.75" x14ac:dyDescent="0.2"/>
    <row r="1480" s="23" customFormat="1" ht="12.75" x14ac:dyDescent="0.2"/>
    <row r="1481" s="23" customFormat="1" ht="12.75" x14ac:dyDescent="0.2"/>
    <row r="1482" s="23" customFormat="1" ht="12.75" x14ac:dyDescent="0.2"/>
    <row r="1483" s="23" customFormat="1" ht="12.75" x14ac:dyDescent="0.2"/>
    <row r="1484" s="23" customFormat="1" ht="12.75" x14ac:dyDescent="0.2"/>
    <row r="1485" s="23" customFormat="1" ht="12.75" x14ac:dyDescent="0.2"/>
    <row r="1486" s="23" customFormat="1" ht="12.75" x14ac:dyDescent="0.2"/>
    <row r="1487" s="23" customFormat="1" ht="12.75" x14ac:dyDescent="0.2"/>
    <row r="1488" s="23" customFormat="1" ht="12.75" x14ac:dyDescent="0.2"/>
    <row r="1489" s="23" customFormat="1" ht="12.75" x14ac:dyDescent="0.2"/>
    <row r="1490" s="23" customFormat="1" ht="12.75" x14ac:dyDescent="0.2"/>
    <row r="1491" s="23" customFormat="1" ht="12.75" x14ac:dyDescent="0.2"/>
    <row r="1492" s="23" customFormat="1" ht="12.75" x14ac:dyDescent="0.2"/>
    <row r="1493" s="23" customFormat="1" ht="12.75" x14ac:dyDescent="0.2"/>
    <row r="1494" s="23" customFormat="1" ht="12.75" x14ac:dyDescent="0.2"/>
    <row r="1495" s="23" customFormat="1" ht="12.75" x14ac:dyDescent="0.2"/>
    <row r="1496" s="23" customFormat="1" ht="12.75" x14ac:dyDescent="0.2"/>
    <row r="1497" s="23" customFormat="1" ht="12.75" x14ac:dyDescent="0.2"/>
    <row r="1498" s="23" customFormat="1" ht="12.75" x14ac:dyDescent="0.2"/>
    <row r="1499" s="23" customFormat="1" ht="12.75" x14ac:dyDescent="0.2"/>
    <row r="1500" s="23" customFormat="1" ht="12.75" x14ac:dyDescent="0.2"/>
    <row r="1501" s="23" customFormat="1" ht="12.75" x14ac:dyDescent="0.2"/>
    <row r="1502" s="23" customFormat="1" ht="12.75" x14ac:dyDescent="0.2"/>
    <row r="1503" s="23" customFormat="1" ht="12.75" x14ac:dyDescent="0.2"/>
    <row r="1504" s="23" customFormat="1" ht="12.75" x14ac:dyDescent="0.2"/>
    <row r="1505" s="23" customFormat="1" ht="12.75" x14ac:dyDescent="0.2"/>
    <row r="1506" s="23" customFormat="1" ht="12.75" x14ac:dyDescent="0.2"/>
    <row r="1507" s="23" customFormat="1" ht="12.75" x14ac:dyDescent="0.2"/>
    <row r="1508" s="23" customFormat="1" ht="12.75" x14ac:dyDescent="0.2"/>
    <row r="1509" s="23" customFormat="1" ht="12.75" x14ac:dyDescent="0.2"/>
    <row r="1510" s="23" customFormat="1" ht="12.75" x14ac:dyDescent="0.2"/>
    <row r="1511" s="23" customFormat="1" ht="12.75" x14ac:dyDescent="0.2"/>
    <row r="1512" s="23" customFormat="1" ht="12.75" x14ac:dyDescent="0.2"/>
    <row r="1513" s="23" customFormat="1" ht="12.75" x14ac:dyDescent="0.2"/>
    <row r="1514" s="23" customFormat="1" ht="12.75" x14ac:dyDescent="0.2"/>
    <row r="1515" s="23" customFormat="1" ht="12.75" x14ac:dyDescent="0.2"/>
    <row r="1516" s="23" customFormat="1" ht="12.75" x14ac:dyDescent="0.2"/>
    <row r="1517" s="23" customFormat="1" ht="12.75" x14ac:dyDescent="0.2"/>
    <row r="1518" s="23" customFormat="1" ht="12.75" x14ac:dyDescent="0.2"/>
    <row r="1519" s="23" customFormat="1" ht="12.75" x14ac:dyDescent="0.2"/>
    <row r="1520" s="23" customFormat="1" ht="12.75" x14ac:dyDescent="0.2"/>
    <row r="1521" s="23" customFormat="1" ht="12.75" x14ac:dyDescent="0.2"/>
    <row r="1522" s="23" customFormat="1" ht="12.75" x14ac:dyDescent="0.2"/>
    <row r="1523" s="23" customFormat="1" ht="12.75" x14ac:dyDescent="0.2"/>
    <row r="1524" s="23" customFormat="1" ht="12.75" x14ac:dyDescent="0.2"/>
    <row r="1525" s="23" customFormat="1" ht="12.75" x14ac:dyDescent="0.2"/>
    <row r="1526" s="23" customFormat="1" ht="12.75" x14ac:dyDescent="0.2"/>
    <row r="1527" s="23" customFormat="1" ht="12.75" x14ac:dyDescent="0.2"/>
    <row r="1528" s="23" customFormat="1" ht="12.75" x14ac:dyDescent="0.2"/>
    <row r="1529" s="23" customFormat="1" ht="12.75" x14ac:dyDescent="0.2"/>
    <row r="1530" s="23" customFormat="1" ht="12.75" x14ac:dyDescent="0.2"/>
    <row r="1531" s="23" customFormat="1" ht="12.75" x14ac:dyDescent="0.2"/>
    <row r="1532" s="23" customFormat="1" ht="12.75" x14ac:dyDescent="0.2"/>
    <row r="1533" s="23" customFormat="1" ht="12.75" x14ac:dyDescent="0.2"/>
    <row r="1534" s="23" customFormat="1" ht="12.75" x14ac:dyDescent="0.2"/>
    <row r="1535" s="23" customFormat="1" ht="12.75" x14ac:dyDescent="0.2"/>
    <row r="1536" s="23" customFormat="1" ht="12.75" x14ac:dyDescent="0.2"/>
    <row r="1537" s="23" customFormat="1" ht="12.75" x14ac:dyDescent="0.2"/>
    <row r="1538" s="23" customFormat="1" ht="12.75" x14ac:dyDescent="0.2"/>
    <row r="1539" s="23" customFormat="1" ht="12.75" x14ac:dyDescent="0.2"/>
    <row r="1540" s="23" customFormat="1" ht="12.75" x14ac:dyDescent="0.2"/>
    <row r="1541" s="23" customFormat="1" ht="12.75" x14ac:dyDescent="0.2"/>
    <row r="1542" s="23" customFormat="1" ht="12.75" x14ac:dyDescent="0.2"/>
    <row r="1543" s="23" customFormat="1" ht="12.75" x14ac:dyDescent="0.2"/>
    <row r="1544" s="23" customFormat="1" ht="12.75" x14ac:dyDescent="0.2"/>
    <row r="1545" s="23" customFormat="1" ht="12.75" x14ac:dyDescent="0.2"/>
    <row r="1546" s="23" customFormat="1" ht="12.75" x14ac:dyDescent="0.2"/>
    <row r="1547" s="23" customFormat="1" ht="12.75" x14ac:dyDescent="0.2"/>
    <row r="1548" s="23" customFormat="1" ht="12.75" x14ac:dyDescent="0.2"/>
    <row r="1549" s="23" customFormat="1" ht="12.75" x14ac:dyDescent="0.2"/>
    <row r="1550" s="23" customFormat="1" ht="12.75" x14ac:dyDescent="0.2"/>
    <row r="1551" s="23" customFormat="1" ht="12.75" x14ac:dyDescent="0.2"/>
    <row r="1552" s="23" customFormat="1" ht="12.75" x14ac:dyDescent="0.2"/>
    <row r="1553" s="23" customFormat="1" ht="12.75" x14ac:dyDescent="0.2"/>
    <row r="1554" s="23" customFormat="1" ht="12.75" x14ac:dyDescent="0.2"/>
    <row r="1555" s="23" customFormat="1" ht="12.75" x14ac:dyDescent="0.2"/>
    <row r="1556" s="23" customFormat="1" ht="12.75" x14ac:dyDescent="0.2"/>
    <row r="1557" s="23" customFormat="1" ht="12.75" x14ac:dyDescent="0.2"/>
    <row r="1558" s="23" customFormat="1" ht="12.75" x14ac:dyDescent="0.2"/>
    <row r="1559" s="23" customFormat="1" ht="12.75" x14ac:dyDescent="0.2"/>
    <row r="1560" s="23" customFormat="1" ht="12.75" x14ac:dyDescent="0.2"/>
    <row r="1561" s="23" customFormat="1" ht="12.75" x14ac:dyDescent="0.2"/>
    <row r="1562" s="23" customFormat="1" ht="12.75" x14ac:dyDescent="0.2"/>
    <row r="1563" s="23" customFormat="1" ht="12.75" x14ac:dyDescent="0.2"/>
    <row r="1564" s="23" customFormat="1" ht="12.75" x14ac:dyDescent="0.2"/>
    <row r="1565" s="23" customFormat="1" ht="12.75" x14ac:dyDescent="0.2"/>
    <row r="1566" s="23" customFormat="1" ht="12.75" x14ac:dyDescent="0.2"/>
    <row r="1567" s="23" customFormat="1" ht="12.75" x14ac:dyDescent="0.2"/>
    <row r="1568" s="23" customFormat="1" ht="12.75" x14ac:dyDescent="0.2"/>
    <row r="1569" s="23" customFormat="1" ht="12.75" x14ac:dyDescent="0.2"/>
    <row r="1570" s="23" customFormat="1" ht="12.75" x14ac:dyDescent="0.2"/>
    <row r="1571" s="23" customFormat="1" ht="12.75" x14ac:dyDescent="0.2"/>
    <row r="1572" s="23" customFormat="1" ht="12.75" x14ac:dyDescent="0.2"/>
    <row r="1573" s="23" customFormat="1" ht="12.75" x14ac:dyDescent="0.2"/>
    <row r="1574" s="23" customFormat="1" ht="12.75" x14ac:dyDescent="0.2"/>
    <row r="1575" s="23" customFormat="1" ht="12.75" x14ac:dyDescent="0.2"/>
    <row r="1576" s="23" customFormat="1" ht="12.75" x14ac:dyDescent="0.2"/>
    <row r="1577" s="23" customFormat="1" ht="12.75" x14ac:dyDescent="0.2"/>
    <row r="1578" s="23" customFormat="1" ht="12.75" x14ac:dyDescent="0.2"/>
    <row r="1579" s="23" customFormat="1" ht="12.75" x14ac:dyDescent="0.2"/>
    <row r="1580" s="23" customFormat="1" ht="12.75" x14ac:dyDescent="0.2"/>
    <row r="1581" s="23" customFormat="1" ht="12.75" x14ac:dyDescent="0.2"/>
    <row r="1582" s="23" customFormat="1" ht="12.75" x14ac:dyDescent="0.2"/>
    <row r="1583" s="23" customFormat="1" ht="12.75" x14ac:dyDescent="0.2"/>
    <row r="1584" s="23" customFormat="1" ht="12.75" x14ac:dyDescent="0.2"/>
    <row r="1585" s="23" customFormat="1" ht="12.75" x14ac:dyDescent="0.2"/>
    <row r="1586" s="23" customFormat="1" ht="12.75" x14ac:dyDescent="0.2"/>
    <row r="1587" s="23" customFormat="1" ht="12.75" x14ac:dyDescent="0.2"/>
    <row r="1588" s="23" customFormat="1" ht="12.75" x14ac:dyDescent="0.2"/>
    <row r="1589" s="23" customFormat="1" ht="12.75" x14ac:dyDescent="0.2"/>
    <row r="1590" s="23" customFormat="1" ht="12.75" x14ac:dyDescent="0.2"/>
    <row r="1591" s="23" customFormat="1" ht="12.75" x14ac:dyDescent="0.2"/>
    <row r="1592" s="23" customFormat="1" ht="12.75" x14ac:dyDescent="0.2"/>
    <row r="1593" s="23" customFormat="1" ht="12.75" x14ac:dyDescent="0.2"/>
    <row r="1594" s="23" customFormat="1" ht="12.75" x14ac:dyDescent="0.2"/>
    <row r="1595" s="23" customFormat="1" ht="12.75" x14ac:dyDescent="0.2"/>
    <row r="1596" s="23" customFormat="1" ht="12.75" x14ac:dyDescent="0.2"/>
    <row r="1597" s="23" customFormat="1" ht="12.75" x14ac:dyDescent="0.2"/>
    <row r="1598" s="23" customFormat="1" ht="12.75" x14ac:dyDescent="0.2"/>
    <row r="1599" s="23" customFormat="1" ht="12.75" x14ac:dyDescent="0.2"/>
    <row r="1600" s="23" customFormat="1" ht="12.75" x14ac:dyDescent="0.2"/>
    <row r="1601" s="23" customFormat="1" ht="12.75" x14ac:dyDescent="0.2"/>
    <row r="1602" s="23" customFormat="1" ht="12.75" x14ac:dyDescent="0.2"/>
    <row r="1603" s="23" customFormat="1" ht="12.75" x14ac:dyDescent="0.2"/>
    <row r="1604" s="23" customFormat="1" ht="12.75" x14ac:dyDescent="0.2"/>
    <row r="1605" s="23" customFormat="1" ht="12.75" x14ac:dyDescent="0.2"/>
    <row r="1606" s="23" customFormat="1" ht="12.75" x14ac:dyDescent="0.2"/>
    <row r="1607" s="23" customFormat="1" ht="12.75" x14ac:dyDescent="0.2"/>
    <row r="1608" s="23" customFormat="1" ht="12.75" x14ac:dyDescent="0.2"/>
    <row r="1609" s="23" customFormat="1" ht="12.75" x14ac:dyDescent="0.2"/>
    <row r="1610" s="23" customFormat="1" ht="12.75" x14ac:dyDescent="0.2"/>
    <row r="1611" s="23" customFormat="1" ht="12.75" x14ac:dyDescent="0.2"/>
    <row r="1612" s="23" customFormat="1" ht="12.75" x14ac:dyDescent="0.2"/>
    <row r="1613" s="23" customFormat="1" ht="12.75" x14ac:dyDescent="0.2"/>
    <row r="1614" s="23" customFormat="1" ht="12.75" x14ac:dyDescent="0.2"/>
    <row r="1615" s="23" customFormat="1" ht="12.75" x14ac:dyDescent="0.2"/>
    <row r="1616" s="23" customFormat="1" ht="12.75" x14ac:dyDescent="0.2"/>
    <row r="1617" s="23" customFormat="1" ht="12.75" x14ac:dyDescent="0.2"/>
    <row r="1618" s="23" customFormat="1" ht="12.75" x14ac:dyDescent="0.2"/>
    <row r="1619" s="23" customFormat="1" ht="12.75" x14ac:dyDescent="0.2"/>
    <row r="1620" s="23" customFormat="1" ht="12.75" x14ac:dyDescent="0.2"/>
    <row r="1621" s="23" customFormat="1" ht="12.75" x14ac:dyDescent="0.2"/>
    <row r="1622" s="23" customFormat="1" ht="12.75" x14ac:dyDescent="0.2"/>
    <row r="1623" s="23" customFormat="1" ht="12.75" x14ac:dyDescent="0.2"/>
    <row r="1624" s="23" customFormat="1" ht="12.75" x14ac:dyDescent="0.2"/>
    <row r="1625" s="23" customFormat="1" ht="12.75" x14ac:dyDescent="0.2"/>
    <row r="1626" s="23" customFormat="1" ht="12.75" x14ac:dyDescent="0.2"/>
    <row r="1627" s="23" customFormat="1" ht="12.75" x14ac:dyDescent="0.2"/>
    <row r="1628" s="23" customFormat="1" ht="12.75" x14ac:dyDescent="0.2"/>
    <row r="1629" s="23" customFormat="1" ht="12.75" x14ac:dyDescent="0.2"/>
    <row r="1630" s="23" customFormat="1" ht="12.75" x14ac:dyDescent="0.2"/>
    <row r="1631" s="23" customFormat="1" ht="12.75" x14ac:dyDescent="0.2"/>
    <row r="1632" s="23" customFormat="1" ht="12.75" x14ac:dyDescent="0.2"/>
    <row r="1633" s="23" customFormat="1" ht="12.75" x14ac:dyDescent="0.2"/>
    <row r="1634" s="23" customFormat="1" ht="12.75" x14ac:dyDescent="0.2"/>
    <row r="1635" s="23" customFormat="1" ht="12.75" x14ac:dyDescent="0.2"/>
    <row r="1636" s="23" customFormat="1" ht="12.75" x14ac:dyDescent="0.2"/>
    <row r="1637" s="23" customFormat="1" ht="12.75" x14ac:dyDescent="0.2"/>
    <row r="1638" s="23" customFormat="1" ht="12.75" x14ac:dyDescent="0.2"/>
    <row r="1639" s="23" customFormat="1" ht="12.75" x14ac:dyDescent="0.2"/>
    <row r="1640" s="23" customFormat="1" ht="12.75" x14ac:dyDescent="0.2"/>
    <row r="1641" s="23" customFormat="1" ht="12.75" x14ac:dyDescent="0.2"/>
    <row r="1642" s="23" customFormat="1" ht="12.75" x14ac:dyDescent="0.2"/>
    <row r="1643" s="23" customFormat="1" ht="12.75" x14ac:dyDescent="0.2"/>
    <row r="1644" s="23" customFormat="1" ht="12.75" x14ac:dyDescent="0.2"/>
    <row r="1645" s="23" customFormat="1" ht="12.75" x14ac:dyDescent="0.2"/>
    <row r="1646" s="23" customFormat="1" ht="12.75" x14ac:dyDescent="0.2"/>
    <row r="1647" s="23" customFormat="1" ht="12.75" x14ac:dyDescent="0.2"/>
    <row r="1648" s="23" customFormat="1" ht="12.75" x14ac:dyDescent="0.2"/>
    <row r="1649" s="23" customFormat="1" ht="12.75" x14ac:dyDescent="0.2"/>
    <row r="1650" s="23" customFormat="1" ht="12.75" x14ac:dyDescent="0.2"/>
    <row r="1651" s="23" customFormat="1" ht="12.75" x14ac:dyDescent="0.2"/>
    <row r="1652" s="23" customFormat="1" ht="12.75" x14ac:dyDescent="0.2"/>
    <row r="1653" s="23" customFormat="1" ht="12.75" x14ac:dyDescent="0.2"/>
    <row r="1654" s="23" customFormat="1" ht="12.75" x14ac:dyDescent="0.2"/>
    <row r="1655" s="23" customFormat="1" ht="12.75" x14ac:dyDescent="0.2"/>
    <row r="1656" s="23" customFormat="1" ht="12.75" x14ac:dyDescent="0.2"/>
    <row r="1657" s="23" customFormat="1" ht="12.75" x14ac:dyDescent="0.2"/>
    <row r="1658" s="23" customFormat="1" ht="12.75" x14ac:dyDescent="0.2"/>
    <row r="1659" s="23" customFormat="1" ht="12.75" x14ac:dyDescent="0.2"/>
    <row r="1660" s="23" customFormat="1" ht="12.75" x14ac:dyDescent="0.2"/>
    <row r="1661" s="23" customFormat="1" ht="12.75" x14ac:dyDescent="0.2"/>
    <row r="1662" s="23" customFormat="1" ht="12.75" x14ac:dyDescent="0.2"/>
    <row r="1663" s="23" customFormat="1" ht="12.75" x14ac:dyDescent="0.2"/>
    <row r="1664" s="23" customFormat="1" ht="12.75" x14ac:dyDescent="0.2"/>
    <row r="1665" s="23" customFormat="1" ht="12.75" x14ac:dyDescent="0.2"/>
    <row r="1666" s="23" customFormat="1" ht="12.75" x14ac:dyDescent="0.2"/>
    <row r="1667" s="23" customFormat="1" ht="12.75" x14ac:dyDescent="0.2"/>
    <row r="1668" s="23" customFormat="1" ht="12.75" x14ac:dyDescent="0.2"/>
    <row r="1669" s="23" customFormat="1" ht="12.75" x14ac:dyDescent="0.2"/>
    <row r="1670" s="23" customFormat="1" ht="12.75" x14ac:dyDescent="0.2"/>
    <row r="1671" s="23" customFormat="1" ht="12.75" x14ac:dyDescent="0.2"/>
    <row r="1672" s="23" customFormat="1" ht="12.75" x14ac:dyDescent="0.2"/>
    <row r="1673" s="23" customFormat="1" ht="12.75" x14ac:dyDescent="0.2"/>
    <row r="1674" s="23" customFormat="1" ht="12.75" x14ac:dyDescent="0.2"/>
    <row r="1675" s="23" customFormat="1" ht="12.75" x14ac:dyDescent="0.2"/>
    <row r="1676" s="23" customFormat="1" ht="12.75" x14ac:dyDescent="0.2"/>
    <row r="1677" s="23" customFormat="1" ht="12.75" x14ac:dyDescent="0.2"/>
    <row r="1678" s="23" customFormat="1" ht="12.75" x14ac:dyDescent="0.2"/>
    <row r="1679" s="23" customFormat="1" ht="12.75" x14ac:dyDescent="0.2"/>
    <row r="1680" s="23" customFormat="1" ht="12.75" x14ac:dyDescent="0.2"/>
    <row r="1681" s="23" customFormat="1" ht="12.75" x14ac:dyDescent="0.2"/>
    <row r="1682" s="23" customFormat="1" ht="12.75" x14ac:dyDescent="0.2"/>
    <row r="1683" s="23" customFormat="1" ht="12.75" x14ac:dyDescent="0.2"/>
    <row r="1684" s="23" customFormat="1" ht="12.75" x14ac:dyDescent="0.2"/>
    <row r="1685" s="23" customFormat="1" ht="12.75" x14ac:dyDescent="0.2"/>
    <row r="1686" s="23" customFormat="1" ht="12.75" x14ac:dyDescent="0.2"/>
    <row r="1687" s="23" customFormat="1" ht="12.75" x14ac:dyDescent="0.2"/>
    <row r="1688" s="23" customFormat="1" ht="12.75" x14ac:dyDescent="0.2"/>
    <row r="1689" s="23" customFormat="1" ht="12.75" x14ac:dyDescent="0.2"/>
    <row r="1690" s="23" customFormat="1" ht="12.75" x14ac:dyDescent="0.2"/>
    <row r="1691" s="23" customFormat="1" ht="12.75" x14ac:dyDescent="0.2"/>
    <row r="1692" s="23" customFormat="1" ht="12.75" x14ac:dyDescent="0.2"/>
    <row r="1693" s="23" customFormat="1" ht="12.75" x14ac:dyDescent="0.2"/>
    <row r="1694" s="23" customFormat="1" ht="12.75" x14ac:dyDescent="0.2"/>
    <row r="1695" s="23" customFormat="1" ht="12.75" x14ac:dyDescent="0.2"/>
    <row r="1696" s="23" customFormat="1" ht="12.75" x14ac:dyDescent="0.2"/>
    <row r="1697" s="23" customFormat="1" ht="12.75" x14ac:dyDescent="0.2"/>
    <row r="1698" s="23" customFormat="1" ht="12.75" x14ac:dyDescent="0.2"/>
    <row r="1699" s="23" customFormat="1" ht="12.75" x14ac:dyDescent="0.2"/>
    <row r="1700" s="23" customFormat="1" ht="12.75" x14ac:dyDescent="0.2"/>
    <row r="1701" s="23" customFormat="1" ht="12.75" x14ac:dyDescent="0.2"/>
    <row r="1702" s="23" customFormat="1" ht="12.75" x14ac:dyDescent="0.2"/>
    <row r="1703" s="23" customFormat="1" ht="12.75" x14ac:dyDescent="0.2"/>
    <row r="1704" s="23" customFormat="1" ht="12.75" x14ac:dyDescent="0.2"/>
    <row r="1705" s="23" customFormat="1" ht="12.75" x14ac:dyDescent="0.2"/>
    <row r="1706" s="23" customFormat="1" ht="12.75" x14ac:dyDescent="0.2"/>
    <row r="1707" s="23" customFormat="1" ht="12.75" x14ac:dyDescent="0.2"/>
    <row r="1708" s="23" customFormat="1" ht="12.75" x14ac:dyDescent="0.2"/>
    <row r="1709" s="23" customFormat="1" ht="12.75" x14ac:dyDescent="0.2"/>
    <row r="1710" s="23" customFormat="1" ht="12.75" x14ac:dyDescent="0.2"/>
    <row r="1711" s="23" customFormat="1" ht="12.75" x14ac:dyDescent="0.2"/>
    <row r="1712" s="23" customFormat="1" ht="12.75" x14ac:dyDescent="0.2"/>
    <row r="1713" s="23" customFormat="1" ht="12.75" x14ac:dyDescent="0.2"/>
    <row r="1714" s="23" customFormat="1" ht="12.75" x14ac:dyDescent="0.2"/>
    <row r="1715" s="23" customFormat="1" ht="12.75" x14ac:dyDescent="0.2"/>
    <row r="1716" s="23" customFormat="1" ht="12.75" x14ac:dyDescent="0.2"/>
    <row r="1717" s="23" customFormat="1" ht="12.75" x14ac:dyDescent="0.2"/>
    <row r="1718" s="23" customFormat="1" ht="12.75" x14ac:dyDescent="0.2"/>
    <row r="1719" s="23" customFormat="1" ht="12.75" x14ac:dyDescent="0.2"/>
    <row r="1720" s="23" customFormat="1" ht="12.75" x14ac:dyDescent="0.2"/>
    <row r="1721" s="23" customFormat="1" ht="12.75" x14ac:dyDescent="0.2"/>
    <row r="1722" s="23" customFormat="1" ht="12.75" x14ac:dyDescent="0.2"/>
    <row r="1723" s="23" customFormat="1" ht="12.75" x14ac:dyDescent="0.2"/>
    <row r="1724" s="23" customFormat="1" ht="12.75" x14ac:dyDescent="0.2"/>
    <row r="1725" s="23" customFormat="1" ht="12.75" x14ac:dyDescent="0.2"/>
    <row r="1726" s="23" customFormat="1" ht="12.75" x14ac:dyDescent="0.2"/>
    <row r="1727" s="23" customFormat="1" ht="12.75" x14ac:dyDescent="0.2"/>
    <row r="1728" s="23" customFormat="1" ht="12.75" x14ac:dyDescent="0.2"/>
    <row r="1729" s="23" customFormat="1" ht="12.75" x14ac:dyDescent="0.2"/>
    <row r="1730" s="23" customFormat="1" ht="12.75" x14ac:dyDescent="0.2"/>
    <row r="1731" s="23" customFormat="1" ht="12.75" x14ac:dyDescent="0.2"/>
    <row r="1732" s="23" customFormat="1" ht="12.75" x14ac:dyDescent="0.2"/>
    <row r="1733" s="23" customFormat="1" ht="12.75" x14ac:dyDescent="0.2"/>
    <row r="1734" s="23" customFormat="1" ht="12.75" x14ac:dyDescent="0.2"/>
    <row r="1735" s="23" customFormat="1" ht="12.75" x14ac:dyDescent="0.2"/>
    <row r="1736" s="23" customFormat="1" ht="12.75" x14ac:dyDescent="0.2"/>
    <row r="1737" s="23" customFormat="1" ht="12.75" x14ac:dyDescent="0.2"/>
    <row r="1738" s="23" customFormat="1" ht="12.75" x14ac:dyDescent="0.2"/>
    <row r="1739" s="23" customFormat="1" ht="12.75" x14ac:dyDescent="0.2"/>
    <row r="1740" s="23" customFormat="1" ht="12.75" x14ac:dyDescent="0.2"/>
    <row r="1741" s="23" customFormat="1" ht="12.75" x14ac:dyDescent="0.2"/>
    <row r="1742" s="23" customFormat="1" ht="12.75" x14ac:dyDescent="0.2"/>
    <row r="1743" s="23" customFormat="1" ht="12.75" x14ac:dyDescent="0.2"/>
    <row r="1744" s="23" customFormat="1" ht="12.75" x14ac:dyDescent="0.2"/>
    <row r="1745" s="23" customFormat="1" ht="12.75" x14ac:dyDescent="0.2"/>
    <row r="1746" s="23" customFormat="1" ht="12.75" x14ac:dyDescent="0.2"/>
    <row r="1747" s="23" customFormat="1" ht="12.75" x14ac:dyDescent="0.2"/>
    <row r="1748" s="23" customFormat="1" ht="12.75" x14ac:dyDescent="0.2"/>
    <row r="1749" s="23" customFormat="1" ht="12.75" x14ac:dyDescent="0.2"/>
    <row r="1750" s="23" customFormat="1" ht="12.75" x14ac:dyDescent="0.2"/>
    <row r="1751" s="23" customFormat="1" ht="12.75" x14ac:dyDescent="0.2"/>
    <row r="1752" s="23" customFormat="1" ht="12.75" x14ac:dyDescent="0.2"/>
    <row r="1753" s="23" customFormat="1" ht="12.75" x14ac:dyDescent="0.2"/>
    <row r="1754" s="23" customFormat="1" ht="12.75" x14ac:dyDescent="0.2"/>
    <row r="1755" s="23" customFormat="1" ht="12.75" x14ac:dyDescent="0.2"/>
    <row r="1756" s="23" customFormat="1" ht="12.75" x14ac:dyDescent="0.2"/>
    <row r="1757" s="23" customFormat="1" ht="12.75" x14ac:dyDescent="0.2"/>
    <row r="1758" s="23" customFormat="1" ht="12.75" x14ac:dyDescent="0.2"/>
    <row r="1759" s="23" customFormat="1" ht="12.75" x14ac:dyDescent="0.2"/>
    <row r="1760" s="23" customFormat="1" ht="12.75" x14ac:dyDescent="0.2"/>
    <row r="1761" s="23" customFormat="1" ht="12.75" x14ac:dyDescent="0.2"/>
    <row r="1762" s="23" customFormat="1" ht="12.75" x14ac:dyDescent="0.2"/>
    <row r="1763" s="23" customFormat="1" ht="12.75" x14ac:dyDescent="0.2"/>
    <row r="1764" s="23" customFormat="1" ht="12.75" x14ac:dyDescent="0.2"/>
    <row r="1765" s="23" customFormat="1" ht="12.75" x14ac:dyDescent="0.2"/>
    <row r="1766" s="23" customFormat="1" ht="12.75" x14ac:dyDescent="0.2"/>
    <row r="1767" s="23" customFormat="1" ht="12.75" x14ac:dyDescent="0.2"/>
    <row r="1768" s="23" customFormat="1" ht="12.75" x14ac:dyDescent="0.2"/>
    <row r="1769" s="23" customFormat="1" ht="12.75" x14ac:dyDescent="0.2"/>
    <row r="1770" s="23" customFormat="1" ht="12.75" x14ac:dyDescent="0.2"/>
    <row r="1771" s="23" customFormat="1" ht="12.75" x14ac:dyDescent="0.2"/>
    <row r="1772" s="23" customFormat="1" ht="12.75" x14ac:dyDescent="0.2"/>
    <row r="1773" s="23" customFormat="1" ht="12.75" x14ac:dyDescent="0.2"/>
    <row r="1774" s="23" customFormat="1" ht="12.75" x14ac:dyDescent="0.2"/>
    <row r="1775" s="23" customFormat="1" ht="12.75" x14ac:dyDescent="0.2"/>
    <row r="1776" s="23" customFormat="1" ht="12.75" x14ac:dyDescent="0.2"/>
    <row r="1777" s="23" customFormat="1" ht="12.75" x14ac:dyDescent="0.2"/>
    <row r="1778" s="23" customFormat="1" ht="12.75" x14ac:dyDescent="0.2"/>
    <row r="1779" s="23" customFormat="1" ht="12.75" x14ac:dyDescent="0.2"/>
    <row r="1780" s="23" customFormat="1" ht="12.75" x14ac:dyDescent="0.2"/>
    <row r="1781" s="23" customFormat="1" ht="12.75" x14ac:dyDescent="0.2"/>
    <row r="1782" s="23" customFormat="1" ht="12.75" x14ac:dyDescent="0.2"/>
    <row r="1783" s="23" customFormat="1" ht="12.75" x14ac:dyDescent="0.2"/>
    <row r="1784" s="23" customFormat="1" ht="12.75" x14ac:dyDescent="0.2"/>
    <row r="1785" s="23" customFormat="1" ht="12.75" x14ac:dyDescent="0.2"/>
    <row r="1786" s="23" customFormat="1" ht="12.75" x14ac:dyDescent="0.2"/>
    <row r="1787" s="23" customFormat="1" ht="12.75" x14ac:dyDescent="0.2"/>
    <row r="1788" s="23" customFormat="1" ht="12.75" x14ac:dyDescent="0.2"/>
    <row r="1789" s="23" customFormat="1" ht="12.75" x14ac:dyDescent="0.2"/>
    <row r="1790" s="23" customFormat="1" ht="12.75" x14ac:dyDescent="0.2"/>
    <row r="1791" s="23" customFormat="1" ht="12.75" x14ac:dyDescent="0.2"/>
    <row r="1792" s="23" customFormat="1" ht="12.75" x14ac:dyDescent="0.2"/>
    <row r="1793" s="23" customFormat="1" ht="12.75" x14ac:dyDescent="0.2"/>
    <row r="1794" s="23" customFormat="1" ht="12.75" x14ac:dyDescent="0.2"/>
    <row r="1795" s="23" customFormat="1" ht="12.75" x14ac:dyDescent="0.2"/>
    <row r="1796" s="23" customFormat="1" ht="12.75" x14ac:dyDescent="0.2"/>
    <row r="1797" s="23" customFormat="1" ht="12.75" x14ac:dyDescent="0.2"/>
    <row r="1798" s="23" customFormat="1" ht="12.75" x14ac:dyDescent="0.2"/>
    <row r="1799" s="23" customFormat="1" ht="12.75" x14ac:dyDescent="0.2"/>
    <row r="1800" s="23" customFormat="1" ht="12.75" x14ac:dyDescent="0.2"/>
    <row r="1801" s="23" customFormat="1" ht="12.75" x14ac:dyDescent="0.2"/>
    <row r="1802" s="23" customFormat="1" ht="12.75" x14ac:dyDescent="0.2"/>
    <row r="1803" s="23" customFormat="1" ht="12.75" x14ac:dyDescent="0.2"/>
    <row r="1804" s="23" customFormat="1" ht="12.75" x14ac:dyDescent="0.2"/>
    <row r="1805" s="23" customFormat="1" ht="12.75" x14ac:dyDescent="0.2"/>
    <row r="1806" s="23" customFormat="1" ht="12.75" x14ac:dyDescent="0.2"/>
    <row r="1807" s="23" customFormat="1" ht="12.75" x14ac:dyDescent="0.2"/>
    <row r="1808" s="23" customFormat="1" ht="12.75" x14ac:dyDescent="0.2"/>
    <row r="1809" s="23" customFormat="1" ht="12.75" x14ac:dyDescent="0.2"/>
    <row r="1810" s="23" customFormat="1" ht="12.75" x14ac:dyDescent="0.2"/>
    <row r="1811" s="23" customFormat="1" ht="12.75" x14ac:dyDescent="0.2"/>
    <row r="1812" s="23" customFormat="1" ht="12.75" x14ac:dyDescent="0.2"/>
    <row r="1813" s="23" customFormat="1" ht="12.75" x14ac:dyDescent="0.2"/>
    <row r="1814" s="23" customFormat="1" ht="12.75" x14ac:dyDescent="0.2"/>
    <row r="1815" s="23" customFormat="1" ht="12.75" x14ac:dyDescent="0.2"/>
    <row r="1816" s="23" customFormat="1" ht="12.75" x14ac:dyDescent="0.2"/>
    <row r="1817" s="23" customFormat="1" ht="12.75" x14ac:dyDescent="0.2"/>
    <row r="1818" s="23" customFormat="1" ht="12.75" x14ac:dyDescent="0.2"/>
    <row r="1819" s="23" customFormat="1" ht="12.75" x14ac:dyDescent="0.2"/>
    <row r="1820" s="23" customFormat="1" ht="12.75" x14ac:dyDescent="0.2"/>
    <row r="1821" s="23" customFormat="1" ht="12.75" x14ac:dyDescent="0.2"/>
    <row r="1822" s="23" customFormat="1" ht="12.75" x14ac:dyDescent="0.2"/>
    <row r="1823" s="23" customFormat="1" ht="12.75" x14ac:dyDescent="0.2"/>
    <row r="1824" s="23" customFormat="1" ht="12.75" x14ac:dyDescent="0.2"/>
    <row r="1825" s="23" customFormat="1" ht="12.75" x14ac:dyDescent="0.2"/>
    <row r="1826" s="23" customFormat="1" ht="12.75" x14ac:dyDescent="0.2"/>
    <row r="1827" s="23" customFormat="1" ht="12.75" x14ac:dyDescent="0.2"/>
    <row r="1828" s="23" customFormat="1" ht="12.75" x14ac:dyDescent="0.2"/>
    <row r="1829" s="23" customFormat="1" ht="12.75" x14ac:dyDescent="0.2"/>
    <row r="1830" s="23" customFormat="1" ht="12.75" x14ac:dyDescent="0.2"/>
    <row r="1831" s="23" customFormat="1" ht="12.75" x14ac:dyDescent="0.2"/>
    <row r="1832" s="23" customFormat="1" ht="12.75" x14ac:dyDescent="0.2"/>
    <row r="1833" s="23" customFormat="1" ht="12.75" x14ac:dyDescent="0.2"/>
    <row r="1834" s="23" customFormat="1" ht="12.75" x14ac:dyDescent="0.2"/>
    <row r="1835" s="23" customFormat="1" ht="12.75" x14ac:dyDescent="0.2"/>
    <row r="1836" s="23" customFormat="1" ht="12.75" x14ac:dyDescent="0.2"/>
    <row r="1837" s="23" customFormat="1" ht="12.75" x14ac:dyDescent="0.2"/>
    <row r="1838" s="23" customFormat="1" ht="12.75" x14ac:dyDescent="0.2"/>
    <row r="1839" s="23" customFormat="1" ht="12.75" x14ac:dyDescent="0.2"/>
    <row r="1840" s="23" customFormat="1" ht="12.75" x14ac:dyDescent="0.2"/>
    <row r="1841" s="23" customFormat="1" ht="12.75" x14ac:dyDescent="0.2"/>
    <row r="1842" s="23" customFormat="1" ht="12.75" x14ac:dyDescent="0.2"/>
    <row r="1843" s="23" customFormat="1" ht="12.75" x14ac:dyDescent="0.2"/>
    <row r="1844" s="23" customFormat="1" ht="12.75" x14ac:dyDescent="0.2"/>
    <row r="1845" s="23" customFormat="1" ht="12.75" x14ac:dyDescent="0.2"/>
    <row r="1846" s="23" customFormat="1" ht="12.75" x14ac:dyDescent="0.2"/>
    <row r="1847" s="23" customFormat="1" ht="12.75" x14ac:dyDescent="0.2"/>
    <row r="1848" s="23" customFormat="1" ht="12.75" x14ac:dyDescent="0.2"/>
    <row r="1849" s="23" customFormat="1" ht="12.75" x14ac:dyDescent="0.2"/>
    <row r="1850" s="23" customFormat="1" ht="12.75" x14ac:dyDescent="0.2"/>
    <row r="1851" s="23" customFormat="1" ht="12.75" x14ac:dyDescent="0.2"/>
    <row r="1852" s="23" customFormat="1" ht="12.75" x14ac:dyDescent="0.2"/>
    <row r="1853" s="23" customFormat="1" ht="12.75" x14ac:dyDescent="0.2"/>
    <row r="1854" s="23" customFormat="1" ht="12.75" x14ac:dyDescent="0.2"/>
    <row r="1855" s="23" customFormat="1" ht="12.75" x14ac:dyDescent="0.2"/>
    <row r="1856" s="23" customFormat="1" ht="12.75" x14ac:dyDescent="0.2"/>
    <row r="1857" s="23" customFormat="1" ht="12.75" x14ac:dyDescent="0.2"/>
    <row r="1858" s="23" customFormat="1" ht="12.75" x14ac:dyDescent="0.2"/>
    <row r="1859" s="23" customFormat="1" ht="12.75" x14ac:dyDescent="0.2"/>
    <row r="1860" s="23" customFormat="1" ht="12.75" x14ac:dyDescent="0.2"/>
    <row r="1861" s="23" customFormat="1" ht="12.75" x14ac:dyDescent="0.2"/>
    <row r="1862" s="23" customFormat="1" ht="12.75" x14ac:dyDescent="0.2"/>
    <row r="1863" s="23" customFormat="1" ht="12.75" x14ac:dyDescent="0.2"/>
    <row r="1864" s="23" customFormat="1" ht="12.75" x14ac:dyDescent="0.2"/>
    <row r="1865" s="23" customFormat="1" ht="12.75" x14ac:dyDescent="0.2"/>
    <row r="1866" s="23" customFormat="1" ht="12.75" x14ac:dyDescent="0.2"/>
    <row r="1867" s="23" customFormat="1" ht="12.75" x14ac:dyDescent="0.2"/>
    <row r="1868" s="23" customFormat="1" ht="12.75" x14ac:dyDescent="0.2"/>
    <row r="1869" s="23" customFormat="1" ht="12.75" x14ac:dyDescent="0.2"/>
    <row r="1870" s="23" customFormat="1" ht="12.75" x14ac:dyDescent="0.2"/>
    <row r="1871" s="23" customFormat="1" ht="12.75" x14ac:dyDescent="0.2"/>
    <row r="1872" s="23" customFormat="1" ht="12.75" x14ac:dyDescent="0.2"/>
    <row r="1873" s="23" customFormat="1" ht="12.75" x14ac:dyDescent="0.2"/>
    <row r="1874" s="23" customFormat="1" ht="12.75" x14ac:dyDescent="0.2"/>
    <row r="1875" s="23" customFormat="1" ht="12.75" x14ac:dyDescent="0.2"/>
    <row r="1876" s="23" customFormat="1" ht="12.75" x14ac:dyDescent="0.2"/>
    <row r="1877" s="23" customFormat="1" ht="12.75" x14ac:dyDescent="0.2"/>
    <row r="1878" s="23" customFormat="1" ht="12.75" x14ac:dyDescent="0.2"/>
    <row r="1879" s="23" customFormat="1" ht="12.75" x14ac:dyDescent="0.2"/>
    <row r="1880" s="23" customFormat="1" ht="12.75" x14ac:dyDescent="0.2"/>
    <row r="1881" s="23" customFormat="1" ht="12.75" x14ac:dyDescent="0.2"/>
    <row r="1882" s="23" customFormat="1" ht="12.75" x14ac:dyDescent="0.2"/>
    <row r="1883" s="23" customFormat="1" ht="12.75" x14ac:dyDescent="0.2"/>
    <row r="1884" s="23" customFormat="1" ht="12.75" x14ac:dyDescent="0.2"/>
    <row r="1885" s="23" customFormat="1" ht="12.75" x14ac:dyDescent="0.2"/>
    <row r="1886" s="23" customFormat="1" ht="12.75" x14ac:dyDescent="0.2"/>
    <row r="1887" s="23" customFormat="1" ht="12.75" x14ac:dyDescent="0.2"/>
    <row r="1888" s="23" customFormat="1" ht="12.75" x14ac:dyDescent="0.2"/>
    <row r="1889" s="23" customFormat="1" ht="12.75" x14ac:dyDescent="0.2"/>
    <row r="1890" s="23" customFormat="1" ht="12.75" x14ac:dyDescent="0.2"/>
    <row r="1891" s="23" customFormat="1" ht="12.75" x14ac:dyDescent="0.2"/>
    <row r="1892" s="23" customFormat="1" ht="12.75" x14ac:dyDescent="0.2"/>
    <row r="1893" s="23" customFormat="1" ht="12.75" x14ac:dyDescent="0.2"/>
    <row r="1894" s="23" customFormat="1" ht="12.75" x14ac:dyDescent="0.2"/>
    <row r="1895" s="23" customFormat="1" ht="12.75" x14ac:dyDescent="0.2"/>
    <row r="1896" s="23" customFormat="1" ht="12.75" x14ac:dyDescent="0.2"/>
    <row r="1897" s="23" customFormat="1" ht="12.75" x14ac:dyDescent="0.2"/>
    <row r="1898" s="23" customFormat="1" ht="12.75" x14ac:dyDescent="0.2"/>
    <row r="1899" s="23" customFormat="1" ht="12.75" x14ac:dyDescent="0.2"/>
    <row r="1900" s="23" customFormat="1" ht="12.75" x14ac:dyDescent="0.2"/>
    <row r="1901" s="23" customFormat="1" ht="12.75" x14ac:dyDescent="0.2"/>
    <row r="1902" s="23" customFormat="1" ht="12.75" x14ac:dyDescent="0.2"/>
    <row r="1903" s="23" customFormat="1" ht="12.75" x14ac:dyDescent="0.2"/>
    <row r="1904" s="23" customFormat="1" ht="12.75" x14ac:dyDescent="0.2"/>
    <row r="1905" s="23" customFormat="1" ht="12.75" x14ac:dyDescent="0.2"/>
    <row r="1906" s="23" customFormat="1" ht="12.75" x14ac:dyDescent="0.2"/>
    <row r="1907" s="23" customFormat="1" ht="12.75" x14ac:dyDescent="0.2"/>
    <row r="1908" s="23" customFormat="1" ht="12.75" x14ac:dyDescent="0.2"/>
    <row r="1909" s="23" customFormat="1" ht="12.75" x14ac:dyDescent="0.2"/>
    <row r="1910" s="23" customFormat="1" ht="12.75" x14ac:dyDescent="0.2"/>
    <row r="1911" s="23" customFormat="1" ht="12.75" x14ac:dyDescent="0.2"/>
    <row r="1912" s="23" customFormat="1" ht="12.75" x14ac:dyDescent="0.2"/>
    <row r="1913" s="23" customFormat="1" ht="12.75" x14ac:dyDescent="0.2"/>
    <row r="1914" s="23" customFormat="1" ht="12.75" x14ac:dyDescent="0.2"/>
    <row r="1915" s="23" customFormat="1" ht="12.75" x14ac:dyDescent="0.2"/>
    <row r="1916" s="23" customFormat="1" ht="12.75" x14ac:dyDescent="0.2"/>
    <row r="1917" s="23" customFormat="1" ht="12.75" x14ac:dyDescent="0.2"/>
    <row r="1918" s="23" customFormat="1" ht="12.75" x14ac:dyDescent="0.2"/>
    <row r="1919" s="23" customFormat="1" ht="12.75" x14ac:dyDescent="0.2"/>
    <row r="1920" s="23" customFormat="1" ht="12.75" x14ac:dyDescent="0.2"/>
    <row r="1921" s="23" customFormat="1" ht="12.75" x14ac:dyDescent="0.2"/>
    <row r="1922" s="23" customFormat="1" ht="12.75" x14ac:dyDescent="0.2"/>
    <row r="1923" s="23" customFormat="1" ht="12.75" x14ac:dyDescent="0.2"/>
    <row r="1924" s="23" customFormat="1" ht="12.75" x14ac:dyDescent="0.2"/>
    <row r="1925" s="23" customFormat="1" ht="12.75" x14ac:dyDescent="0.2"/>
    <row r="1926" s="23" customFormat="1" ht="12.75" x14ac:dyDescent="0.2"/>
    <row r="1927" s="23" customFormat="1" ht="12.75" x14ac:dyDescent="0.2"/>
    <row r="1928" s="23" customFormat="1" ht="12.75" x14ac:dyDescent="0.2"/>
    <row r="1929" s="23" customFormat="1" ht="12.75" x14ac:dyDescent="0.2"/>
    <row r="1930" s="23" customFormat="1" ht="12.75" x14ac:dyDescent="0.2"/>
    <row r="1931" s="23" customFormat="1" ht="12.75" x14ac:dyDescent="0.2"/>
    <row r="1932" s="23" customFormat="1" ht="12.75" x14ac:dyDescent="0.2"/>
    <row r="1933" s="23" customFormat="1" ht="12.75" x14ac:dyDescent="0.2"/>
    <row r="1934" s="23" customFormat="1" ht="12.75" x14ac:dyDescent="0.2"/>
    <row r="1935" s="23" customFormat="1" ht="12.75" x14ac:dyDescent="0.2"/>
    <row r="1936" s="23" customFormat="1" ht="12.75" x14ac:dyDescent="0.2"/>
    <row r="1937" s="23" customFormat="1" ht="12.75" x14ac:dyDescent="0.2"/>
    <row r="1938" s="23" customFormat="1" ht="12.75" x14ac:dyDescent="0.2"/>
    <row r="1939" s="23" customFormat="1" ht="12.75" x14ac:dyDescent="0.2"/>
    <row r="1940" s="23" customFormat="1" ht="12.75" x14ac:dyDescent="0.2"/>
    <row r="1941" s="23" customFormat="1" ht="12.75" x14ac:dyDescent="0.2"/>
    <row r="1942" s="23" customFormat="1" ht="12.75" x14ac:dyDescent="0.2"/>
    <row r="1943" s="23" customFormat="1" ht="12.75" x14ac:dyDescent="0.2"/>
    <row r="1944" s="23" customFormat="1" ht="12.75" x14ac:dyDescent="0.2"/>
    <row r="1945" s="23" customFormat="1" ht="12.75" x14ac:dyDescent="0.2"/>
    <row r="1946" s="23" customFormat="1" ht="12.75" x14ac:dyDescent="0.2"/>
    <row r="1947" s="23" customFormat="1" ht="12.75" x14ac:dyDescent="0.2"/>
    <row r="1948" s="23" customFormat="1" ht="12.75" x14ac:dyDescent="0.2"/>
    <row r="1949" s="23" customFormat="1" ht="12.75" x14ac:dyDescent="0.2"/>
    <row r="1950" s="23" customFormat="1" ht="12.75" x14ac:dyDescent="0.2"/>
    <row r="1951" s="23" customFormat="1" ht="12.75" x14ac:dyDescent="0.2"/>
    <row r="1952" s="23" customFormat="1" ht="12.75" x14ac:dyDescent="0.2"/>
    <row r="1953" s="23" customFormat="1" ht="12.75" x14ac:dyDescent="0.2"/>
    <row r="1954" s="23" customFormat="1" ht="12.75" x14ac:dyDescent="0.2"/>
    <row r="1955" s="23" customFormat="1" ht="12.75" x14ac:dyDescent="0.2"/>
    <row r="1956" s="23" customFormat="1" ht="12.75" x14ac:dyDescent="0.2"/>
    <row r="1957" s="23" customFormat="1" ht="12.75" x14ac:dyDescent="0.2"/>
    <row r="1958" s="23" customFormat="1" ht="12.75" x14ac:dyDescent="0.2"/>
    <row r="1959" s="23" customFormat="1" ht="12.75" x14ac:dyDescent="0.2"/>
    <row r="1960" s="23" customFormat="1" ht="12.75" x14ac:dyDescent="0.2"/>
    <row r="1961" s="23" customFormat="1" ht="12.75" x14ac:dyDescent="0.2"/>
    <row r="1962" s="23" customFormat="1" ht="12.75" x14ac:dyDescent="0.2"/>
    <row r="1963" s="23" customFormat="1" ht="12.75" x14ac:dyDescent="0.2"/>
    <row r="1964" s="23" customFormat="1" ht="12.75" x14ac:dyDescent="0.2"/>
    <row r="1965" s="23" customFormat="1" ht="12.75" x14ac:dyDescent="0.2"/>
    <row r="1966" s="23" customFormat="1" ht="12.75" x14ac:dyDescent="0.2"/>
    <row r="1967" s="23" customFormat="1" ht="12.75" x14ac:dyDescent="0.2"/>
    <row r="1968" s="23" customFormat="1" ht="12.75" x14ac:dyDescent="0.2"/>
    <row r="1969" s="23" customFormat="1" ht="12.75" x14ac:dyDescent="0.2"/>
    <row r="1970" s="23" customFormat="1" ht="12.75" x14ac:dyDescent="0.2"/>
    <row r="1971" s="23" customFormat="1" ht="12.75" x14ac:dyDescent="0.2"/>
    <row r="1972" s="23" customFormat="1" ht="12.75" x14ac:dyDescent="0.2"/>
    <row r="1973" s="23" customFormat="1" ht="12.75" x14ac:dyDescent="0.2"/>
    <row r="1974" s="23" customFormat="1" ht="12.75" x14ac:dyDescent="0.2"/>
    <row r="1975" s="23" customFormat="1" ht="12.75" x14ac:dyDescent="0.2"/>
    <row r="1976" s="23" customFormat="1" ht="12.75" x14ac:dyDescent="0.2"/>
    <row r="1977" s="23" customFormat="1" ht="12.75" x14ac:dyDescent="0.2"/>
    <row r="1978" s="23" customFormat="1" ht="12.75" x14ac:dyDescent="0.2"/>
    <row r="1979" s="23" customFormat="1" ht="12.75" x14ac:dyDescent="0.2"/>
    <row r="1980" s="23" customFormat="1" ht="12.75" x14ac:dyDescent="0.2"/>
    <row r="1981" s="23" customFormat="1" ht="12.75" x14ac:dyDescent="0.2"/>
    <row r="1982" s="23" customFormat="1" ht="12.75" x14ac:dyDescent="0.2"/>
    <row r="1983" s="23" customFormat="1" ht="12.75" x14ac:dyDescent="0.2"/>
    <row r="1984" s="23" customFormat="1" ht="12.75" x14ac:dyDescent="0.2"/>
    <row r="1985" s="23" customFormat="1" ht="12.75" x14ac:dyDescent="0.2"/>
    <row r="1986" s="23" customFormat="1" ht="12.75" x14ac:dyDescent="0.2"/>
    <row r="1987" s="23" customFormat="1" ht="12.75" x14ac:dyDescent="0.2"/>
    <row r="1988" s="23" customFormat="1" ht="12.75" x14ac:dyDescent="0.2"/>
    <row r="1989" s="23" customFormat="1" ht="12.75" x14ac:dyDescent="0.2"/>
    <row r="1990" s="23" customFormat="1" ht="12.75" x14ac:dyDescent="0.2"/>
    <row r="1991" s="23" customFormat="1" ht="12.75" x14ac:dyDescent="0.2"/>
    <row r="1992" s="23" customFormat="1" ht="12.75" x14ac:dyDescent="0.2"/>
    <row r="1993" s="23" customFormat="1" ht="12.75" x14ac:dyDescent="0.2"/>
    <row r="1994" s="23" customFormat="1" ht="12.75" x14ac:dyDescent="0.2"/>
    <row r="1995" s="23" customFormat="1" ht="12.75" x14ac:dyDescent="0.2"/>
    <row r="1996" s="23" customFormat="1" ht="12.75" x14ac:dyDescent="0.2"/>
    <row r="1997" s="23" customFormat="1" ht="12.75" x14ac:dyDescent="0.2"/>
    <row r="1998" s="23" customFormat="1" ht="12.75" x14ac:dyDescent="0.2"/>
    <row r="1999" s="23" customFormat="1" ht="12.75" x14ac:dyDescent="0.2"/>
    <row r="2000" s="23" customFormat="1" ht="12.75" x14ac:dyDescent="0.2"/>
    <row r="2001" s="23" customFormat="1" ht="12.75" x14ac:dyDescent="0.2"/>
    <row r="2002" s="23" customFormat="1" ht="12.75" x14ac:dyDescent="0.2"/>
    <row r="2003" s="23" customFormat="1" ht="12.75" x14ac:dyDescent="0.2"/>
    <row r="2004" s="23" customFormat="1" ht="12.75" x14ac:dyDescent="0.2"/>
    <row r="2005" s="23" customFormat="1" ht="12.75" x14ac:dyDescent="0.2"/>
    <row r="2006" s="23" customFormat="1" ht="12.75" x14ac:dyDescent="0.2"/>
    <row r="2007" s="23" customFormat="1" ht="12.75" x14ac:dyDescent="0.2"/>
    <row r="2008" s="23" customFormat="1" ht="12.75" x14ac:dyDescent="0.2"/>
    <row r="2009" s="23" customFormat="1" ht="12.75" x14ac:dyDescent="0.2"/>
    <row r="2010" s="23" customFormat="1" ht="12.75" x14ac:dyDescent="0.2"/>
    <row r="2011" s="23" customFormat="1" ht="12.75" x14ac:dyDescent="0.2"/>
    <row r="2012" s="23" customFormat="1" ht="12.75" x14ac:dyDescent="0.2"/>
    <row r="2013" s="23" customFormat="1" ht="12.75" x14ac:dyDescent="0.2"/>
    <row r="2014" s="23" customFormat="1" ht="12.75" x14ac:dyDescent="0.2"/>
    <row r="2015" s="23" customFormat="1" ht="12.75" x14ac:dyDescent="0.2"/>
    <row r="2016" s="23" customFormat="1" ht="12.75" x14ac:dyDescent="0.2"/>
    <row r="2017" s="23" customFormat="1" ht="12.75" x14ac:dyDescent="0.2"/>
    <row r="2018" s="23" customFormat="1" ht="12.75" x14ac:dyDescent="0.2"/>
    <row r="2019" s="23" customFormat="1" ht="12.75" x14ac:dyDescent="0.2"/>
    <row r="2020" s="23" customFormat="1" ht="12.75" x14ac:dyDescent="0.2"/>
    <row r="2021" s="23" customFormat="1" ht="12.75" x14ac:dyDescent="0.2"/>
    <row r="2022" s="23" customFormat="1" ht="12.75" x14ac:dyDescent="0.2"/>
    <row r="2023" s="23" customFormat="1" ht="12.75" x14ac:dyDescent="0.2"/>
    <row r="2024" s="23" customFormat="1" ht="12.75" x14ac:dyDescent="0.2"/>
    <row r="2025" s="23" customFormat="1" ht="12.75" x14ac:dyDescent="0.2"/>
    <row r="2026" s="23" customFormat="1" ht="12.75" x14ac:dyDescent="0.2"/>
    <row r="2027" s="23" customFormat="1" ht="12.75" x14ac:dyDescent="0.2"/>
    <row r="2028" s="23" customFormat="1" ht="12.75" x14ac:dyDescent="0.2"/>
    <row r="2029" s="23" customFormat="1" ht="12.75" x14ac:dyDescent="0.2"/>
    <row r="2030" s="23" customFormat="1" ht="12.75" x14ac:dyDescent="0.2"/>
    <row r="2031" s="23" customFormat="1" ht="12.75" x14ac:dyDescent="0.2"/>
    <row r="2032" s="23" customFormat="1" ht="12.75" x14ac:dyDescent="0.2"/>
    <row r="2033" s="23" customFormat="1" ht="12.75" x14ac:dyDescent="0.2"/>
    <row r="2034" s="23" customFormat="1" ht="12.75" x14ac:dyDescent="0.2"/>
    <row r="2035" s="23" customFormat="1" ht="12.75" x14ac:dyDescent="0.2"/>
    <row r="2036" s="23" customFormat="1" ht="12.75" x14ac:dyDescent="0.2"/>
    <row r="2037" s="23" customFormat="1" ht="12.75" x14ac:dyDescent="0.2"/>
    <row r="2038" s="23" customFormat="1" ht="12.75" x14ac:dyDescent="0.2"/>
    <row r="2039" s="23" customFormat="1" ht="12.75" x14ac:dyDescent="0.2"/>
    <row r="2040" s="23" customFormat="1" ht="12.75" x14ac:dyDescent="0.2"/>
    <row r="2041" s="23" customFormat="1" ht="12.75" x14ac:dyDescent="0.2"/>
    <row r="2042" s="23" customFormat="1" ht="12.75" x14ac:dyDescent="0.2"/>
    <row r="2043" s="23" customFormat="1" ht="12.75" x14ac:dyDescent="0.2"/>
    <row r="2044" s="23" customFormat="1" ht="12.75" x14ac:dyDescent="0.2"/>
    <row r="2045" s="23" customFormat="1" ht="12.75" x14ac:dyDescent="0.2"/>
    <row r="2046" s="23" customFormat="1" ht="12.75" x14ac:dyDescent="0.2"/>
    <row r="2047" s="23" customFormat="1" ht="12.75" x14ac:dyDescent="0.2"/>
    <row r="2048" s="23" customFormat="1" ht="12.75" x14ac:dyDescent="0.2"/>
    <row r="2049" s="23" customFormat="1" ht="12.75" x14ac:dyDescent="0.2"/>
    <row r="2050" s="23" customFormat="1" ht="12.75" x14ac:dyDescent="0.2"/>
    <row r="2051" s="23" customFormat="1" ht="12.75" x14ac:dyDescent="0.2"/>
    <row r="2052" s="23" customFormat="1" ht="12.75" x14ac:dyDescent="0.2"/>
    <row r="2053" s="23" customFormat="1" ht="12.75" x14ac:dyDescent="0.2"/>
    <row r="2054" s="23" customFormat="1" ht="12.75" x14ac:dyDescent="0.2"/>
    <row r="2055" s="23" customFormat="1" ht="12.75" x14ac:dyDescent="0.2"/>
    <row r="2056" s="23" customFormat="1" ht="12.75" x14ac:dyDescent="0.2"/>
    <row r="2057" s="23" customFormat="1" ht="12.75" x14ac:dyDescent="0.2"/>
    <row r="2058" s="23" customFormat="1" ht="12.75" x14ac:dyDescent="0.2"/>
    <row r="2059" s="23" customFormat="1" ht="12.75" x14ac:dyDescent="0.2"/>
    <row r="2060" s="23" customFormat="1" ht="12.75" x14ac:dyDescent="0.2"/>
    <row r="2061" s="23" customFormat="1" ht="12.75" x14ac:dyDescent="0.2"/>
    <row r="2062" s="23" customFormat="1" ht="12.75" x14ac:dyDescent="0.2"/>
    <row r="2063" s="23" customFormat="1" ht="12.75" x14ac:dyDescent="0.2"/>
    <row r="2064" s="23" customFormat="1" ht="12.75" x14ac:dyDescent="0.2"/>
    <row r="2065" s="23" customFormat="1" ht="12.75" x14ac:dyDescent="0.2"/>
    <row r="2066" s="23" customFormat="1" ht="12.75" x14ac:dyDescent="0.2"/>
    <row r="2067" s="23" customFormat="1" ht="12.75" x14ac:dyDescent="0.2"/>
    <row r="2068" s="23" customFormat="1" ht="12.75" x14ac:dyDescent="0.2"/>
    <row r="2069" s="23" customFormat="1" ht="12.75" x14ac:dyDescent="0.2"/>
    <row r="2070" s="23" customFormat="1" ht="12.75" x14ac:dyDescent="0.2"/>
    <row r="2071" s="23" customFormat="1" ht="12.75" x14ac:dyDescent="0.2"/>
    <row r="2072" s="23" customFormat="1" ht="12.75" x14ac:dyDescent="0.2"/>
    <row r="2073" s="23" customFormat="1" ht="12.75" x14ac:dyDescent="0.2"/>
    <row r="2074" s="23" customFormat="1" ht="12.75" x14ac:dyDescent="0.2"/>
    <row r="2075" s="23" customFormat="1" ht="12.75" x14ac:dyDescent="0.2"/>
    <row r="2076" s="23" customFormat="1" ht="12.75" x14ac:dyDescent="0.2"/>
    <row r="2077" s="23" customFormat="1" ht="12.75" x14ac:dyDescent="0.2"/>
    <row r="2078" s="23" customFormat="1" ht="12.75" x14ac:dyDescent="0.2"/>
    <row r="2079" s="23" customFormat="1" ht="12.75" x14ac:dyDescent="0.2"/>
    <row r="2080" s="23" customFormat="1" ht="12.75" x14ac:dyDescent="0.2"/>
    <row r="2081" s="23" customFormat="1" ht="12.75" x14ac:dyDescent="0.2"/>
    <row r="2082" s="23" customFormat="1" ht="12.75" x14ac:dyDescent="0.2"/>
    <row r="2083" s="23" customFormat="1" ht="12.75" x14ac:dyDescent="0.2"/>
    <row r="2084" s="23" customFormat="1" ht="12.75" x14ac:dyDescent="0.2"/>
    <row r="2085" s="23" customFormat="1" ht="12.75" x14ac:dyDescent="0.2"/>
    <row r="2086" s="23" customFormat="1" ht="12.75" x14ac:dyDescent="0.2"/>
    <row r="2087" s="23" customFormat="1" ht="12.75" x14ac:dyDescent="0.2"/>
    <row r="2088" s="23" customFormat="1" ht="12.75" x14ac:dyDescent="0.2"/>
    <row r="2089" s="23" customFormat="1" ht="12.75" x14ac:dyDescent="0.2"/>
    <row r="2090" s="23" customFormat="1" ht="12.75" x14ac:dyDescent="0.2"/>
    <row r="2091" s="23" customFormat="1" ht="12.75" x14ac:dyDescent="0.2"/>
    <row r="2092" s="23" customFormat="1" ht="12.75" x14ac:dyDescent="0.2"/>
    <row r="2093" s="23" customFormat="1" ht="12.75" x14ac:dyDescent="0.2"/>
    <row r="2094" s="23" customFormat="1" ht="12.75" x14ac:dyDescent="0.2"/>
    <row r="2095" s="23" customFormat="1" ht="12.75" x14ac:dyDescent="0.2"/>
    <row r="2096" s="23" customFormat="1" ht="12.75" x14ac:dyDescent="0.2"/>
    <row r="2097" s="23" customFormat="1" ht="12.75" x14ac:dyDescent="0.2"/>
    <row r="2098" s="23" customFormat="1" ht="12.75" x14ac:dyDescent="0.2"/>
    <row r="2099" s="23" customFormat="1" ht="12.75" x14ac:dyDescent="0.2"/>
    <row r="2100" s="23" customFormat="1" ht="12.75" x14ac:dyDescent="0.2"/>
    <row r="2101" s="23" customFormat="1" ht="12.75" x14ac:dyDescent="0.2"/>
    <row r="2102" s="23" customFormat="1" ht="12.75" x14ac:dyDescent="0.2"/>
    <row r="2103" s="23" customFormat="1" ht="12.75" x14ac:dyDescent="0.2"/>
    <row r="2104" s="23" customFormat="1" ht="12.75" x14ac:dyDescent="0.2"/>
    <row r="2105" s="23" customFormat="1" ht="12.75" x14ac:dyDescent="0.2"/>
    <row r="2106" s="23" customFormat="1" ht="12.75" x14ac:dyDescent="0.2"/>
    <row r="2107" s="23" customFormat="1" ht="12.75" x14ac:dyDescent="0.2"/>
    <row r="2108" s="23" customFormat="1" ht="12.75" x14ac:dyDescent="0.2"/>
    <row r="2109" s="23" customFormat="1" ht="12.75" x14ac:dyDescent="0.2"/>
    <row r="2110" s="23" customFormat="1" ht="12.75" x14ac:dyDescent="0.2"/>
    <row r="2111" s="23" customFormat="1" ht="12.75" x14ac:dyDescent="0.2"/>
    <row r="2112" s="23" customFormat="1" ht="12.75" x14ac:dyDescent="0.2"/>
    <row r="2113" s="23" customFormat="1" ht="12.75" x14ac:dyDescent="0.2"/>
    <row r="2114" s="23" customFormat="1" ht="12.75" x14ac:dyDescent="0.2"/>
    <row r="2115" s="23" customFormat="1" ht="12.75" x14ac:dyDescent="0.2"/>
    <row r="2116" s="23" customFormat="1" ht="12.75" x14ac:dyDescent="0.2"/>
    <row r="2117" s="23" customFormat="1" ht="12.75" x14ac:dyDescent="0.2"/>
    <row r="2118" s="23" customFormat="1" ht="12.75" x14ac:dyDescent="0.2"/>
    <row r="2119" s="23" customFormat="1" ht="12.75" x14ac:dyDescent="0.2"/>
    <row r="2120" s="23" customFormat="1" ht="12.75" x14ac:dyDescent="0.2"/>
    <row r="2121" s="23" customFormat="1" ht="12.75" x14ac:dyDescent="0.2"/>
    <row r="2122" s="23" customFormat="1" ht="12.75" x14ac:dyDescent="0.2"/>
    <row r="2123" s="23" customFormat="1" ht="12.75" x14ac:dyDescent="0.2"/>
    <row r="2124" s="23" customFormat="1" ht="12.75" x14ac:dyDescent="0.2"/>
    <row r="2125" s="23" customFormat="1" ht="12.75" x14ac:dyDescent="0.2"/>
    <row r="2126" s="23" customFormat="1" ht="12.75" x14ac:dyDescent="0.2"/>
    <row r="2127" s="23" customFormat="1" ht="12.75" x14ac:dyDescent="0.2"/>
    <row r="2128" s="23" customFormat="1" ht="12.75" x14ac:dyDescent="0.2"/>
    <row r="2129" s="23" customFormat="1" ht="12.75" x14ac:dyDescent="0.2"/>
    <row r="2130" s="23" customFormat="1" ht="12.75" x14ac:dyDescent="0.2"/>
    <row r="2131" s="23" customFormat="1" ht="12.75" x14ac:dyDescent="0.2"/>
    <row r="2132" s="23" customFormat="1" ht="12.75" x14ac:dyDescent="0.2"/>
    <row r="2133" s="23" customFormat="1" ht="12.75" x14ac:dyDescent="0.2"/>
    <row r="2134" s="23" customFormat="1" ht="12.75" x14ac:dyDescent="0.2"/>
    <row r="2135" s="23" customFormat="1" ht="12.75" x14ac:dyDescent="0.2"/>
    <row r="2136" s="23" customFormat="1" ht="12.75" x14ac:dyDescent="0.2"/>
    <row r="2137" s="23" customFormat="1" ht="12.75" x14ac:dyDescent="0.2"/>
    <row r="2138" s="23" customFormat="1" ht="12.75" x14ac:dyDescent="0.2"/>
    <row r="2139" s="23" customFormat="1" ht="12.75" x14ac:dyDescent="0.2"/>
    <row r="2140" s="23" customFormat="1" ht="12.75" x14ac:dyDescent="0.2"/>
    <row r="2141" s="23" customFormat="1" ht="12.75" x14ac:dyDescent="0.2"/>
    <row r="2142" s="23" customFormat="1" ht="12.75" x14ac:dyDescent="0.2"/>
    <row r="2143" s="23" customFormat="1" ht="12.75" x14ac:dyDescent="0.2"/>
    <row r="2144" s="23" customFormat="1" ht="12.75" x14ac:dyDescent="0.2"/>
    <row r="2145" s="23" customFormat="1" ht="12.75" x14ac:dyDescent="0.2"/>
    <row r="2146" s="23" customFormat="1" ht="12.75" x14ac:dyDescent="0.2"/>
    <row r="2147" s="23" customFormat="1" ht="12.75" x14ac:dyDescent="0.2"/>
    <row r="2148" s="23" customFormat="1" ht="12.75" x14ac:dyDescent="0.2"/>
    <row r="2149" s="23" customFormat="1" ht="12.75" x14ac:dyDescent="0.2"/>
    <row r="2150" s="23" customFormat="1" ht="12.75" x14ac:dyDescent="0.2"/>
    <row r="2151" s="23" customFormat="1" ht="12.75" x14ac:dyDescent="0.2"/>
    <row r="2152" s="23" customFormat="1" ht="12.75" x14ac:dyDescent="0.2"/>
    <row r="2153" s="23" customFormat="1" ht="12.75" x14ac:dyDescent="0.2"/>
    <row r="2154" s="23" customFormat="1" ht="12.75" x14ac:dyDescent="0.2"/>
    <row r="2155" s="23" customFormat="1" ht="12.75" x14ac:dyDescent="0.2"/>
    <row r="2156" s="23" customFormat="1" ht="12.75" x14ac:dyDescent="0.2"/>
    <row r="2157" s="23" customFormat="1" ht="12.75" x14ac:dyDescent="0.2"/>
    <row r="2158" s="23" customFormat="1" ht="12.75" x14ac:dyDescent="0.2"/>
    <row r="2159" s="23" customFormat="1" ht="12.75" x14ac:dyDescent="0.2"/>
    <row r="2160" s="23" customFormat="1" ht="12.75" x14ac:dyDescent="0.2"/>
    <row r="2161" s="23" customFormat="1" ht="12.75" x14ac:dyDescent="0.2"/>
    <row r="2162" s="23" customFormat="1" ht="12.75" x14ac:dyDescent="0.2"/>
    <row r="2163" s="23" customFormat="1" ht="12.75" x14ac:dyDescent="0.2"/>
    <row r="2164" s="23" customFormat="1" ht="12.75" x14ac:dyDescent="0.2"/>
    <row r="2165" s="23" customFormat="1" ht="12.75" x14ac:dyDescent="0.2"/>
    <row r="2166" s="23" customFormat="1" ht="12.75" x14ac:dyDescent="0.2"/>
    <row r="2167" s="23" customFormat="1" ht="12.75" x14ac:dyDescent="0.2"/>
    <row r="2168" s="23" customFormat="1" ht="12.75" x14ac:dyDescent="0.2"/>
    <row r="2169" s="23" customFormat="1" ht="12.75" x14ac:dyDescent="0.2"/>
    <row r="2170" s="23" customFormat="1" ht="12.75" x14ac:dyDescent="0.2"/>
    <row r="2171" s="23" customFormat="1" ht="12.75" x14ac:dyDescent="0.2"/>
    <row r="2172" s="23" customFormat="1" ht="12.75" x14ac:dyDescent="0.2"/>
    <row r="2173" s="23" customFormat="1" ht="12.75" x14ac:dyDescent="0.2"/>
    <row r="2174" s="23" customFormat="1" ht="12.75" x14ac:dyDescent="0.2"/>
    <row r="2175" s="23" customFormat="1" ht="12.75" x14ac:dyDescent="0.2"/>
    <row r="2176" s="23" customFormat="1" ht="12.75" x14ac:dyDescent="0.2"/>
    <row r="2177" s="23" customFormat="1" ht="12.75" x14ac:dyDescent="0.2"/>
    <row r="2178" s="23" customFormat="1" ht="12.75" x14ac:dyDescent="0.2"/>
    <row r="2179" s="23" customFormat="1" ht="12.75" x14ac:dyDescent="0.2"/>
    <row r="2180" s="23" customFormat="1" ht="12.75" x14ac:dyDescent="0.2"/>
    <row r="2181" s="23" customFormat="1" ht="12.75" x14ac:dyDescent="0.2"/>
    <row r="2182" s="23" customFormat="1" ht="12.75" x14ac:dyDescent="0.2"/>
    <row r="2183" s="23" customFormat="1" ht="12.75" x14ac:dyDescent="0.2"/>
    <row r="2184" s="23" customFormat="1" ht="12.75" x14ac:dyDescent="0.2"/>
    <row r="2185" s="23" customFormat="1" ht="12.75" x14ac:dyDescent="0.2"/>
    <row r="2186" s="23" customFormat="1" ht="12.75" x14ac:dyDescent="0.2"/>
    <row r="2187" s="23" customFormat="1" ht="12.75" x14ac:dyDescent="0.2"/>
    <row r="2188" s="23" customFormat="1" ht="12.75" x14ac:dyDescent="0.2"/>
    <row r="2189" s="23" customFormat="1" ht="12.75" x14ac:dyDescent="0.2"/>
    <row r="2190" s="23" customFormat="1" ht="12.75" x14ac:dyDescent="0.2"/>
    <row r="2191" s="23" customFormat="1" ht="12.75" x14ac:dyDescent="0.2"/>
    <row r="2192" s="23" customFormat="1" ht="12.75" x14ac:dyDescent="0.2"/>
    <row r="2193" s="23" customFormat="1" ht="12.75" x14ac:dyDescent="0.2"/>
    <row r="2194" s="23" customFormat="1" ht="12.75" x14ac:dyDescent="0.2"/>
    <row r="2195" s="23" customFormat="1" ht="12.75" x14ac:dyDescent="0.2"/>
    <row r="2196" s="23" customFormat="1" ht="12.75" x14ac:dyDescent="0.2"/>
    <row r="2197" s="23" customFormat="1" ht="12.75" x14ac:dyDescent="0.2"/>
    <row r="2198" s="23" customFormat="1" ht="12.75" x14ac:dyDescent="0.2"/>
    <row r="2199" s="23" customFormat="1" ht="12.75" x14ac:dyDescent="0.2"/>
    <row r="2200" s="23" customFormat="1" ht="12.75" x14ac:dyDescent="0.2"/>
    <row r="2201" s="23" customFormat="1" ht="12.75" x14ac:dyDescent="0.2"/>
    <row r="2202" s="23" customFormat="1" ht="12.75" x14ac:dyDescent="0.2"/>
    <row r="2203" s="23" customFormat="1" ht="12.75" x14ac:dyDescent="0.2"/>
    <row r="2204" s="23" customFormat="1" ht="12.75" x14ac:dyDescent="0.2"/>
    <row r="2205" s="23" customFormat="1" ht="12.75" x14ac:dyDescent="0.2"/>
    <row r="2206" s="23" customFormat="1" ht="12.75" x14ac:dyDescent="0.2"/>
    <row r="2207" s="23" customFormat="1" ht="12.75" x14ac:dyDescent="0.2"/>
    <row r="2208" s="23" customFormat="1" ht="12.75" x14ac:dyDescent="0.2"/>
    <row r="2209" s="23" customFormat="1" ht="12.75" x14ac:dyDescent="0.2"/>
    <row r="2210" s="23" customFormat="1" ht="12.75" x14ac:dyDescent="0.2"/>
    <row r="2211" s="23" customFormat="1" ht="12.75" x14ac:dyDescent="0.2"/>
    <row r="2212" s="23" customFormat="1" ht="12.75" x14ac:dyDescent="0.2"/>
    <row r="2213" s="23" customFormat="1" ht="12.75" x14ac:dyDescent="0.2"/>
    <row r="2214" s="23" customFormat="1" ht="12.75" x14ac:dyDescent="0.2"/>
    <row r="2215" s="23" customFormat="1" ht="12.75" x14ac:dyDescent="0.2"/>
    <row r="2216" s="23" customFormat="1" ht="12.75" x14ac:dyDescent="0.2"/>
    <row r="2217" s="23" customFormat="1" ht="12.75" x14ac:dyDescent="0.2"/>
    <row r="2218" s="23" customFormat="1" ht="12.75" x14ac:dyDescent="0.2"/>
    <row r="2219" s="23" customFormat="1" ht="12.75" x14ac:dyDescent="0.2"/>
    <row r="2220" s="23" customFormat="1" ht="12.75" x14ac:dyDescent="0.2"/>
    <row r="2221" s="23" customFormat="1" ht="12.75" x14ac:dyDescent="0.2"/>
    <row r="2222" s="23" customFormat="1" ht="12.75" x14ac:dyDescent="0.2"/>
    <row r="2223" s="23" customFormat="1" ht="12.75" x14ac:dyDescent="0.2"/>
    <row r="2224" s="23" customFormat="1" ht="12.75" x14ac:dyDescent="0.2"/>
    <row r="2225" s="23" customFormat="1" ht="12.75" x14ac:dyDescent="0.2"/>
    <row r="2226" s="23" customFormat="1" ht="12.75" x14ac:dyDescent="0.2"/>
    <row r="2227" s="23" customFormat="1" ht="12.75" x14ac:dyDescent="0.2"/>
    <row r="2228" s="23" customFormat="1" ht="12.75" x14ac:dyDescent="0.2"/>
    <row r="2229" s="23" customFormat="1" ht="12.75" x14ac:dyDescent="0.2"/>
    <row r="2230" s="23" customFormat="1" ht="12.75" x14ac:dyDescent="0.2"/>
    <row r="2231" s="23" customFormat="1" ht="12.75" x14ac:dyDescent="0.2"/>
    <row r="2232" s="23" customFormat="1" ht="12.75" x14ac:dyDescent="0.2"/>
    <row r="2233" s="23" customFormat="1" ht="12.75" x14ac:dyDescent="0.2"/>
    <row r="2234" s="23" customFormat="1" ht="12.75" x14ac:dyDescent="0.2"/>
    <row r="2235" s="23" customFormat="1" ht="12.75" x14ac:dyDescent="0.2"/>
    <row r="2236" s="23" customFormat="1" ht="12.75" x14ac:dyDescent="0.2"/>
    <row r="2237" s="23" customFormat="1" ht="12.75" x14ac:dyDescent="0.2"/>
    <row r="2238" s="23" customFormat="1" ht="12.75" x14ac:dyDescent="0.2"/>
    <row r="2239" s="23" customFormat="1" ht="12.75" x14ac:dyDescent="0.2"/>
    <row r="2240" s="23" customFormat="1" ht="12.75" x14ac:dyDescent="0.2"/>
    <row r="2241" s="23" customFormat="1" ht="12.75" x14ac:dyDescent="0.2"/>
    <row r="2242" s="23" customFormat="1" ht="12.75" x14ac:dyDescent="0.2"/>
    <row r="2243" s="23" customFormat="1" ht="12.75" x14ac:dyDescent="0.2"/>
    <row r="2244" s="23" customFormat="1" ht="12.75" x14ac:dyDescent="0.2"/>
    <row r="2245" s="23" customFormat="1" ht="12.75" x14ac:dyDescent="0.2"/>
    <row r="2246" s="23" customFormat="1" ht="12.75" x14ac:dyDescent="0.2"/>
    <row r="2247" s="23" customFormat="1" ht="12.75" x14ac:dyDescent="0.2"/>
    <row r="2248" s="23" customFormat="1" ht="12.75" x14ac:dyDescent="0.2"/>
    <row r="2249" s="23" customFormat="1" ht="12.75" x14ac:dyDescent="0.2"/>
    <row r="2250" s="23" customFormat="1" ht="12.75" x14ac:dyDescent="0.2"/>
    <row r="2251" s="23" customFormat="1" ht="12.75" x14ac:dyDescent="0.2"/>
    <row r="2252" s="23" customFormat="1" ht="12.75" x14ac:dyDescent="0.2"/>
    <row r="2253" s="23" customFormat="1" ht="12.75" x14ac:dyDescent="0.2"/>
    <row r="2254" s="23" customFormat="1" ht="12.75" x14ac:dyDescent="0.2"/>
    <row r="2255" s="23" customFormat="1" ht="12.75" x14ac:dyDescent="0.2"/>
    <row r="2256" s="23" customFormat="1" ht="12.75" x14ac:dyDescent="0.2"/>
    <row r="2257" s="23" customFormat="1" ht="12.75" x14ac:dyDescent="0.2"/>
    <row r="2258" s="23" customFormat="1" ht="12.75" x14ac:dyDescent="0.2"/>
    <row r="2259" s="23" customFormat="1" ht="12.75" x14ac:dyDescent="0.2"/>
    <row r="2260" s="23" customFormat="1" ht="12.75" x14ac:dyDescent="0.2"/>
    <row r="2261" s="23" customFormat="1" ht="12.75" x14ac:dyDescent="0.2"/>
    <row r="2262" s="23" customFormat="1" ht="12.75" x14ac:dyDescent="0.2"/>
    <row r="2263" s="23" customFormat="1" ht="12.75" x14ac:dyDescent="0.2"/>
    <row r="2264" s="23" customFormat="1" ht="12.75" x14ac:dyDescent="0.2"/>
    <row r="2265" s="23" customFormat="1" ht="12.75" x14ac:dyDescent="0.2"/>
    <row r="2266" s="23" customFormat="1" ht="12.75" x14ac:dyDescent="0.2"/>
    <row r="2267" s="23" customFormat="1" ht="12.75" x14ac:dyDescent="0.2"/>
    <row r="2268" s="23" customFormat="1" ht="12.75" x14ac:dyDescent="0.2"/>
    <row r="2269" s="23" customFormat="1" ht="12.75" x14ac:dyDescent="0.2"/>
    <row r="2270" s="23" customFormat="1" ht="12.75" x14ac:dyDescent="0.2"/>
    <row r="2271" s="23" customFormat="1" ht="12.75" x14ac:dyDescent="0.2"/>
    <row r="2272" s="23" customFormat="1" ht="12.75" x14ac:dyDescent="0.2"/>
    <row r="2273" s="23" customFormat="1" ht="12.75" x14ac:dyDescent="0.2"/>
    <row r="2274" s="23" customFormat="1" ht="12.75" x14ac:dyDescent="0.2"/>
    <row r="2275" s="23" customFormat="1" ht="12.75" x14ac:dyDescent="0.2"/>
    <row r="2276" s="23" customFormat="1" ht="12.75" x14ac:dyDescent="0.2"/>
    <row r="2277" s="23" customFormat="1" ht="12.75" x14ac:dyDescent="0.2"/>
    <row r="2278" s="23" customFormat="1" ht="12.75" x14ac:dyDescent="0.2"/>
    <row r="2279" s="23" customFormat="1" ht="12.75" x14ac:dyDescent="0.2"/>
    <row r="2280" s="23" customFormat="1" ht="12.75" x14ac:dyDescent="0.2"/>
    <row r="2281" s="23" customFormat="1" ht="12.75" x14ac:dyDescent="0.2"/>
    <row r="2282" s="23" customFormat="1" ht="12.75" x14ac:dyDescent="0.2"/>
    <row r="2283" s="23" customFormat="1" ht="12.75" x14ac:dyDescent="0.2"/>
    <row r="2284" s="23" customFormat="1" ht="12.75" x14ac:dyDescent="0.2"/>
    <row r="2285" s="23" customFormat="1" ht="12.75" x14ac:dyDescent="0.2"/>
    <row r="2286" s="23" customFormat="1" ht="12.75" x14ac:dyDescent="0.2"/>
    <row r="2287" s="23" customFormat="1" ht="12.75" x14ac:dyDescent="0.2"/>
    <row r="2288" s="23" customFormat="1" ht="12.75" x14ac:dyDescent="0.2"/>
    <row r="2289" s="23" customFormat="1" ht="12.75" x14ac:dyDescent="0.2"/>
    <row r="2290" s="23" customFormat="1" ht="12.75" x14ac:dyDescent="0.2"/>
    <row r="2291" s="23" customFormat="1" ht="12.75" x14ac:dyDescent="0.2"/>
    <row r="2292" s="23" customFormat="1" ht="12.75" x14ac:dyDescent="0.2"/>
    <row r="2293" s="23" customFormat="1" ht="12.75" x14ac:dyDescent="0.2"/>
    <row r="2294" s="23" customFormat="1" ht="12.75" x14ac:dyDescent="0.2"/>
    <row r="2295" s="23" customFormat="1" ht="12.75" x14ac:dyDescent="0.2"/>
    <row r="2296" s="23" customFormat="1" ht="12.75" x14ac:dyDescent="0.2"/>
    <row r="2297" s="23" customFormat="1" ht="12.75" x14ac:dyDescent="0.2"/>
    <row r="2298" s="23" customFormat="1" ht="12.75" x14ac:dyDescent="0.2"/>
    <row r="2299" s="23" customFormat="1" ht="12.75" x14ac:dyDescent="0.2"/>
    <row r="2300" s="23" customFormat="1" ht="12.75" x14ac:dyDescent="0.2"/>
    <row r="2301" s="23" customFormat="1" ht="12.75" x14ac:dyDescent="0.2"/>
    <row r="2302" s="23" customFormat="1" ht="12.75" x14ac:dyDescent="0.2"/>
    <row r="2303" s="23" customFormat="1" ht="12.75" x14ac:dyDescent="0.2"/>
    <row r="2304" s="23" customFormat="1" ht="12.75" x14ac:dyDescent="0.2"/>
    <row r="2305" s="23" customFormat="1" ht="12.75" x14ac:dyDescent="0.2"/>
    <row r="2306" s="23" customFormat="1" ht="12.75" x14ac:dyDescent="0.2"/>
    <row r="2307" s="23" customFormat="1" ht="12.75" x14ac:dyDescent="0.2"/>
    <row r="2308" s="23" customFormat="1" ht="12.75" x14ac:dyDescent="0.2"/>
    <row r="2309" s="23" customFormat="1" ht="12.75" x14ac:dyDescent="0.2"/>
    <row r="2310" s="23" customFormat="1" ht="12.75" x14ac:dyDescent="0.2"/>
    <row r="2311" s="23" customFormat="1" ht="12.75" x14ac:dyDescent="0.2"/>
    <row r="2312" s="23" customFormat="1" ht="12.75" x14ac:dyDescent="0.2"/>
    <row r="2313" s="23" customFormat="1" ht="12.75" x14ac:dyDescent="0.2"/>
    <row r="2314" s="23" customFormat="1" ht="12.75" x14ac:dyDescent="0.2"/>
    <row r="2315" s="23" customFormat="1" ht="12.75" x14ac:dyDescent="0.2"/>
    <row r="2316" s="23" customFormat="1" ht="12.75" x14ac:dyDescent="0.2"/>
    <row r="2317" s="23" customFormat="1" ht="12.75" x14ac:dyDescent="0.2"/>
    <row r="2318" s="23" customFormat="1" ht="12.75" x14ac:dyDescent="0.2"/>
    <row r="2319" s="23" customFormat="1" ht="12.75" x14ac:dyDescent="0.2"/>
    <row r="2320" s="23" customFormat="1" ht="12.75" x14ac:dyDescent="0.2"/>
    <row r="2321" s="23" customFormat="1" ht="12.75" x14ac:dyDescent="0.2"/>
    <row r="2322" s="23" customFormat="1" ht="12.75" x14ac:dyDescent="0.2"/>
    <row r="2323" s="23" customFormat="1" ht="12.75" x14ac:dyDescent="0.2"/>
    <row r="2324" s="23" customFormat="1" ht="12.75" x14ac:dyDescent="0.2"/>
    <row r="2325" s="23" customFormat="1" ht="12.75" x14ac:dyDescent="0.2"/>
    <row r="2326" s="23" customFormat="1" ht="12.75" x14ac:dyDescent="0.2"/>
    <row r="2327" s="23" customFormat="1" ht="12.75" x14ac:dyDescent="0.2"/>
    <row r="2328" s="23" customFormat="1" ht="12.75" x14ac:dyDescent="0.2"/>
    <row r="2329" s="23" customFormat="1" ht="12.75" x14ac:dyDescent="0.2"/>
    <row r="2330" s="23" customFormat="1" ht="12.75" x14ac:dyDescent="0.2"/>
    <row r="2331" s="23" customFormat="1" ht="12.75" x14ac:dyDescent="0.2"/>
    <row r="2332" s="23" customFormat="1" ht="12.75" x14ac:dyDescent="0.2"/>
    <row r="2333" s="23" customFormat="1" ht="12.75" x14ac:dyDescent="0.2"/>
    <row r="2334" s="23" customFormat="1" ht="12.75" x14ac:dyDescent="0.2"/>
    <row r="2335" s="23" customFormat="1" ht="12.75" x14ac:dyDescent="0.2"/>
    <row r="2336" s="23" customFormat="1" ht="12.75" x14ac:dyDescent="0.2"/>
    <row r="2337" s="23" customFormat="1" ht="12.75" x14ac:dyDescent="0.2"/>
    <row r="2338" s="23" customFormat="1" ht="12.75" x14ac:dyDescent="0.2"/>
    <row r="2339" s="23" customFormat="1" ht="12.75" x14ac:dyDescent="0.2"/>
    <row r="2340" s="23" customFormat="1" ht="12.75" x14ac:dyDescent="0.2"/>
    <row r="2341" s="23" customFormat="1" ht="12.75" x14ac:dyDescent="0.2"/>
    <row r="2342" s="23" customFormat="1" ht="12.75" x14ac:dyDescent="0.2"/>
    <row r="2343" s="23" customFormat="1" ht="12.75" x14ac:dyDescent="0.2"/>
    <row r="2344" s="23" customFormat="1" ht="12.75" x14ac:dyDescent="0.2"/>
    <row r="2345" s="23" customFormat="1" ht="12.75" x14ac:dyDescent="0.2"/>
    <row r="2346" s="23" customFormat="1" ht="12.75" x14ac:dyDescent="0.2"/>
    <row r="2347" s="23" customFormat="1" ht="12.75" x14ac:dyDescent="0.2"/>
    <row r="2348" s="23" customFormat="1" ht="12.75" x14ac:dyDescent="0.2"/>
    <row r="2349" s="23" customFormat="1" ht="12.75" x14ac:dyDescent="0.2"/>
    <row r="2350" s="23" customFormat="1" ht="12.75" x14ac:dyDescent="0.2"/>
    <row r="2351" s="23" customFormat="1" ht="12.75" x14ac:dyDescent="0.2"/>
    <row r="2352" s="23" customFormat="1" ht="12.75" x14ac:dyDescent="0.2"/>
    <row r="2353" s="23" customFormat="1" ht="12.75" x14ac:dyDescent="0.2"/>
    <row r="2354" s="23" customFormat="1" ht="12.75" x14ac:dyDescent="0.2"/>
    <row r="2355" s="23" customFormat="1" ht="12.75" x14ac:dyDescent="0.2"/>
    <row r="2356" s="23" customFormat="1" ht="12.75" x14ac:dyDescent="0.2"/>
    <row r="2357" s="23" customFormat="1" ht="12.75" x14ac:dyDescent="0.2"/>
    <row r="2358" s="23" customFormat="1" ht="12.75" x14ac:dyDescent="0.2"/>
    <row r="2359" s="23" customFormat="1" ht="12.75" x14ac:dyDescent="0.2"/>
    <row r="2360" s="23" customFormat="1" ht="12.75" x14ac:dyDescent="0.2"/>
    <row r="2361" s="23" customFormat="1" ht="12.75" x14ac:dyDescent="0.2"/>
    <row r="2362" s="23" customFormat="1" ht="12.75" x14ac:dyDescent="0.2"/>
    <row r="2363" s="23" customFormat="1" ht="12.75" x14ac:dyDescent="0.2"/>
    <row r="2364" s="23" customFormat="1" ht="12.75" x14ac:dyDescent="0.2"/>
    <row r="2365" s="23" customFormat="1" ht="12.75" x14ac:dyDescent="0.2"/>
    <row r="2366" s="23" customFormat="1" ht="12.75" x14ac:dyDescent="0.2"/>
    <row r="2367" s="23" customFormat="1" ht="12.75" x14ac:dyDescent="0.2"/>
    <row r="2368" s="23" customFormat="1" ht="12.75" x14ac:dyDescent="0.2"/>
    <row r="2369" s="23" customFormat="1" ht="12.75" x14ac:dyDescent="0.2"/>
    <row r="2370" s="23" customFormat="1" ht="12.75" x14ac:dyDescent="0.2"/>
    <row r="2371" s="23" customFormat="1" ht="12.75" x14ac:dyDescent="0.2"/>
    <row r="2372" s="23" customFormat="1" ht="12.75" x14ac:dyDescent="0.2"/>
    <row r="2373" s="23" customFormat="1" ht="12.75" x14ac:dyDescent="0.2"/>
    <row r="2374" s="23" customFormat="1" ht="12.75" x14ac:dyDescent="0.2"/>
    <row r="2375" s="23" customFormat="1" ht="12.75" x14ac:dyDescent="0.2"/>
    <row r="2376" s="23" customFormat="1" ht="12.75" x14ac:dyDescent="0.2"/>
    <row r="2377" s="23" customFormat="1" ht="12.75" x14ac:dyDescent="0.2"/>
    <row r="2378" s="23" customFormat="1" ht="12.75" x14ac:dyDescent="0.2"/>
    <row r="2379" s="23" customFormat="1" ht="12.75" x14ac:dyDescent="0.2"/>
    <row r="2380" s="23" customFormat="1" ht="12.75" x14ac:dyDescent="0.2"/>
    <row r="2381" s="23" customFormat="1" ht="12.75" x14ac:dyDescent="0.2"/>
    <row r="2382" s="23" customFormat="1" ht="12.75" x14ac:dyDescent="0.2"/>
    <row r="2383" s="23" customFormat="1" ht="12.75" x14ac:dyDescent="0.2"/>
    <row r="2384" s="23" customFormat="1" ht="12.75" x14ac:dyDescent="0.2"/>
    <row r="2385" s="23" customFormat="1" ht="12.75" x14ac:dyDescent="0.2"/>
    <row r="2386" s="23" customFormat="1" ht="12.75" x14ac:dyDescent="0.2"/>
    <row r="2387" s="23" customFormat="1" ht="12.75" x14ac:dyDescent="0.2"/>
    <row r="2388" s="23" customFormat="1" ht="12.75" x14ac:dyDescent="0.2"/>
    <row r="2389" s="23" customFormat="1" ht="12.75" x14ac:dyDescent="0.2"/>
    <row r="2390" s="23" customFormat="1" ht="12.75" x14ac:dyDescent="0.2"/>
    <row r="2391" s="23" customFormat="1" ht="12.75" x14ac:dyDescent="0.2"/>
    <row r="2392" s="23" customFormat="1" ht="12.75" x14ac:dyDescent="0.2"/>
    <row r="2393" s="23" customFormat="1" ht="12.75" x14ac:dyDescent="0.2"/>
    <row r="2394" s="23" customFormat="1" ht="12.75" x14ac:dyDescent="0.2"/>
    <row r="2395" s="23" customFormat="1" ht="12.75" x14ac:dyDescent="0.2"/>
    <row r="2396" s="23" customFormat="1" ht="12.75" x14ac:dyDescent="0.2"/>
    <row r="2397" s="23" customFormat="1" ht="12.75" x14ac:dyDescent="0.2"/>
    <row r="2398" s="23" customFormat="1" ht="12.75" x14ac:dyDescent="0.2"/>
    <row r="2399" s="23" customFormat="1" ht="12.75" x14ac:dyDescent="0.2"/>
    <row r="2400" s="23" customFormat="1" ht="12.75" x14ac:dyDescent="0.2"/>
    <row r="2401" s="23" customFormat="1" ht="12.75" x14ac:dyDescent="0.2"/>
    <row r="2402" s="23" customFormat="1" ht="12.75" x14ac:dyDescent="0.2"/>
    <row r="2403" s="23" customFormat="1" ht="12.75" x14ac:dyDescent="0.2"/>
    <row r="2404" s="23" customFormat="1" ht="12.75" x14ac:dyDescent="0.2"/>
    <row r="2405" s="23" customFormat="1" ht="12.75" x14ac:dyDescent="0.2"/>
    <row r="2406" s="23" customFormat="1" ht="12.75" x14ac:dyDescent="0.2"/>
    <row r="2407" s="23" customFormat="1" ht="12.75" x14ac:dyDescent="0.2"/>
    <row r="2408" s="23" customFormat="1" ht="12.75" x14ac:dyDescent="0.2"/>
    <row r="2409" s="23" customFormat="1" ht="12.75" x14ac:dyDescent="0.2"/>
    <row r="2410" s="23" customFormat="1" ht="12.75" x14ac:dyDescent="0.2"/>
    <row r="2411" s="23" customFormat="1" ht="12.75" x14ac:dyDescent="0.2"/>
    <row r="2412" s="23" customFormat="1" ht="12.75" x14ac:dyDescent="0.2"/>
    <row r="2413" s="23" customFormat="1" ht="12.75" x14ac:dyDescent="0.2"/>
    <row r="2414" s="23" customFormat="1" ht="12.75" x14ac:dyDescent="0.2"/>
    <row r="2415" s="23" customFormat="1" ht="12.75" x14ac:dyDescent="0.2"/>
    <row r="2416" s="23" customFormat="1" ht="12.75" x14ac:dyDescent="0.2"/>
    <row r="2417" s="23" customFormat="1" ht="12.75" x14ac:dyDescent="0.2"/>
    <row r="2418" s="23" customFormat="1" ht="12.75" x14ac:dyDescent="0.2"/>
    <row r="2419" s="23" customFormat="1" ht="12.75" x14ac:dyDescent="0.2"/>
    <row r="2420" s="23" customFormat="1" ht="12.75" x14ac:dyDescent="0.2"/>
    <row r="2421" s="23" customFormat="1" ht="12.75" x14ac:dyDescent="0.2"/>
    <row r="2422" s="23" customFormat="1" ht="12.75" x14ac:dyDescent="0.2"/>
    <row r="2423" s="23" customFormat="1" ht="12.75" x14ac:dyDescent="0.2"/>
    <row r="2424" s="23" customFormat="1" ht="12.75" x14ac:dyDescent="0.2"/>
    <row r="2425" s="23" customFormat="1" ht="12.75" x14ac:dyDescent="0.2"/>
    <row r="2426" s="23" customFormat="1" ht="12.75" x14ac:dyDescent="0.2"/>
    <row r="2427" s="23" customFormat="1" ht="12.75" x14ac:dyDescent="0.2"/>
    <row r="2428" s="23" customFormat="1" ht="12.75" x14ac:dyDescent="0.2"/>
    <row r="2429" s="23" customFormat="1" ht="12.75" x14ac:dyDescent="0.2"/>
    <row r="2430" s="23" customFormat="1" ht="12.75" x14ac:dyDescent="0.2"/>
    <row r="2431" s="23" customFormat="1" ht="12.75" x14ac:dyDescent="0.2"/>
    <row r="2432" s="23" customFormat="1" ht="12.75" x14ac:dyDescent="0.2"/>
    <row r="2433" s="23" customFormat="1" ht="12.75" x14ac:dyDescent="0.2"/>
    <row r="2434" s="23" customFormat="1" ht="12.75" x14ac:dyDescent="0.2"/>
    <row r="2435" s="23" customFormat="1" ht="12.75" x14ac:dyDescent="0.2"/>
    <row r="2436" s="23" customFormat="1" ht="12.75" x14ac:dyDescent="0.2"/>
    <row r="2437" s="23" customFormat="1" ht="12.75" x14ac:dyDescent="0.2"/>
    <row r="2438" s="23" customFormat="1" ht="12.75" x14ac:dyDescent="0.2"/>
    <row r="2439" s="23" customFormat="1" ht="12.75" x14ac:dyDescent="0.2"/>
    <row r="2440" s="23" customFormat="1" ht="12.75" x14ac:dyDescent="0.2"/>
    <row r="2441" s="23" customFormat="1" ht="12.75" x14ac:dyDescent="0.2"/>
    <row r="2442" s="23" customFormat="1" ht="12.75" x14ac:dyDescent="0.2"/>
    <row r="2443" s="23" customFormat="1" ht="12.75" x14ac:dyDescent="0.2"/>
    <row r="2444" s="23" customFormat="1" ht="12.75" x14ac:dyDescent="0.2"/>
    <row r="2445" s="23" customFormat="1" ht="12.75" x14ac:dyDescent="0.2"/>
    <row r="2446" s="23" customFormat="1" ht="12.75" x14ac:dyDescent="0.2"/>
    <row r="2447" s="23" customFormat="1" ht="12.75" x14ac:dyDescent="0.2"/>
    <row r="2448" s="23" customFormat="1" ht="12.75" x14ac:dyDescent="0.2"/>
    <row r="2449" s="23" customFormat="1" ht="12.75" x14ac:dyDescent="0.2"/>
    <row r="2450" s="23" customFormat="1" ht="12.75" x14ac:dyDescent="0.2"/>
    <row r="2451" s="23" customFormat="1" ht="12.75" x14ac:dyDescent="0.2"/>
    <row r="2452" s="23" customFormat="1" ht="12.75" x14ac:dyDescent="0.2"/>
    <row r="2453" s="23" customFormat="1" ht="12.75" x14ac:dyDescent="0.2"/>
    <row r="2454" s="23" customFormat="1" ht="12.75" x14ac:dyDescent="0.2"/>
    <row r="2455" s="23" customFormat="1" ht="12.75" x14ac:dyDescent="0.2"/>
    <row r="2456" s="23" customFormat="1" ht="12.75" x14ac:dyDescent="0.2"/>
    <row r="2457" s="23" customFormat="1" ht="12.75" x14ac:dyDescent="0.2"/>
    <row r="2458" s="23" customFormat="1" ht="12.75" x14ac:dyDescent="0.2"/>
    <row r="2459" s="23" customFormat="1" ht="12.75" x14ac:dyDescent="0.2"/>
    <row r="2460" s="23" customFormat="1" ht="12.75" x14ac:dyDescent="0.2"/>
    <row r="2461" s="23" customFormat="1" ht="12.75" x14ac:dyDescent="0.2"/>
    <row r="2462" s="23" customFormat="1" ht="12.75" x14ac:dyDescent="0.2"/>
    <row r="2463" s="23" customFormat="1" ht="12.75" x14ac:dyDescent="0.2"/>
    <row r="2464" s="23" customFormat="1" ht="12.75" x14ac:dyDescent="0.2"/>
    <row r="2465" s="23" customFormat="1" ht="12.75" x14ac:dyDescent="0.2"/>
    <row r="2466" s="23" customFormat="1" ht="12.75" x14ac:dyDescent="0.2"/>
    <row r="2467" s="23" customFormat="1" ht="12.75" x14ac:dyDescent="0.2"/>
    <row r="2468" s="23" customFormat="1" ht="12.75" x14ac:dyDescent="0.2"/>
    <row r="2469" s="23" customFormat="1" ht="12.75" x14ac:dyDescent="0.2"/>
    <row r="2470" s="23" customFormat="1" ht="12.75" x14ac:dyDescent="0.2"/>
    <row r="2471" s="23" customFormat="1" ht="12.75" x14ac:dyDescent="0.2"/>
    <row r="2472" s="23" customFormat="1" ht="12.75" x14ac:dyDescent="0.2"/>
    <row r="2473" s="23" customFormat="1" ht="12.75" x14ac:dyDescent="0.2"/>
    <row r="2474" s="23" customFormat="1" ht="12.75" x14ac:dyDescent="0.2"/>
    <row r="2475" s="23" customFormat="1" ht="12.75" x14ac:dyDescent="0.2"/>
    <row r="2476" s="23" customFormat="1" ht="12.75" x14ac:dyDescent="0.2"/>
    <row r="2477" s="23" customFormat="1" ht="12.75" x14ac:dyDescent="0.2"/>
    <row r="2478" s="23" customFormat="1" ht="12.75" x14ac:dyDescent="0.2"/>
    <row r="2479" s="23" customFormat="1" ht="12.75" x14ac:dyDescent="0.2"/>
    <row r="2480" s="23" customFormat="1" ht="12.75" x14ac:dyDescent="0.2"/>
    <row r="2481" s="23" customFormat="1" ht="12.75" x14ac:dyDescent="0.2"/>
    <row r="2482" s="23" customFormat="1" ht="12.75" x14ac:dyDescent="0.2"/>
    <row r="2483" s="23" customFormat="1" ht="12.75" x14ac:dyDescent="0.2"/>
    <row r="2484" s="23" customFormat="1" ht="12.75" x14ac:dyDescent="0.2"/>
    <row r="2485" s="23" customFormat="1" ht="12.75" x14ac:dyDescent="0.2"/>
    <row r="2486" s="23" customFormat="1" ht="12.75" x14ac:dyDescent="0.2"/>
    <row r="2487" s="23" customFormat="1" ht="12.75" x14ac:dyDescent="0.2"/>
    <row r="2488" s="23" customFormat="1" ht="12.75" x14ac:dyDescent="0.2"/>
    <row r="2489" s="23" customFormat="1" ht="12.75" x14ac:dyDescent="0.2"/>
    <row r="2490" s="23" customFormat="1" ht="12.75" x14ac:dyDescent="0.2"/>
    <row r="2491" s="23" customFormat="1" ht="12.75" x14ac:dyDescent="0.2"/>
    <row r="2492" s="23" customFormat="1" ht="12.75" x14ac:dyDescent="0.2"/>
    <row r="2493" s="23" customFormat="1" ht="12.75" x14ac:dyDescent="0.2"/>
    <row r="2494" s="23" customFormat="1" ht="12.75" x14ac:dyDescent="0.2"/>
    <row r="2495" s="23" customFormat="1" ht="12.75" x14ac:dyDescent="0.2"/>
    <row r="2496" s="23" customFormat="1" ht="12.75" x14ac:dyDescent="0.2"/>
    <row r="2497" s="23" customFormat="1" ht="12.75" x14ac:dyDescent="0.2"/>
    <row r="2498" s="23" customFormat="1" ht="12.75" x14ac:dyDescent="0.2"/>
    <row r="2499" s="23" customFormat="1" ht="12.75" x14ac:dyDescent="0.2"/>
    <row r="2500" s="23" customFormat="1" ht="12.75" x14ac:dyDescent="0.2"/>
    <row r="2501" s="23" customFormat="1" ht="12.75" x14ac:dyDescent="0.2"/>
    <row r="2502" s="23" customFormat="1" ht="12.75" x14ac:dyDescent="0.2"/>
    <row r="2503" s="23" customFormat="1" ht="12.75" x14ac:dyDescent="0.2"/>
    <row r="2504" s="23" customFormat="1" ht="12.75" x14ac:dyDescent="0.2"/>
    <row r="2505" s="23" customFormat="1" ht="12.75" x14ac:dyDescent="0.2"/>
    <row r="2506" s="23" customFormat="1" ht="12.75" x14ac:dyDescent="0.2"/>
    <row r="2507" s="23" customFormat="1" ht="12.75" x14ac:dyDescent="0.2"/>
    <row r="2508" s="23" customFormat="1" ht="12.75" x14ac:dyDescent="0.2"/>
    <row r="2509" s="23" customFormat="1" ht="12.75" x14ac:dyDescent="0.2"/>
    <row r="2510" s="23" customFormat="1" ht="12.75" x14ac:dyDescent="0.2"/>
    <row r="2511" s="23" customFormat="1" ht="12.75" x14ac:dyDescent="0.2"/>
    <row r="2512" s="23" customFormat="1" ht="12.75" x14ac:dyDescent="0.2"/>
    <row r="2513" s="23" customFormat="1" ht="12.75" x14ac:dyDescent="0.2"/>
    <row r="2514" s="23" customFormat="1" ht="12.75" x14ac:dyDescent="0.2"/>
    <row r="2515" s="23" customFormat="1" ht="12.75" x14ac:dyDescent="0.2"/>
    <row r="2516" s="23" customFormat="1" ht="12.75" x14ac:dyDescent="0.2"/>
    <row r="2517" s="23" customFormat="1" ht="12.75" x14ac:dyDescent="0.2"/>
    <row r="2518" s="23" customFormat="1" ht="12.75" x14ac:dyDescent="0.2"/>
    <row r="2519" s="23" customFormat="1" ht="12.75" x14ac:dyDescent="0.2"/>
    <row r="2520" s="23" customFormat="1" ht="12.75" x14ac:dyDescent="0.2"/>
    <row r="2521" s="23" customFormat="1" ht="12.75" x14ac:dyDescent="0.2"/>
    <row r="2522" s="23" customFormat="1" ht="12.75" x14ac:dyDescent="0.2"/>
    <row r="2523" s="23" customFormat="1" ht="12.75" x14ac:dyDescent="0.2"/>
    <row r="2524" s="23" customFormat="1" ht="12.75" x14ac:dyDescent="0.2"/>
    <row r="2525" s="23" customFormat="1" ht="12.75" x14ac:dyDescent="0.2"/>
    <row r="2526" s="23" customFormat="1" ht="12.75" x14ac:dyDescent="0.2"/>
    <row r="2527" s="23" customFormat="1" ht="12.75" x14ac:dyDescent="0.2"/>
    <row r="2528" s="23" customFormat="1" ht="12.75" x14ac:dyDescent="0.2"/>
    <row r="2529" s="23" customFormat="1" ht="12.75" x14ac:dyDescent="0.2"/>
    <row r="2530" s="23" customFormat="1" ht="12.75" x14ac:dyDescent="0.2"/>
    <row r="2531" s="23" customFormat="1" ht="12.75" x14ac:dyDescent="0.2"/>
    <row r="2532" s="23" customFormat="1" ht="12.75" x14ac:dyDescent="0.2"/>
    <row r="2533" s="23" customFormat="1" ht="12.75" x14ac:dyDescent="0.2"/>
    <row r="2534" s="23" customFormat="1" ht="12.75" x14ac:dyDescent="0.2"/>
    <row r="2535" s="23" customFormat="1" ht="12.75" x14ac:dyDescent="0.2"/>
    <row r="2536" s="23" customFormat="1" ht="12.75" x14ac:dyDescent="0.2"/>
    <row r="2537" s="23" customFormat="1" ht="12.75" x14ac:dyDescent="0.2"/>
    <row r="2538" s="23" customFormat="1" ht="12.75" x14ac:dyDescent="0.2"/>
    <row r="2539" s="23" customFormat="1" ht="12.75" x14ac:dyDescent="0.2"/>
    <row r="2540" s="23" customFormat="1" ht="12.75" x14ac:dyDescent="0.2"/>
    <row r="2541" s="23" customFormat="1" ht="12.75" x14ac:dyDescent="0.2"/>
    <row r="2542" s="23" customFormat="1" ht="12.75" x14ac:dyDescent="0.2"/>
    <row r="2543" s="23" customFormat="1" ht="12.75" x14ac:dyDescent="0.2"/>
    <row r="2544" s="23" customFormat="1" ht="12.75" x14ac:dyDescent="0.2"/>
    <row r="2545" s="23" customFormat="1" ht="12.75" x14ac:dyDescent="0.2"/>
    <row r="2546" s="23" customFormat="1" ht="12.75" x14ac:dyDescent="0.2"/>
    <row r="2547" s="23" customFormat="1" ht="12.75" x14ac:dyDescent="0.2"/>
    <row r="2548" s="23" customFormat="1" ht="12.75" x14ac:dyDescent="0.2"/>
    <row r="2549" s="23" customFormat="1" ht="12.75" x14ac:dyDescent="0.2"/>
    <row r="2550" s="23" customFormat="1" ht="12.75" x14ac:dyDescent="0.2"/>
    <row r="2551" s="23" customFormat="1" ht="12.75" x14ac:dyDescent="0.2"/>
    <row r="2552" s="23" customFormat="1" ht="12.75" x14ac:dyDescent="0.2"/>
    <row r="2553" s="23" customFormat="1" ht="12.75" x14ac:dyDescent="0.2"/>
    <row r="2554" s="23" customFormat="1" ht="12.75" x14ac:dyDescent="0.2"/>
    <row r="2555" s="23" customFormat="1" ht="12.75" x14ac:dyDescent="0.2"/>
    <row r="2556" s="23" customFormat="1" ht="12.75" x14ac:dyDescent="0.2"/>
    <row r="2557" s="23" customFormat="1" ht="12.75" x14ac:dyDescent="0.2"/>
    <row r="2558" s="23" customFormat="1" ht="12.75" x14ac:dyDescent="0.2"/>
    <row r="2559" s="23" customFormat="1" ht="12.75" x14ac:dyDescent="0.2"/>
    <row r="2560" s="23" customFormat="1" ht="12.75" x14ac:dyDescent="0.2"/>
    <row r="2561" s="23" customFormat="1" ht="12.75" x14ac:dyDescent="0.2"/>
    <row r="2562" s="23" customFormat="1" ht="12.75" x14ac:dyDescent="0.2"/>
    <row r="2563" s="23" customFormat="1" ht="12.75" x14ac:dyDescent="0.2"/>
    <row r="2564" s="23" customFormat="1" ht="12.75" x14ac:dyDescent="0.2"/>
    <row r="2565" s="23" customFormat="1" ht="12.75" x14ac:dyDescent="0.2"/>
    <row r="2566" s="23" customFormat="1" ht="12.75" x14ac:dyDescent="0.2"/>
    <row r="2567" s="23" customFormat="1" ht="12.75" x14ac:dyDescent="0.2"/>
    <row r="2568" s="23" customFormat="1" ht="12.75" x14ac:dyDescent="0.2"/>
    <row r="2569" s="23" customFormat="1" ht="12.75" x14ac:dyDescent="0.2"/>
    <row r="2570" s="23" customFormat="1" ht="12.75" x14ac:dyDescent="0.2"/>
    <row r="2571" s="23" customFormat="1" ht="12.75" x14ac:dyDescent="0.2"/>
    <row r="2572" s="23" customFormat="1" ht="12.75" x14ac:dyDescent="0.2"/>
    <row r="2573" s="23" customFormat="1" ht="12.75" x14ac:dyDescent="0.2"/>
    <row r="2574" s="23" customFormat="1" ht="12.75" x14ac:dyDescent="0.2"/>
    <row r="2575" s="23" customFormat="1" ht="12.75" x14ac:dyDescent="0.2"/>
    <row r="2576" s="23" customFormat="1" ht="12.75" x14ac:dyDescent="0.2"/>
    <row r="2577" s="23" customFormat="1" ht="12.75" x14ac:dyDescent="0.2"/>
    <row r="2578" s="23" customFormat="1" ht="12.75" x14ac:dyDescent="0.2"/>
    <row r="2579" s="23" customFormat="1" ht="12.75" x14ac:dyDescent="0.2"/>
    <row r="2580" s="23" customFormat="1" ht="12.75" x14ac:dyDescent="0.2"/>
    <row r="2581" s="23" customFormat="1" ht="12.75" x14ac:dyDescent="0.2"/>
    <row r="2582" s="23" customFormat="1" ht="12.75" x14ac:dyDescent="0.2"/>
    <row r="2583" s="23" customFormat="1" ht="12.75" x14ac:dyDescent="0.2"/>
    <row r="2584" s="23" customFormat="1" ht="12.75" x14ac:dyDescent="0.2"/>
    <row r="2585" s="23" customFormat="1" ht="12.75" x14ac:dyDescent="0.2"/>
    <row r="2586" s="23" customFormat="1" ht="12.75" x14ac:dyDescent="0.2"/>
    <row r="2587" s="23" customFormat="1" ht="12.75" x14ac:dyDescent="0.2"/>
    <row r="2588" s="23" customFormat="1" ht="12.75" x14ac:dyDescent="0.2"/>
    <row r="2589" s="23" customFormat="1" ht="12.75" x14ac:dyDescent="0.2"/>
    <row r="2590" s="23" customFormat="1" ht="12.75" x14ac:dyDescent="0.2"/>
    <row r="2591" s="23" customFormat="1" ht="12.75" x14ac:dyDescent="0.2"/>
    <row r="2592" s="23" customFormat="1" ht="12.75" x14ac:dyDescent="0.2"/>
    <row r="2593" s="23" customFormat="1" ht="12.75" x14ac:dyDescent="0.2"/>
    <row r="2594" s="23" customFormat="1" ht="12.75" x14ac:dyDescent="0.2"/>
    <row r="2595" s="23" customFormat="1" ht="12.75" x14ac:dyDescent="0.2"/>
    <row r="2596" s="23" customFormat="1" ht="12.75" x14ac:dyDescent="0.2"/>
    <row r="2597" s="23" customFormat="1" ht="12.75" x14ac:dyDescent="0.2"/>
    <row r="2598" s="23" customFormat="1" ht="12.75" x14ac:dyDescent="0.2"/>
    <row r="2599" s="23" customFormat="1" ht="12.75" x14ac:dyDescent="0.2"/>
    <row r="2600" s="23" customFormat="1" ht="12.75" x14ac:dyDescent="0.2"/>
    <row r="2601" s="23" customFormat="1" ht="12.75" x14ac:dyDescent="0.2"/>
    <row r="2602" s="23" customFormat="1" ht="12.75" x14ac:dyDescent="0.2"/>
    <row r="2603" s="23" customFormat="1" ht="12.75" x14ac:dyDescent="0.2"/>
    <row r="2604" s="23" customFormat="1" ht="12.75" x14ac:dyDescent="0.2"/>
    <row r="2605" s="23" customFormat="1" ht="12.75" x14ac:dyDescent="0.2"/>
    <row r="2606" s="23" customFormat="1" ht="12.75" x14ac:dyDescent="0.2"/>
    <row r="2607" s="23" customFormat="1" ht="12.75" x14ac:dyDescent="0.2"/>
    <row r="2608" s="23" customFormat="1" ht="12.75" x14ac:dyDescent="0.2"/>
    <row r="2609" s="23" customFormat="1" ht="12.75" x14ac:dyDescent="0.2"/>
    <row r="2610" s="23" customFormat="1" ht="12.75" x14ac:dyDescent="0.2"/>
    <row r="2611" s="23" customFormat="1" ht="12.75" x14ac:dyDescent="0.2"/>
    <row r="2612" s="23" customFormat="1" ht="12.75" x14ac:dyDescent="0.2"/>
    <row r="2613" s="23" customFormat="1" ht="12.75" x14ac:dyDescent="0.2"/>
    <row r="2614" s="23" customFormat="1" ht="12.75" x14ac:dyDescent="0.2"/>
    <row r="2615" s="23" customFormat="1" ht="12.75" x14ac:dyDescent="0.2"/>
    <row r="2616" s="23" customFormat="1" ht="12.75" x14ac:dyDescent="0.2"/>
    <row r="2617" s="23" customFormat="1" ht="12.75" x14ac:dyDescent="0.2"/>
    <row r="2618" s="23" customFormat="1" ht="12.75" x14ac:dyDescent="0.2"/>
    <row r="2619" s="23" customFormat="1" ht="12.75" x14ac:dyDescent="0.2"/>
    <row r="2620" s="23" customFormat="1" ht="12.75" x14ac:dyDescent="0.2"/>
    <row r="2621" s="23" customFormat="1" ht="12.75" x14ac:dyDescent="0.2"/>
    <row r="2622" s="23" customFormat="1" ht="12.75" x14ac:dyDescent="0.2"/>
    <row r="2623" s="23" customFormat="1" ht="12.75" x14ac:dyDescent="0.2"/>
    <row r="2624" s="23" customFormat="1" ht="12.75" x14ac:dyDescent="0.2"/>
    <row r="2625" s="23" customFormat="1" ht="12.75" x14ac:dyDescent="0.2"/>
    <row r="2626" s="23" customFormat="1" ht="12.75" x14ac:dyDescent="0.2"/>
    <row r="2627" s="23" customFormat="1" ht="12.75" x14ac:dyDescent="0.2"/>
    <row r="2628" s="23" customFormat="1" ht="12.75" x14ac:dyDescent="0.2"/>
    <row r="2629" s="23" customFormat="1" ht="12.75" x14ac:dyDescent="0.2"/>
    <row r="2630" s="23" customFormat="1" ht="12.75" x14ac:dyDescent="0.2"/>
    <row r="2631" s="23" customFormat="1" ht="12.75" x14ac:dyDescent="0.2"/>
    <row r="2632" s="23" customFormat="1" ht="12.75" x14ac:dyDescent="0.2"/>
    <row r="2633" s="23" customFormat="1" ht="12.75" x14ac:dyDescent="0.2"/>
    <row r="2634" s="23" customFormat="1" ht="12.75" x14ac:dyDescent="0.2"/>
    <row r="2635" s="23" customFormat="1" ht="12.75" x14ac:dyDescent="0.2"/>
    <row r="2636" s="23" customFormat="1" ht="12.75" x14ac:dyDescent="0.2"/>
    <row r="2637" s="23" customFormat="1" ht="12.75" x14ac:dyDescent="0.2"/>
    <row r="2638" s="23" customFormat="1" ht="12.75" x14ac:dyDescent="0.2"/>
    <row r="2639" s="23" customFormat="1" ht="12.75" x14ac:dyDescent="0.2"/>
    <row r="2640" s="23" customFormat="1" ht="12.75" x14ac:dyDescent="0.2"/>
    <row r="2641" s="23" customFormat="1" ht="12.75" x14ac:dyDescent="0.2"/>
    <row r="2642" s="23" customFormat="1" ht="12.75" x14ac:dyDescent="0.2"/>
    <row r="2643" s="23" customFormat="1" ht="12.75" x14ac:dyDescent="0.2"/>
    <row r="2644" s="23" customFormat="1" ht="12.75" x14ac:dyDescent="0.2"/>
    <row r="2645" s="23" customFormat="1" ht="12.75" x14ac:dyDescent="0.2"/>
    <row r="2646" s="23" customFormat="1" ht="12.75" x14ac:dyDescent="0.2"/>
    <row r="2647" s="23" customFormat="1" ht="12.75" x14ac:dyDescent="0.2"/>
    <row r="2648" s="23" customFormat="1" ht="12.75" x14ac:dyDescent="0.2"/>
    <row r="2649" s="23" customFormat="1" ht="12.75" x14ac:dyDescent="0.2"/>
    <row r="2650" s="23" customFormat="1" ht="12.75" x14ac:dyDescent="0.2"/>
    <row r="2651" s="23" customFormat="1" ht="12.75" x14ac:dyDescent="0.2"/>
    <row r="2652" s="23" customFormat="1" ht="12.75" x14ac:dyDescent="0.2"/>
    <row r="2653" s="23" customFormat="1" ht="12.75" x14ac:dyDescent="0.2"/>
    <row r="2654" s="23" customFormat="1" ht="12.75" x14ac:dyDescent="0.2"/>
    <row r="2655" s="23" customFormat="1" ht="12.75" x14ac:dyDescent="0.2"/>
    <row r="2656" s="23" customFormat="1" ht="12.75" x14ac:dyDescent="0.2"/>
    <row r="2657" s="23" customFormat="1" ht="12.75" x14ac:dyDescent="0.2"/>
    <row r="2658" s="23" customFormat="1" ht="12.75" x14ac:dyDescent="0.2"/>
    <row r="2659" s="23" customFormat="1" ht="12.75" x14ac:dyDescent="0.2"/>
    <row r="2660" s="23" customFormat="1" ht="12.75" x14ac:dyDescent="0.2"/>
    <row r="2661" s="23" customFormat="1" ht="12.75" x14ac:dyDescent="0.2"/>
    <row r="2662" s="23" customFormat="1" ht="12.75" x14ac:dyDescent="0.2"/>
    <row r="2663" s="23" customFormat="1" ht="12.75" x14ac:dyDescent="0.2"/>
    <row r="2664" s="23" customFormat="1" ht="12.75" x14ac:dyDescent="0.2"/>
    <row r="2665" s="23" customFormat="1" ht="12.75" x14ac:dyDescent="0.2"/>
    <row r="2666" s="23" customFormat="1" ht="12.75" x14ac:dyDescent="0.2"/>
    <row r="2667" s="23" customFormat="1" ht="12.75" x14ac:dyDescent="0.2"/>
    <row r="2668" s="23" customFormat="1" ht="12.75" x14ac:dyDescent="0.2"/>
    <row r="2669" s="23" customFormat="1" ht="12.75" x14ac:dyDescent="0.2"/>
    <row r="2670" s="23" customFormat="1" ht="12.75" x14ac:dyDescent="0.2"/>
    <row r="2671" s="23" customFormat="1" ht="12.75" x14ac:dyDescent="0.2"/>
    <row r="2672" s="23" customFormat="1" ht="12.75" x14ac:dyDescent="0.2"/>
    <row r="2673" s="23" customFormat="1" ht="12.75" x14ac:dyDescent="0.2"/>
    <row r="2674" s="23" customFormat="1" ht="12.75" x14ac:dyDescent="0.2"/>
    <row r="2675" s="23" customFormat="1" ht="12.75" x14ac:dyDescent="0.2"/>
    <row r="2676" s="23" customFormat="1" ht="12.75" x14ac:dyDescent="0.2"/>
    <row r="2677" s="23" customFormat="1" ht="12.75" x14ac:dyDescent="0.2"/>
    <row r="2678" s="23" customFormat="1" ht="12.75" x14ac:dyDescent="0.2"/>
    <row r="2679" s="23" customFormat="1" ht="12.75" x14ac:dyDescent="0.2"/>
    <row r="2680" s="23" customFormat="1" ht="12.75" x14ac:dyDescent="0.2"/>
    <row r="2681" s="23" customFormat="1" ht="12.75" x14ac:dyDescent="0.2"/>
    <row r="2682" s="23" customFormat="1" ht="12.75" x14ac:dyDescent="0.2"/>
    <row r="2683" s="23" customFormat="1" ht="12.75" x14ac:dyDescent="0.2"/>
    <row r="2684" s="23" customFormat="1" ht="12.75" x14ac:dyDescent="0.2"/>
    <row r="2685" s="23" customFormat="1" ht="12.75" x14ac:dyDescent="0.2"/>
    <row r="2686" s="23" customFormat="1" ht="12.75" x14ac:dyDescent="0.2"/>
    <row r="2687" s="23" customFormat="1" ht="12.75" x14ac:dyDescent="0.2"/>
    <row r="2688" s="23" customFormat="1" ht="12.75" x14ac:dyDescent="0.2"/>
    <row r="2689" s="23" customFormat="1" ht="12.75" x14ac:dyDescent="0.2"/>
    <row r="2690" s="23" customFormat="1" ht="12.75" x14ac:dyDescent="0.2"/>
    <row r="2691" s="23" customFormat="1" ht="12.75" x14ac:dyDescent="0.2"/>
    <row r="2692" s="23" customFormat="1" ht="12.75" x14ac:dyDescent="0.2"/>
    <row r="2693" s="23" customFormat="1" ht="12.75" x14ac:dyDescent="0.2"/>
    <row r="2694" s="23" customFormat="1" ht="12.75" x14ac:dyDescent="0.2"/>
    <row r="2695" s="23" customFormat="1" ht="12.75" x14ac:dyDescent="0.2"/>
    <row r="2696" s="23" customFormat="1" ht="12.75" x14ac:dyDescent="0.2"/>
    <row r="2697" s="23" customFormat="1" ht="12.75" x14ac:dyDescent="0.2"/>
    <row r="2698" s="23" customFormat="1" ht="12.75" x14ac:dyDescent="0.2"/>
    <row r="2699" s="23" customFormat="1" ht="12.75" x14ac:dyDescent="0.2"/>
    <row r="2700" s="23" customFormat="1" ht="12.75" x14ac:dyDescent="0.2"/>
    <row r="2701" s="23" customFormat="1" ht="12.75" x14ac:dyDescent="0.2"/>
    <row r="2702" s="23" customFormat="1" ht="12.75" x14ac:dyDescent="0.2"/>
    <row r="2703" s="23" customFormat="1" ht="12.75" x14ac:dyDescent="0.2"/>
    <row r="2704" s="23" customFormat="1" ht="12.75" x14ac:dyDescent="0.2"/>
    <row r="2705" s="23" customFormat="1" ht="12.75" x14ac:dyDescent="0.2"/>
    <row r="2706" s="23" customFormat="1" ht="12.75" x14ac:dyDescent="0.2"/>
    <row r="2707" s="23" customFormat="1" ht="12.75" x14ac:dyDescent="0.2"/>
    <row r="2708" s="23" customFormat="1" ht="12.75" x14ac:dyDescent="0.2"/>
    <row r="2709" s="23" customFormat="1" ht="12.75" x14ac:dyDescent="0.2"/>
    <row r="2710" s="23" customFormat="1" ht="12.75" x14ac:dyDescent="0.2"/>
    <row r="2711" s="23" customFormat="1" ht="12.75" x14ac:dyDescent="0.2"/>
    <row r="2712" s="23" customFormat="1" ht="12.75" x14ac:dyDescent="0.2"/>
    <row r="2713" s="23" customFormat="1" ht="12.75" x14ac:dyDescent="0.2"/>
    <row r="2714" s="23" customFormat="1" ht="12.75" x14ac:dyDescent="0.2"/>
    <row r="2715" s="23" customFormat="1" ht="12.75" x14ac:dyDescent="0.2"/>
    <row r="2716" s="23" customFormat="1" ht="12.75" x14ac:dyDescent="0.2"/>
    <row r="2717" s="23" customFormat="1" ht="12.75" x14ac:dyDescent="0.2"/>
    <row r="2718" s="23" customFormat="1" ht="12.75" x14ac:dyDescent="0.2"/>
    <row r="2719" s="23" customFormat="1" ht="12.75" x14ac:dyDescent="0.2"/>
    <row r="2720" s="23" customFormat="1" ht="12.75" x14ac:dyDescent="0.2"/>
    <row r="2721" s="23" customFormat="1" ht="12.75" x14ac:dyDescent="0.2"/>
    <row r="2722" s="23" customFormat="1" ht="12.75" x14ac:dyDescent="0.2"/>
    <row r="2723" s="23" customFormat="1" ht="12.75" x14ac:dyDescent="0.2"/>
    <row r="2724" s="23" customFormat="1" ht="12.75" x14ac:dyDescent="0.2"/>
    <row r="2725" s="23" customFormat="1" ht="12.75" x14ac:dyDescent="0.2"/>
    <row r="2726" s="23" customFormat="1" ht="12.75" x14ac:dyDescent="0.2"/>
    <row r="2727" s="23" customFormat="1" ht="12.75" x14ac:dyDescent="0.2"/>
    <row r="2728" s="23" customFormat="1" ht="12.75" x14ac:dyDescent="0.2"/>
    <row r="2729" s="23" customFormat="1" ht="12.75" x14ac:dyDescent="0.2"/>
    <row r="2730" s="23" customFormat="1" ht="12.75" x14ac:dyDescent="0.2"/>
    <row r="2731" s="23" customFormat="1" ht="12.75" x14ac:dyDescent="0.2"/>
    <row r="2732" s="23" customFormat="1" ht="12.75" x14ac:dyDescent="0.2"/>
    <row r="2733" s="23" customFormat="1" ht="12.75" x14ac:dyDescent="0.2"/>
    <row r="2734" s="23" customFormat="1" ht="12.75" x14ac:dyDescent="0.2"/>
    <row r="2735" s="23" customFormat="1" ht="12.75" x14ac:dyDescent="0.2"/>
    <row r="2736" s="23" customFormat="1" ht="12.75" x14ac:dyDescent="0.2"/>
    <row r="2737" s="23" customFormat="1" ht="12.75" x14ac:dyDescent="0.2"/>
    <row r="2738" s="23" customFormat="1" ht="12.75" x14ac:dyDescent="0.2"/>
    <row r="2739" s="23" customFormat="1" ht="12.75" x14ac:dyDescent="0.2"/>
    <row r="2740" s="23" customFormat="1" ht="12.75" x14ac:dyDescent="0.2"/>
    <row r="2741" s="23" customFormat="1" ht="12.75" x14ac:dyDescent="0.2"/>
    <row r="2742" s="23" customFormat="1" ht="12.75" x14ac:dyDescent="0.2"/>
    <row r="2743" s="23" customFormat="1" ht="12.75" x14ac:dyDescent="0.2"/>
    <row r="2744" s="23" customFormat="1" ht="12.75" x14ac:dyDescent="0.2"/>
    <row r="2745" s="23" customFormat="1" ht="12.75" x14ac:dyDescent="0.2"/>
    <row r="2746" s="23" customFormat="1" ht="12.75" x14ac:dyDescent="0.2"/>
    <row r="2747" s="23" customFormat="1" ht="12.75" x14ac:dyDescent="0.2"/>
    <row r="2748" s="23" customFormat="1" ht="12.75" x14ac:dyDescent="0.2"/>
    <row r="2749" s="23" customFormat="1" ht="12.75" x14ac:dyDescent="0.2"/>
    <row r="2750" s="23" customFormat="1" ht="12.75" x14ac:dyDescent="0.2"/>
    <row r="2751" s="23" customFormat="1" ht="12.75" x14ac:dyDescent="0.2"/>
    <row r="2752" s="23" customFormat="1" ht="12.75" x14ac:dyDescent="0.2"/>
    <row r="2753" s="23" customFormat="1" ht="12.75" x14ac:dyDescent="0.2"/>
    <row r="2754" s="23" customFormat="1" ht="12.75" x14ac:dyDescent="0.2"/>
    <row r="2755" s="23" customFormat="1" ht="12.75" x14ac:dyDescent="0.2"/>
    <row r="2756" s="23" customFormat="1" ht="12.75" x14ac:dyDescent="0.2"/>
    <row r="2757" s="23" customFormat="1" ht="12.75" x14ac:dyDescent="0.2"/>
    <row r="2758" s="23" customFormat="1" ht="12.75" x14ac:dyDescent="0.2"/>
    <row r="2759" s="23" customFormat="1" ht="12.75" x14ac:dyDescent="0.2"/>
    <row r="2760" s="23" customFormat="1" ht="12.75" x14ac:dyDescent="0.2"/>
    <row r="2761" s="23" customFormat="1" ht="12.75" x14ac:dyDescent="0.2"/>
    <row r="2762" s="23" customFormat="1" ht="12.75" x14ac:dyDescent="0.2"/>
    <row r="2763" s="23" customFormat="1" ht="12.75" x14ac:dyDescent="0.2"/>
    <row r="2764" s="23" customFormat="1" ht="12.75" x14ac:dyDescent="0.2"/>
    <row r="2765" s="23" customFormat="1" ht="12.75" x14ac:dyDescent="0.2"/>
    <row r="2766" s="23" customFormat="1" ht="12.75" x14ac:dyDescent="0.2"/>
    <row r="2767" s="23" customFormat="1" ht="12.75" x14ac:dyDescent="0.2"/>
    <row r="2768" s="23" customFormat="1" ht="12.75" x14ac:dyDescent="0.2"/>
    <row r="2769" s="23" customFormat="1" ht="12.75" x14ac:dyDescent="0.2"/>
    <row r="2770" s="23" customFormat="1" ht="12.75" x14ac:dyDescent="0.2"/>
    <row r="2771" s="23" customFormat="1" ht="12.75" x14ac:dyDescent="0.2"/>
    <row r="2772" s="23" customFormat="1" ht="12.75" x14ac:dyDescent="0.2"/>
    <row r="2773" s="23" customFormat="1" ht="12.75" x14ac:dyDescent="0.2"/>
    <row r="2774" s="23" customFormat="1" ht="12.75" x14ac:dyDescent="0.2"/>
    <row r="2775" s="23" customFormat="1" ht="12.75" x14ac:dyDescent="0.2"/>
    <row r="2776" s="23" customFormat="1" ht="12.75" x14ac:dyDescent="0.2"/>
    <row r="2777" s="23" customFormat="1" ht="12.75" x14ac:dyDescent="0.2"/>
    <row r="2778" s="23" customFormat="1" ht="12.75" x14ac:dyDescent="0.2"/>
    <row r="2779" s="23" customFormat="1" ht="12.75" x14ac:dyDescent="0.2"/>
    <row r="2780" s="23" customFormat="1" ht="12.75" x14ac:dyDescent="0.2"/>
    <row r="2781" s="23" customFormat="1" ht="12.75" x14ac:dyDescent="0.2"/>
    <row r="2782" s="23" customFormat="1" ht="12.75" x14ac:dyDescent="0.2"/>
    <row r="2783" s="23" customFormat="1" ht="12.75" x14ac:dyDescent="0.2"/>
    <row r="2784" s="23" customFormat="1" ht="12.75" x14ac:dyDescent="0.2"/>
    <row r="2785" s="23" customFormat="1" ht="12.75" x14ac:dyDescent="0.2"/>
    <row r="2786" s="23" customFormat="1" ht="12.75" x14ac:dyDescent="0.2"/>
    <row r="2787" s="23" customFormat="1" ht="12.75" x14ac:dyDescent="0.2"/>
    <row r="2788" s="23" customFormat="1" ht="12.75" x14ac:dyDescent="0.2"/>
    <row r="2789" s="23" customFormat="1" ht="12.75" x14ac:dyDescent="0.2"/>
    <row r="2790" s="23" customFormat="1" ht="12.75" x14ac:dyDescent="0.2"/>
    <row r="2791" s="23" customFormat="1" ht="12.75" x14ac:dyDescent="0.2"/>
    <row r="2792" s="23" customFormat="1" ht="12.75" x14ac:dyDescent="0.2"/>
    <row r="2793" s="23" customFormat="1" ht="12.75" x14ac:dyDescent="0.2"/>
    <row r="2794" s="23" customFormat="1" ht="12.75" x14ac:dyDescent="0.2"/>
    <row r="2795" s="23" customFormat="1" ht="12.75" x14ac:dyDescent="0.2"/>
    <row r="2796" s="23" customFormat="1" ht="12.75" x14ac:dyDescent="0.2"/>
    <row r="2797" s="23" customFormat="1" ht="12.75" x14ac:dyDescent="0.2"/>
    <row r="2798" s="23" customFormat="1" ht="12.75" x14ac:dyDescent="0.2"/>
    <row r="2799" s="23" customFormat="1" ht="12.75" x14ac:dyDescent="0.2"/>
    <row r="2800" s="23" customFormat="1" ht="12.75" x14ac:dyDescent="0.2"/>
    <row r="2801" s="23" customFormat="1" ht="12.75" x14ac:dyDescent="0.2"/>
    <row r="2802" s="23" customFormat="1" ht="12.75" x14ac:dyDescent="0.2"/>
    <row r="2803" s="23" customFormat="1" ht="12.75" x14ac:dyDescent="0.2"/>
    <row r="2804" s="23" customFormat="1" ht="12.75" x14ac:dyDescent="0.2"/>
    <row r="2805" s="23" customFormat="1" ht="12.75" x14ac:dyDescent="0.2"/>
    <row r="2806" s="23" customFormat="1" ht="12.75" x14ac:dyDescent="0.2"/>
    <row r="2807" s="23" customFormat="1" ht="12.75" x14ac:dyDescent="0.2"/>
    <row r="2808" s="23" customFormat="1" ht="12.75" x14ac:dyDescent="0.2"/>
    <row r="2809" s="23" customFormat="1" ht="12.75" x14ac:dyDescent="0.2"/>
    <row r="2810" s="23" customFormat="1" ht="12.75" x14ac:dyDescent="0.2"/>
    <row r="2811" s="23" customFormat="1" ht="12.75" x14ac:dyDescent="0.2"/>
    <row r="2812" s="23" customFormat="1" ht="12.75" x14ac:dyDescent="0.2"/>
    <row r="2813" s="23" customFormat="1" ht="12.75" x14ac:dyDescent="0.2"/>
    <row r="2814" s="23" customFormat="1" ht="12.75" x14ac:dyDescent="0.2"/>
    <row r="2815" s="23" customFormat="1" ht="12.75" x14ac:dyDescent="0.2"/>
    <row r="2816" s="23" customFormat="1" ht="12.75" x14ac:dyDescent="0.2"/>
    <row r="2817" s="23" customFormat="1" ht="12.75" x14ac:dyDescent="0.2"/>
    <row r="2818" s="23" customFormat="1" ht="12.75" x14ac:dyDescent="0.2"/>
    <row r="2819" s="23" customFormat="1" ht="12.75" x14ac:dyDescent="0.2"/>
    <row r="2820" s="23" customFormat="1" ht="12.75" x14ac:dyDescent="0.2"/>
    <row r="2821" s="23" customFormat="1" ht="12.75" x14ac:dyDescent="0.2"/>
    <row r="2822" s="23" customFormat="1" ht="12.75" x14ac:dyDescent="0.2"/>
    <row r="2823" s="23" customFormat="1" ht="12.75" x14ac:dyDescent="0.2"/>
    <row r="2824" s="23" customFormat="1" ht="12.75" x14ac:dyDescent="0.2"/>
    <row r="2825" s="23" customFormat="1" ht="12.75" x14ac:dyDescent="0.2"/>
    <row r="2826" s="23" customFormat="1" ht="12.75" x14ac:dyDescent="0.2"/>
    <row r="2827" s="23" customFormat="1" ht="12.75" x14ac:dyDescent="0.2"/>
    <row r="2828" s="23" customFormat="1" ht="12.75" x14ac:dyDescent="0.2"/>
    <row r="2829" s="23" customFormat="1" ht="12.75" x14ac:dyDescent="0.2"/>
    <row r="2830" s="23" customFormat="1" ht="12.75" x14ac:dyDescent="0.2"/>
    <row r="2831" s="23" customFormat="1" ht="12.75" x14ac:dyDescent="0.2"/>
    <row r="2832" s="23" customFormat="1" ht="12.75" x14ac:dyDescent="0.2"/>
    <row r="2833" s="23" customFormat="1" ht="12.75" x14ac:dyDescent="0.2"/>
    <row r="2834" s="23" customFormat="1" ht="12.75" x14ac:dyDescent="0.2"/>
    <row r="2835" s="23" customFormat="1" ht="12.75" x14ac:dyDescent="0.2"/>
    <row r="2836" s="23" customFormat="1" ht="12.75" x14ac:dyDescent="0.2"/>
    <row r="2837" s="23" customFormat="1" ht="12.75" x14ac:dyDescent="0.2"/>
    <row r="2838" s="23" customFormat="1" ht="12.75" x14ac:dyDescent="0.2"/>
    <row r="2839" s="23" customFormat="1" ht="12.75" x14ac:dyDescent="0.2"/>
    <row r="2840" s="23" customFormat="1" ht="12.75" x14ac:dyDescent="0.2"/>
    <row r="2841" s="23" customFormat="1" ht="12.75" x14ac:dyDescent="0.2"/>
    <row r="2842" s="23" customFormat="1" ht="12.75" x14ac:dyDescent="0.2"/>
    <row r="2843" s="23" customFormat="1" ht="12.75" x14ac:dyDescent="0.2"/>
    <row r="2844" s="23" customFormat="1" ht="12.75" x14ac:dyDescent="0.2"/>
    <row r="2845" s="23" customFormat="1" ht="12.75" x14ac:dyDescent="0.2"/>
    <row r="2846" s="23" customFormat="1" ht="12.75" x14ac:dyDescent="0.2"/>
    <row r="2847" s="23" customFormat="1" ht="12.75" x14ac:dyDescent="0.2"/>
    <row r="2848" s="23" customFormat="1" ht="12.75" x14ac:dyDescent="0.2"/>
    <row r="2849" s="23" customFormat="1" ht="12.75" x14ac:dyDescent="0.2"/>
    <row r="2850" s="23" customFormat="1" ht="12.75" x14ac:dyDescent="0.2"/>
    <row r="2851" s="23" customFormat="1" ht="12.75" x14ac:dyDescent="0.2"/>
    <row r="2852" s="23" customFormat="1" ht="12.75" x14ac:dyDescent="0.2"/>
    <row r="2853" s="23" customFormat="1" ht="12.75" x14ac:dyDescent="0.2"/>
    <row r="2854" s="23" customFormat="1" ht="12.75" x14ac:dyDescent="0.2"/>
    <row r="2855" s="23" customFormat="1" ht="12.75" x14ac:dyDescent="0.2"/>
    <row r="2856" s="23" customFormat="1" ht="12.75" x14ac:dyDescent="0.2"/>
    <row r="2857" s="23" customFormat="1" ht="12.75" x14ac:dyDescent="0.2"/>
    <row r="2858" s="23" customFormat="1" ht="12.75" x14ac:dyDescent="0.2"/>
    <row r="2859" s="23" customFormat="1" ht="12.75" x14ac:dyDescent="0.2"/>
    <row r="2860" s="23" customFormat="1" ht="12.75" x14ac:dyDescent="0.2"/>
    <row r="2861" s="23" customFormat="1" ht="12.75" x14ac:dyDescent="0.2"/>
    <row r="2862" s="23" customFormat="1" ht="12.75" x14ac:dyDescent="0.2"/>
    <row r="2863" s="23" customFormat="1" ht="12.75" x14ac:dyDescent="0.2"/>
    <row r="2864" s="23" customFormat="1" ht="12.75" x14ac:dyDescent="0.2"/>
    <row r="2865" s="23" customFormat="1" ht="12.75" x14ac:dyDescent="0.2"/>
    <row r="2866" s="23" customFormat="1" ht="12.75" x14ac:dyDescent="0.2"/>
    <row r="2867" s="23" customFormat="1" ht="12.75" x14ac:dyDescent="0.2"/>
    <row r="2868" s="23" customFormat="1" ht="12.75" x14ac:dyDescent="0.2"/>
    <row r="2869" s="23" customFormat="1" ht="12.75" x14ac:dyDescent="0.2"/>
    <row r="2870" s="23" customFormat="1" ht="12.75" x14ac:dyDescent="0.2"/>
    <row r="2871" s="23" customFormat="1" ht="12.75" x14ac:dyDescent="0.2"/>
    <row r="2872" s="23" customFormat="1" ht="12.75" x14ac:dyDescent="0.2"/>
    <row r="2873" s="23" customFormat="1" ht="12.75" x14ac:dyDescent="0.2"/>
    <row r="2874" s="23" customFormat="1" ht="12.75" x14ac:dyDescent="0.2"/>
    <row r="2875" s="23" customFormat="1" ht="12.75" x14ac:dyDescent="0.2"/>
    <row r="2876" s="23" customFormat="1" ht="12.75" x14ac:dyDescent="0.2"/>
    <row r="2877" s="23" customFormat="1" ht="12.75" x14ac:dyDescent="0.2"/>
    <row r="2878" s="23" customFormat="1" ht="12.75" x14ac:dyDescent="0.2"/>
    <row r="2879" s="23" customFormat="1" ht="12.75" x14ac:dyDescent="0.2"/>
    <row r="2880" s="23" customFormat="1" ht="12.75" x14ac:dyDescent="0.2"/>
    <row r="2881" s="23" customFormat="1" ht="12.75" x14ac:dyDescent="0.2"/>
    <row r="2882" s="23" customFormat="1" ht="12.75" x14ac:dyDescent="0.2"/>
    <row r="2883" s="23" customFormat="1" ht="12.75" x14ac:dyDescent="0.2"/>
    <row r="2884" s="23" customFormat="1" ht="12.75" x14ac:dyDescent="0.2"/>
    <row r="2885" s="23" customFormat="1" ht="12.75" x14ac:dyDescent="0.2"/>
    <row r="2886" s="23" customFormat="1" ht="12.75" x14ac:dyDescent="0.2"/>
    <row r="2887" s="23" customFormat="1" ht="12.75" x14ac:dyDescent="0.2"/>
    <row r="2888" s="23" customFormat="1" ht="12.75" x14ac:dyDescent="0.2"/>
    <row r="2889" s="23" customFormat="1" ht="12.75" x14ac:dyDescent="0.2"/>
    <row r="2890" s="23" customFormat="1" ht="12.75" x14ac:dyDescent="0.2"/>
    <row r="2891" s="23" customFormat="1" ht="12.75" x14ac:dyDescent="0.2"/>
    <row r="2892" s="23" customFormat="1" ht="12.75" x14ac:dyDescent="0.2"/>
    <row r="2893" s="23" customFormat="1" ht="12.75" x14ac:dyDescent="0.2"/>
    <row r="2894" s="23" customFormat="1" ht="12.75" x14ac:dyDescent="0.2"/>
    <row r="2895" s="23" customFormat="1" ht="12.75" x14ac:dyDescent="0.2"/>
    <row r="2896" s="23" customFormat="1" ht="12.75" x14ac:dyDescent="0.2"/>
    <row r="2897" s="23" customFormat="1" ht="12.75" x14ac:dyDescent="0.2"/>
    <row r="2898" s="23" customFormat="1" ht="12.75" x14ac:dyDescent="0.2"/>
    <row r="2899" s="23" customFormat="1" ht="12.75" x14ac:dyDescent="0.2"/>
    <row r="2900" s="23" customFormat="1" ht="12.75" x14ac:dyDescent="0.2"/>
    <row r="2901" s="23" customFormat="1" ht="12.75" x14ac:dyDescent="0.2"/>
    <row r="2902" s="23" customFormat="1" ht="12.75" x14ac:dyDescent="0.2"/>
    <row r="2903" s="23" customFormat="1" ht="12.75" x14ac:dyDescent="0.2"/>
    <row r="2904" s="23" customFormat="1" ht="12.75" x14ac:dyDescent="0.2"/>
    <row r="2905" s="23" customFormat="1" ht="12.75" x14ac:dyDescent="0.2"/>
    <row r="2906" s="23" customFormat="1" ht="12.75" x14ac:dyDescent="0.2"/>
    <row r="2907" s="23" customFormat="1" ht="12.75" x14ac:dyDescent="0.2"/>
    <row r="2908" s="23" customFormat="1" ht="12.75" x14ac:dyDescent="0.2"/>
    <row r="2909" s="23" customFormat="1" ht="12.75" x14ac:dyDescent="0.2"/>
    <row r="2910" s="23" customFormat="1" ht="12.75" x14ac:dyDescent="0.2"/>
    <row r="2911" s="23" customFormat="1" ht="12.75" x14ac:dyDescent="0.2"/>
    <row r="2912" s="23" customFormat="1" ht="12.75" x14ac:dyDescent="0.2"/>
    <row r="2913" s="23" customFormat="1" ht="12.75" x14ac:dyDescent="0.2"/>
    <row r="2914" s="23" customFormat="1" ht="12.75" x14ac:dyDescent="0.2"/>
    <row r="2915" s="23" customFormat="1" ht="12.75" x14ac:dyDescent="0.2"/>
    <row r="2916" s="23" customFormat="1" ht="12.75" x14ac:dyDescent="0.2"/>
    <row r="2917" s="23" customFormat="1" ht="12.75" x14ac:dyDescent="0.2"/>
    <row r="2918" s="23" customFormat="1" ht="12.75" x14ac:dyDescent="0.2"/>
    <row r="2919" s="23" customFormat="1" ht="12.75" x14ac:dyDescent="0.2"/>
    <row r="2920" s="23" customFormat="1" ht="12.75" x14ac:dyDescent="0.2"/>
    <row r="2921" s="23" customFormat="1" ht="12.75" x14ac:dyDescent="0.2"/>
    <row r="2922" s="23" customFormat="1" ht="12.75" x14ac:dyDescent="0.2"/>
    <row r="2923" s="23" customFormat="1" ht="12.75" x14ac:dyDescent="0.2"/>
    <row r="2924" s="23" customFormat="1" ht="12.75" x14ac:dyDescent="0.2"/>
    <row r="2925" s="23" customFormat="1" ht="12.75" x14ac:dyDescent="0.2"/>
    <row r="2926" s="23" customFormat="1" ht="12.75" x14ac:dyDescent="0.2"/>
    <row r="2927" s="23" customFormat="1" ht="12.75" x14ac:dyDescent="0.2"/>
    <row r="2928" s="23" customFormat="1" ht="12.75" x14ac:dyDescent="0.2"/>
    <row r="2929" s="23" customFormat="1" ht="12.75" x14ac:dyDescent="0.2"/>
    <row r="2930" s="23" customFormat="1" ht="12.75" x14ac:dyDescent="0.2"/>
    <row r="2931" s="23" customFormat="1" ht="12.75" x14ac:dyDescent="0.2"/>
    <row r="2932" s="23" customFormat="1" ht="12.75" x14ac:dyDescent="0.2"/>
    <row r="2933" s="23" customFormat="1" ht="12.75" x14ac:dyDescent="0.2"/>
    <row r="2934" s="23" customFormat="1" ht="12.75" x14ac:dyDescent="0.2"/>
    <row r="2935" s="23" customFormat="1" ht="12.75" x14ac:dyDescent="0.2"/>
    <row r="2936" s="23" customFormat="1" ht="12.75" x14ac:dyDescent="0.2"/>
    <row r="2937" s="23" customFormat="1" ht="12.75" x14ac:dyDescent="0.2"/>
    <row r="2938" s="23" customFormat="1" ht="12.75" x14ac:dyDescent="0.2"/>
    <row r="2939" s="23" customFormat="1" ht="12.75" x14ac:dyDescent="0.2"/>
    <row r="2940" s="23" customFormat="1" ht="12.75" x14ac:dyDescent="0.2"/>
    <row r="2941" s="23" customFormat="1" ht="12.75" x14ac:dyDescent="0.2"/>
    <row r="2942" s="23" customFormat="1" ht="12.75" x14ac:dyDescent="0.2"/>
    <row r="2943" s="23" customFormat="1" ht="12.75" x14ac:dyDescent="0.2"/>
    <row r="2944" s="23" customFormat="1" ht="12.75" x14ac:dyDescent="0.2"/>
    <row r="2945" s="23" customFormat="1" ht="12.75" x14ac:dyDescent="0.2"/>
    <row r="2946" s="23" customFormat="1" ht="12.75" x14ac:dyDescent="0.2"/>
    <row r="2947" s="23" customFormat="1" ht="12.75" x14ac:dyDescent="0.2"/>
    <row r="2948" s="23" customFormat="1" ht="12.75" x14ac:dyDescent="0.2"/>
    <row r="2949" s="23" customFormat="1" ht="12.75" x14ac:dyDescent="0.2"/>
    <row r="2950" s="23" customFormat="1" ht="12.75" x14ac:dyDescent="0.2"/>
    <row r="2951" s="23" customFormat="1" ht="12.75" x14ac:dyDescent="0.2"/>
    <row r="2952" s="23" customFormat="1" ht="12.75" x14ac:dyDescent="0.2"/>
    <row r="2953" s="23" customFormat="1" ht="12.75" x14ac:dyDescent="0.2"/>
    <row r="2954" s="23" customFormat="1" ht="12.75" x14ac:dyDescent="0.2"/>
    <row r="2955" s="23" customFormat="1" ht="12.75" x14ac:dyDescent="0.2"/>
    <row r="2956" s="23" customFormat="1" ht="12.75" x14ac:dyDescent="0.2"/>
    <row r="2957" s="23" customFormat="1" ht="12.75" x14ac:dyDescent="0.2"/>
    <row r="2958" s="23" customFormat="1" ht="12.75" x14ac:dyDescent="0.2"/>
    <row r="2959" s="23" customFormat="1" ht="12.75" x14ac:dyDescent="0.2"/>
    <row r="2960" s="23" customFormat="1" ht="12.75" x14ac:dyDescent="0.2"/>
    <row r="2961" s="23" customFormat="1" ht="12.75" x14ac:dyDescent="0.2"/>
    <row r="2962" s="23" customFormat="1" ht="12.75" x14ac:dyDescent="0.2"/>
    <row r="2963" s="23" customFormat="1" ht="12.75" x14ac:dyDescent="0.2"/>
    <row r="2964" s="23" customFormat="1" ht="12.75" x14ac:dyDescent="0.2"/>
    <row r="2965" s="23" customFormat="1" ht="12.75" x14ac:dyDescent="0.2"/>
    <row r="2966" s="23" customFormat="1" ht="12.75" x14ac:dyDescent="0.2"/>
    <row r="2967" s="23" customFormat="1" ht="12.75" x14ac:dyDescent="0.2"/>
    <row r="2968" s="23" customFormat="1" ht="12.75" x14ac:dyDescent="0.2"/>
    <row r="2969" s="23" customFormat="1" ht="12.75" x14ac:dyDescent="0.2"/>
    <row r="2970" s="23" customFormat="1" ht="12.75" x14ac:dyDescent="0.2"/>
    <row r="2971" s="23" customFormat="1" ht="12.75" x14ac:dyDescent="0.2"/>
    <row r="2972" s="23" customFormat="1" ht="12.75" x14ac:dyDescent="0.2"/>
    <row r="2973" s="23" customFormat="1" ht="12.75" x14ac:dyDescent="0.2"/>
    <row r="2974" s="23" customFormat="1" ht="12.75" x14ac:dyDescent="0.2"/>
    <row r="2975" s="23" customFormat="1" ht="12.75" x14ac:dyDescent="0.2"/>
    <row r="2976" s="23" customFormat="1" ht="12.75" x14ac:dyDescent="0.2"/>
    <row r="2977" s="23" customFormat="1" ht="12.75" x14ac:dyDescent="0.2"/>
    <row r="2978" s="23" customFormat="1" ht="12.75" x14ac:dyDescent="0.2"/>
    <row r="2979" s="23" customFormat="1" ht="12.75" x14ac:dyDescent="0.2"/>
    <row r="2980" s="23" customFormat="1" ht="12.75" x14ac:dyDescent="0.2"/>
    <row r="2981" s="23" customFormat="1" ht="12.75" x14ac:dyDescent="0.2"/>
    <row r="2982" s="23" customFormat="1" ht="12.75" x14ac:dyDescent="0.2"/>
    <row r="2983" s="23" customFormat="1" ht="12.75" x14ac:dyDescent="0.2"/>
    <row r="2984" s="23" customFormat="1" ht="12.75" x14ac:dyDescent="0.2"/>
    <row r="2985" s="23" customFormat="1" ht="12.75" x14ac:dyDescent="0.2"/>
    <row r="2986" s="23" customFormat="1" ht="12.75" x14ac:dyDescent="0.2"/>
    <row r="2987" s="23" customFormat="1" ht="12.75" x14ac:dyDescent="0.2"/>
    <row r="2988" s="23" customFormat="1" ht="12.75" x14ac:dyDescent="0.2"/>
    <row r="2989" s="23" customFormat="1" ht="12.75" x14ac:dyDescent="0.2"/>
    <row r="2990" s="23" customFormat="1" ht="12.75" x14ac:dyDescent="0.2"/>
    <row r="2991" s="23" customFormat="1" ht="12.75" x14ac:dyDescent="0.2"/>
    <row r="2992" s="23" customFormat="1" ht="12.75" x14ac:dyDescent="0.2"/>
    <row r="2993" s="23" customFormat="1" ht="12.75" x14ac:dyDescent="0.2"/>
    <row r="2994" s="23" customFormat="1" ht="12.75" x14ac:dyDescent="0.2"/>
    <row r="2995" s="23" customFormat="1" ht="12.75" x14ac:dyDescent="0.2"/>
    <row r="2996" s="23" customFormat="1" ht="12.75" x14ac:dyDescent="0.2"/>
    <row r="2997" s="23" customFormat="1" ht="12.75" x14ac:dyDescent="0.2"/>
    <row r="2998" s="23" customFormat="1" ht="12.75" x14ac:dyDescent="0.2"/>
    <row r="2999" s="23" customFormat="1" ht="12.75" x14ac:dyDescent="0.2"/>
    <row r="3000" s="23" customFormat="1" ht="12.75" x14ac:dyDescent="0.2"/>
    <row r="3001" s="23" customFormat="1" ht="12.75" x14ac:dyDescent="0.2"/>
    <row r="3002" s="23" customFormat="1" ht="12.75" x14ac:dyDescent="0.2"/>
    <row r="3003" s="23" customFormat="1" ht="12.75" x14ac:dyDescent="0.2"/>
    <row r="3004" s="23" customFormat="1" ht="12.75" x14ac:dyDescent="0.2"/>
    <row r="3005" s="23" customFormat="1" ht="12.75" x14ac:dyDescent="0.2"/>
    <row r="3006" s="23" customFormat="1" ht="12.75" x14ac:dyDescent="0.2"/>
    <row r="3007" s="23" customFormat="1" ht="12.75" x14ac:dyDescent="0.2"/>
    <row r="3008" s="23" customFormat="1" ht="12.75" x14ac:dyDescent="0.2"/>
    <row r="3009" s="23" customFormat="1" ht="12.75" x14ac:dyDescent="0.2"/>
    <row r="3010" s="23" customFormat="1" ht="12.75" x14ac:dyDescent="0.2"/>
    <row r="3011" s="23" customFormat="1" ht="12.75" x14ac:dyDescent="0.2"/>
    <row r="3012" s="23" customFormat="1" ht="12.75" x14ac:dyDescent="0.2"/>
    <row r="3013" s="23" customFormat="1" ht="12.75" x14ac:dyDescent="0.2"/>
    <row r="3014" s="23" customFormat="1" ht="12.75" x14ac:dyDescent="0.2"/>
    <row r="3015" s="23" customFormat="1" ht="12.75" x14ac:dyDescent="0.2"/>
    <row r="3016" s="23" customFormat="1" ht="12.75" x14ac:dyDescent="0.2"/>
    <row r="3017" s="23" customFormat="1" ht="12.75" x14ac:dyDescent="0.2"/>
    <row r="3018" s="23" customFormat="1" ht="12.75" x14ac:dyDescent="0.2"/>
    <row r="3019" s="23" customFormat="1" ht="12.75" x14ac:dyDescent="0.2"/>
    <row r="3020" s="23" customFormat="1" ht="12.75" x14ac:dyDescent="0.2"/>
    <row r="3021" s="23" customFormat="1" ht="12.75" x14ac:dyDescent="0.2"/>
    <row r="3022" s="23" customFormat="1" ht="12.75" x14ac:dyDescent="0.2"/>
    <row r="3023" s="23" customFormat="1" ht="12.75" x14ac:dyDescent="0.2"/>
    <row r="3024" s="23" customFormat="1" ht="12.75" x14ac:dyDescent="0.2"/>
    <row r="3025" s="23" customFormat="1" ht="12.75" x14ac:dyDescent="0.2"/>
    <row r="3026" s="23" customFormat="1" ht="12.75" x14ac:dyDescent="0.2"/>
    <row r="3027" s="23" customFormat="1" ht="12.75" x14ac:dyDescent="0.2"/>
    <row r="3028" s="23" customFormat="1" ht="12.75" x14ac:dyDescent="0.2"/>
    <row r="3029" s="23" customFormat="1" ht="12.75" x14ac:dyDescent="0.2"/>
    <row r="3030" s="23" customFormat="1" ht="12.75" x14ac:dyDescent="0.2"/>
    <row r="3031" s="23" customFormat="1" ht="12.75" x14ac:dyDescent="0.2"/>
    <row r="3032" s="23" customFormat="1" ht="12.75" x14ac:dyDescent="0.2"/>
    <row r="3033" s="23" customFormat="1" ht="12.75" x14ac:dyDescent="0.2"/>
    <row r="3034" s="23" customFormat="1" ht="12.75" x14ac:dyDescent="0.2"/>
    <row r="3035" s="23" customFormat="1" ht="12.75" x14ac:dyDescent="0.2"/>
    <row r="3036" s="23" customFormat="1" ht="12.75" x14ac:dyDescent="0.2"/>
    <row r="3037" s="23" customFormat="1" ht="12.75" x14ac:dyDescent="0.2"/>
    <row r="3038" s="23" customFormat="1" ht="12.75" x14ac:dyDescent="0.2"/>
    <row r="3039" s="23" customFormat="1" ht="12.75" x14ac:dyDescent="0.2"/>
    <row r="3040" s="23" customFormat="1" ht="12.75" x14ac:dyDescent="0.2"/>
    <row r="3041" s="23" customFormat="1" ht="12.75" x14ac:dyDescent="0.2"/>
    <row r="3042" s="23" customFormat="1" ht="12.75" x14ac:dyDescent="0.2"/>
    <row r="3043" s="23" customFormat="1" ht="12.75" x14ac:dyDescent="0.2"/>
    <row r="3044" s="23" customFormat="1" ht="12.75" x14ac:dyDescent="0.2"/>
    <row r="3045" s="23" customFormat="1" ht="12.75" x14ac:dyDescent="0.2"/>
    <row r="3046" s="23" customFormat="1" ht="12.75" x14ac:dyDescent="0.2"/>
    <row r="3047" s="23" customFormat="1" ht="12.75" x14ac:dyDescent="0.2"/>
    <row r="3048" s="23" customFormat="1" ht="12.75" x14ac:dyDescent="0.2"/>
    <row r="3049" s="23" customFormat="1" ht="12.75" x14ac:dyDescent="0.2"/>
    <row r="3050" s="23" customFormat="1" ht="12.75" x14ac:dyDescent="0.2"/>
    <row r="3051" s="23" customFormat="1" ht="12.75" x14ac:dyDescent="0.2"/>
    <row r="3052" s="23" customFormat="1" ht="12.75" x14ac:dyDescent="0.2"/>
    <row r="3053" s="23" customFormat="1" ht="12.75" x14ac:dyDescent="0.2"/>
    <row r="3054" s="23" customFormat="1" ht="12.75" x14ac:dyDescent="0.2"/>
    <row r="3055" s="23" customFormat="1" ht="12.75" x14ac:dyDescent="0.2"/>
    <row r="3056" s="23" customFormat="1" ht="12.75" x14ac:dyDescent="0.2"/>
    <row r="3057" s="23" customFormat="1" ht="12.75" x14ac:dyDescent="0.2"/>
    <row r="3058" s="23" customFormat="1" ht="12.75" x14ac:dyDescent="0.2"/>
    <row r="3059" s="23" customFormat="1" ht="12.75" x14ac:dyDescent="0.2"/>
    <row r="3060" s="23" customFormat="1" ht="12.75" x14ac:dyDescent="0.2"/>
    <row r="3061" s="23" customFormat="1" ht="12.75" x14ac:dyDescent="0.2"/>
    <row r="3062" s="23" customFormat="1" ht="12.75" x14ac:dyDescent="0.2"/>
    <row r="3063" s="23" customFormat="1" ht="12.75" x14ac:dyDescent="0.2"/>
    <row r="3064" s="23" customFormat="1" ht="12.75" x14ac:dyDescent="0.2"/>
    <row r="3065" s="23" customFormat="1" ht="12.75" x14ac:dyDescent="0.2"/>
    <row r="3066" s="23" customFormat="1" ht="12.75" x14ac:dyDescent="0.2"/>
    <row r="3067" s="23" customFormat="1" ht="12.75" x14ac:dyDescent="0.2"/>
    <row r="3068" s="23" customFormat="1" ht="12.75" x14ac:dyDescent="0.2"/>
    <row r="3069" s="23" customFormat="1" ht="12.75" x14ac:dyDescent="0.2"/>
    <row r="3070" s="23" customFormat="1" ht="12.75" x14ac:dyDescent="0.2"/>
    <row r="3071" s="23" customFormat="1" ht="12.75" x14ac:dyDescent="0.2"/>
    <row r="3072" s="23" customFormat="1" ht="12.75" x14ac:dyDescent="0.2"/>
    <row r="3073" s="23" customFormat="1" ht="12.75" x14ac:dyDescent="0.2"/>
    <row r="3074" s="23" customFormat="1" ht="12.75" x14ac:dyDescent="0.2"/>
    <row r="3075" s="23" customFormat="1" ht="12.75" x14ac:dyDescent="0.2"/>
    <row r="3076" s="23" customFormat="1" ht="12.75" x14ac:dyDescent="0.2"/>
    <row r="3077" s="23" customFormat="1" ht="12.75" x14ac:dyDescent="0.2"/>
    <row r="3078" s="23" customFormat="1" ht="12.75" x14ac:dyDescent="0.2"/>
    <row r="3079" s="23" customFormat="1" ht="12.75" x14ac:dyDescent="0.2"/>
    <row r="3080" s="23" customFormat="1" ht="12.75" x14ac:dyDescent="0.2"/>
    <row r="3081" s="23" customFormat="1" ht="12.75" x14ac:dyDescent="0.2"/>
    <row r="3082" s="23" customFormat="1" ht="12.75" x14ac:dyDescent="0.2"/>
    <row r="3083" s="23" customFormat="1" ht="12.75" x14ac:dyDescent="0.2"/>
    <row r="3084" s="23" customFormat="1" ht="12.75" x14ac:dyDescent="0.2"/>
    <row r="3085" s="23" customFormat="1" ht="12.75" x14ac:dyDescent="0.2"/>
    <row r="3086" s="23" customFormat="1" ht="12.75" x14ac:dyDescent="0.2"/>
    <row r="3087" s="23" customFormat="1" ht="12.75" x14ac:dyDescent="0.2"/>
    <row r="3088" s="23" customFormat="1" ht="12.75" x14ac:dyDescent="0.2"/>
    <row r="3089" s="23" customFormat="1" ht="12.75" x14ac:dyDescent="0.2"/>
    <row r="3090" s="23" customFormat="1" ht="12.75" x14ac:dyDescent="0.2"/>
    <row r="3091" s="23" customFormat="1" ht="12.75" x14ac:dyDescent="0.2"/>
    <row r="3092" s="23" customFormat="1" ht="12.75" x14ac:dyDescent="0.2"/>
    <row r="3093" s="23" customFormat="1" ht="12.75" x14ac:dyDescent="0.2"/>
    <row r="3094" s="23" customFormat="1" ht="12.75" x14ac:dyDescent="0.2"/>
    <row r="3095" s="23" customFormat="1" ht="12.75" x14ac:dyDescent="0.2"/>
    <row r="3096" s="23" customFormat="1" ht="12.75" x14ac:dyDescent="0.2"/>
    <row r="3097" s="23" customFormat="1" ht="12.75" x14ac:dyDescent="0.2"/>
    <row r="3098" s="23" customFormat="1" ht="12.75" x14ac:dyDescent="0.2"/>
    <row r="3099" s="23" customFormat="1" ht="12.75" x14ac:dyDescent="0.2"/>
    <row r="3100" s="23" customFormat="1" ht="12.75" x14ac:dyDescent="0.2"/>
    <row r="3101" s="23" customFormat="1" ht="12.75" x14ac:dyDescent="0.2"/>
    <row r="3102" s="23" customFormat="1" ht="12.75" x14ac:dyDescent="0.2"/>
    <row r="3103" s="23" customFormat="1" ht="12.75" x14ac:dyDescent="0.2"/>
    <row r="3104" s="23" customFormat="1" ht="12.75" x14ac:dyDescent="0.2"/>
    <row r="3105" s="23" customFormat="1" ht="12.75" x14ac:dyDescent="0.2"/>
    <row r="3106" s="23" customFormat="1" ht="12.75" x14ac:dyDescent="0.2"/>
    <row r="3107" s="23" customFormat="1" ht="12.75" x14ac:dyDescent="0.2"/>
    <row r="3108" s="23" customFormat="1" ht="12.75" x14ac:dyDescent="0.2"/>
    <row r="3109" s="23" customFormat="1" ht="12.75" x14ac:dyDescent="0.2"/>
    <row r="3110" s="23" customFormat="1" ht="12.75" x14ac:dyDescent="0.2"/>
    <row r="3111" s="23" customFormat="1" ht="12.75" x14ac:dyDescent="0.2"/>
    <row r="3112" s="23" customFormat="1" ht="12.75" x14ac:dyDescent="0.2"/>
    <row r="3113" s="23" customFormat="1" ht="12.75" x14ac:dyDescent="0.2"/>
    <row r="3114" s="23" customFormat="1" ht="12.75" x14ac:dyDescent="0.2"/>
    <row r="3115" s="23" customFormat="1" ht="12.75" x14ac:dyDescent="0.2"/>
    <row r="3116" s="23" customFormat="1" ht="12.75" x14ac:dyDescent="0.2"/>
    <row r="3117" s="23" customFormat="1" ht="12.75" x14ac:dyDescent="0.2"/>
    <row r="3118" s="23" customFormat="1" ht="12.75" x14ac:dyDescent="0.2"/>
  </sheetData>
  <hyperlinks>
    <hyperlink ref="D21" location="CONTENTS!A1" display="CONTENTS!A1"/>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P39"/>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5" width="9.7109375" style="26" customWidth="1"/>
    <col min="6" max="7" width="8.7109375" style="26" customWidth="1"/>
    <col min="8" max="9" width="9.7109375" style="26" customWidth="1"/>
    <col min="10" max="11" width="8.7109375" style="26" customWidth="1"/>
    <col min="12" max="13" width="9.7109375" style="26" customWidth="1"/>
    <col min="14" max="15" width="8.7109375" style="26" customWidth="1"/>
    <col min="16" max="16" width="9.7109375" style="26" customWidth="1"/>
    <col min="17" max="16384" width="9.140625" style="11"/>
  </cols>
  <sheetData>
    <row r="1" spans="2:16" s="4" customFormat="1" ht="15" customHeight="1" x14ac:dyDescent="0.2">
      <c r="B1" s="305" t="s">
        <v>339</v>
      </c>
      <c r="C1" s="158"/>
      <c r="D1" s="114"/>
      <c r="E1" s="114"/>
      <c r="F1" s="114"/>
      <c r="G1" s="114"/>
      <c r="H1" s="114"/>
      <c r="I1" s="114"/>
      <c r="J1" s="114"/>
      <c r="K1" s="114"/>
      <c r="L1" s="114"/>
      <c r="M1" s="114"/>
      <c r="N1" s="114"/>
      <c r="O1" s="114"/>
      <c r="P1" s="114"/>
    </row>
    <row r="2" spans="2:16" s="4" customFormat="1" ht="15" customHeight="1" x14ac:dyDescent="0.2">
      <c r="B2" s="307"/>
      <c r="C2" s="240" t="s">
        <v>67</v>
      </c>
      <c r="D2" s="864" t="s">
        <v>341</v>
      </c>
      <c r="E2" s="864"/>
      <c r="F2" s="864"/>
      <c r="G2" s="864"/>
      <c r="H2" s="864"/>
      <c r="I2" s="864"/>
      <c r="J2" s="864"/>
      <c r="K2" s="864"/>
      <c r="L2" s="864"/>
      <c r="M2" s="864"/>
      <c r="N2" s="864"/>
      <c r="O2" s="865"/>
      <c r="P2" s="309" t="s">
        <v>22</v>
      </c>
    </row>
    <row r="3" spans="2:16" ht="13.35" customHeight="1" x14ac:dyDescent="0.2">
      <c r="B3" s="308"/>
      <c r="C3" s="210" t="s">
        <v>126</v>
      </c>
      <c r="D3" s="310" t="s">
        <v>128</v>
      </c>
      <c r="E3" s="310" t="s">
        <v>129</v>
      </c>
      <c r="F3" s="310" t="s">
        <v>130</v>
      </c>
      <c r="G3" s="310" t="s">
        <v>131</v>
      </c>
      <c r="H3" s="310" t="s">
        <v>132</v>
      </c>
      <c r="I3" s="310" t="s">
        <v>133</v>
      </c>
      <c r="J3" s="310" t="s">
        <v>134</v>
      </c>
      <c r="K3" s="310" t="s">
        <v>135</v>
      </c>
      <c r="L3" s="310" t="s">
        <v>136</v>
      </c>
      <c r="M3" s="310" t="s">
        <v>137</v>
      </c>
      <c r="N3" s="310" t="s">
        <v>138</v>
      </c>
      <c r="O3" s="311" t="s">
        <v>139</v>
      </c>
      <c r="P3" s="311"/>
    </row>
    <row r="4" spans="2:16" s="23" customFormat="1" ht="13.35" customHeight="1" x14ac:dyDescent="0.2">
      <c r="B4" s="29"/>
      <c r="C4" s="226" t="s">
        <v>105</v>
      </c>
      <c r="D4" s="323">
        <v>220.64359787814286</v>
      </c>
      <c r="E4" s="323">
        <v>31476.845676640361</v>
      </c>
      <c r="F4" s="323">
        <v>21575.073000179669</v>
      </c>
      <c r="G4" s="323">
        <v>678.70377787940015</v>
      </c>
      <c r="H4" s="323">
        <v>749.66776467009333</v>
      </c>
      <c r="I4" s="323">
        <v>41241.74524700328</v>
      </c>
      <c r="J4" s="323">
        <v>451.5564463193528</v>
      </c>
      <c r="K4" s="323">
        <v>2388.7800247720993</v>
      </c>
      <c r="L4" s="323">
        <v>7856.6418608365148</v>
      </c>
      <c r="M4" s="323">
        <v>500.47512147426619</v>
      </c>
      <c r="N4" s="323">
        <v>405.17084238483352</v>
      </c>
      <c r="O4" s="324">
        <v>55795.696639961985</v>
      </c>
      <c r="P4" s="325">
        <f>SUM(D4:O4)</f>
        <v>163341</v>
      </c>
    </row>
    <row r="5" spans="2:16" s="23" customFormat="1" ht="13.35" customHeight="1" x14ac:dyDescent="0.2">
      <c r="B5" s="29"/>
      <c r="C5" s="226" t="s">
        <v>121</v>
      </c>
      <c r="D5" s="323">
        <v>201.79822014608934</v>
      </c>
      <c r="E5" s="323">
        <v>31406.042678752568</v>
      </c>
      <c r="F5" s="323">
        <v>19392.461911207745</v>
      </c>
      <c r="G5" s="323">
        <v>913.22158859985211</v>
      </c>
      <c r="H5" s="323">
        <v>847.26456228217523</v>
      </c>
      <c r="I5" s="323">
        <v>28943.308180424065</v>
      </c>
      <c r="J5" s="323">
        <v>540.93712595842942</v>
      </c>
      <c r="K5" s="323">
        <v>2142.0510308321168</v>
      </c>
      <c r="L5" s="323">
        <v>6813.8614513517168</v>
      </c>
      <c r="M5" s="323">
        <v>675.92405566704394</v>
      </c>
      <c r="N5" s="323">
        <v>514.13172637835908</v>
      </c>
      <c r="O5" s="324">
        <v>42700.99746839983</v>
      </c>
      <c r="P5" s="325">
        <f>SUM(D5:O5)</f>
        <v>135091.99999999997</v>
      </c>
    </row>
    <row r="6" spans="2:16" s="23" customFormat="1" ht="13.35" customHeight="1" x14ac:dyDescent="0.2">
      <c r="B6" s="29"/>
      <c r="C6" s="226" t="s">
        <v>140</v>
      </c>
      <c r="D6" s="323">
        <v>206.34479559785947</v>
      </c>
      <c r="E6" s="323">
        <v>28318.045120306902</v>
      </c>
      <c r="F6" s="323">
        <v>19112.66541430281</v>
      </c>
      <c r="G6" s="323">
        <v>749.9423621377</v>
      </c>
      <c r="H6" s="323">
        <v>803.02872253258408</v>
      </c>
      <c r="I6" s="323">
        <v>29990.699933055927</v>
      </c>
      <c r="J6" s="323">
        <v>601.74501696183461</v>
      </c>
      <c r="K6" s="323">
        <v>2162.3360711562277</v>
      </c>
      <c r="L6" s="323">
        <v>7194.9832725804699</v>
      </c>
      <c r="M6" s="323">
        <v>347.82673427789274</v>
      </c>
      <c r="N6" s="323">
        <v>612.05537811727186</v>
      </c>
      <c r="O6" s="324">
        <v>46968.327178972526</v>
      </c>
      <c r="P6" s="325">
        <f>SUM(D6:O6)</f>
        <v>137068.00000000003</v>
      </c>
    </row>
    <row r="7" spans="2:16" s="23" customFormat="1" ht="13.35" customHeight="1" x14ac:dyDescent="0.2">
      <c r="B7" s="29"/>
      <c r="C7" s="225" t="s">
        <v>150</v>
      </c>
      <c r="D7" s="323">
        <v>235.18530514326977</v>
      </c>
      <c r="E7" s="323">
        <v>29663.435710867681</v>
      </c>
      <c r="F7" s="323">
        <v>20703.596141880866</v>
      </c>
      <c r="G7" s="323">
        <v>1252.8711949090427</v>
      </c>
      <c r="H7" s="323">
        <v>840.6041466507429</v>
      </c>
      <c r="I7" s="323">
        <v>35382.013858611761</v>
      </c>
      <c r="J7" s="323">
        <v>717.15032472767336</v>
      </c>
      <c r="K7" s="323">
        <v>2266.7982094925032</v>
      </c>
      <c r="L7" s="323">
        <v>8506.5672828647093</v>
      </c>
      <c r="M7" s="323">
        <v>551.09958097181595</v>
      </c>
      <c r="N7" s="323">
        <v>637.43270863672194</v>
      </c>
      <c r="O7" s="324">
        <v>56920.245535243215</v>
      </c>
      <c r="P7" s="325">
        <f>SUM(D7:O7)</f>
        <v>157677</v>
      </c>
    </row>
    <row r="8" spans="2:16" s="23" customFormat="1" ht="13.35" customHeight="1" x14ac:dyDescent="0.2">
      <c r="B8" s="97"/>
      <c r="C8" s="258" t="s">
        <v>180</v>
      </c>
      <c r="D8" s="327">
        <v>284.00703788440632</v>
      </c>
      <c r="E8" s="327">
        <v>33168.030682446959</v>
      </c>
      <c r="F8" s="327">
        <v>22494.827534961201</v>
      </c>
      <c r="G8" s="327">
        <v>869.42679139643337</v>
      </c>
      <c r="H8" s="327">
        <v>888.36517622735289</v>
      </c>
      <c r="I8" s="327">
        <v>39851.952024169812</v>
      </c>
      <c r="J8" s="327">
        <v>773.7291312733937</v>
      </c>
      <c r="K8" s="327">
        <v>3232.7783729537991</v>
      </c>
      <c r="L8" s="327">
        <v>9063.5104495853702</v>
      </c>
      <c r="M8" s="327">
        <v>657.15731953208649</v>
      </c>
      <c r="N8" s="327">
        <v>463.49940700277239</v>
      </c>
      <c r="O8" s="328">
        <v>53354.7160725664</v>
      </c>
      <c r="P8" s="329">
        <f>SUM(D8:O8)</f>
        <v>165102</v>
      </c>
    </row>
    <row r="9" spans="2:16" s="23" customFormat="1" ht="13.35" customHeight="1" x14ac:dyDescent="0.2">
      <c r="B9" s="118"/>
      <c r="C9" s="246" t="s">
        <v>161</v>
      </c>
      <c r="D9" s="331"/>
      <c r="E9" s="331"/>
      <c r="F9" s="331"/>
      <c r="G9" s="331"/>
      <c r="H9" s="331"/>
      <c r="I9" s="331"/>
      <c r="J9" s="331"/>
      <c r="K9" s="331"/>
      <c r="L9" s="331"/>
      <c r="M9" s="331"/>
      <c r="N9" s="331"/>
      <c r="O9" s="332"/>
      <c r="P9" s="332"/>
    </row>
    <row r="10" spans="2:16" s="23" customFormat="1" ht="13.35" customHeight="1" x14ac:dyDescent="0.2">
      <c r="B10" s="29"/>
      <c r="C10" s="226" t="s">
        <v>105</v>
      </c>
      <c r="D10" s="334">
        <f t="shared" ref="D10:D14" si="0">D4/$P4</f>
        <v>1.3508157650445561E-3</v>
      </c>
      <c r="E10" s="334">
        <f t="shared" ref="E10:O10" si="1">E4/$P4</f>
        <v>0.19270633629425779</v>
      </c>
      <c r="F10" s="334">
        <f t="shared" si="1"/>
        <v>0.13208608371553784</v>
      </c>
      <c r="G10" s="334">
        <f t="shared" si="1"/>
        <v>4.1551342154107062E-3</v>
      </c>
      <c r="H10" s="334">
        <f t="shared" si="1"/>
        <v>4.5895872112335133E-3</v>
      </c>
      <c r="I10" s="334">
        <f t="shared" si="1"/>
        <v>0.25248862959699819</v>
      </c>
      <c r="J10" s="334">
        <f t="shared" si="1"/>
        <v>2.7645015416787751E-3</v>
      </c>
      <c r="K10" s="334">
        <f t="shared" si="1"/>
        <v>1.4624497369136343E-2</v>
      </c>
      <c r="L10" s="334">
        <f t="shared" si="1"/>
        <v>4.809963120610572E-2</v>
      </c>
      <c r="M10" s="334">
        <f t="shared" si="1"/>
        <v>3.0639895768623075E-3</v>
      </c>
      <c r="N10" s="334">
        <f t="shared" si="1"/>
        <v>2.480521377883284E-3</v>
      </c>
      <c r="O10" s="335">
        <f t="shared" si="1"/>
        <v>0.34159027212985094</v>
      </c>
      <c r="P10" s="336">
        <f t="shared" ref="P10:P14" si="2">P4/$P4</f>
        <v>1</v>
      </c>
    </row>
    <row r="11" spans="2:16" s="23" customFormat="1" ht="13.35" customHeight="1" x14ac:dyDescent="0.2">
      <c r="B11" s="29"/>
      <c r="C11" s="226" t="s">
        <v>121</v>
      </c>
      <c r="D11" s="334">
        <f t="shared" si="0"/>
        <v>1.4937836448204881E-3</v>
      </c>
      <c r="E11" s="334">
        <f t="shared" ref="E11:O11" si="3">E5/$P5</f>
        <v>0.232478923095021</v>
      </c>
      <c r="F11" s="334">
        <f t="shared" si="3"/>
        <v>0.14355003931548685</v>
      </c>
      <c r="G11" s="334">
        <f t="shared" si="3"/>
        <v>6.7599975468558638E-3</v>
      </c>
      <c r="H11" s="334">
        <f t="shared" si="3"/>
        <v>6.2717597065864404E-3</v>
      </c>
      <c r="I11" s="334">
        <f t="shared" si="3"/>
        <v>0.2142488687740508</v>
      </c>
      <c r="J11" s="334">
        <f t="shared" si="3"/>
        <v>4.0042128768426671E-3</v>
      </c>
      <c r="K11" s="334">
        <f t="shared" si="3"/>
        <v>1.5856238939627197E-2</v>
      </c>
      <c r="L11" s="334">
        <f t="shared" si="3"/>
        <v>5.0438674764987701E-2</v>
      </c>
      <c r="M11" s="334">
        <f t="shared" si="3"/>
        <v>5.0034351084227349E-3</v>
      </c>
      <c r="N11" s="334">
        <f t="shared" si="3"/>
        <v>3.8057895832348267E-3</v>
      </c>
      <c r="O11" s="335">
        <f t="shared" si="3"/>
        <v>0.31608827664406358</v>
      </c>
      <c r="P11" s="336">
        <f t="shared" si="2"/>
        <v>1</v>
      </c>
    </row>
    <row r="12" spans="2:16" s="23" customFormat="1" ht="13.35" customHeight="1" x14ac:dyDescent="0.2">
      <c r="B12" s="29"/>
      <c r="C12" s="226" t="s">
        <v>140</v>
      </c>
      <c r="D12" s="334">
        <f t="shared" si="0"/>
        <v>1.5054191758678863E-3</v>
      </c>
      <c r="E12" s="334">
        <f t="shared" ref="E12:O12" si="4">E6/$P6</f>
        <v>0.20659851402447615</v>
      </c>
      <c r="F12" s="334">
        <f t="shared" si="4"/>
        <v>0.13943929592831883</v>
      </c>
      <c r="G12" s="334">
        <f t="shared" si="4"/>
        <v>5.4713161506529592E-3</v>
      </c>
      <c r="H12" s="334">
        <f t="shared" si="4"/>
        <v>5.8586155961463209E-3</v>
      </c>
      <c r="I12" s="334">
        <f t="shared" si="4"/>
        <v>0.21880161622739019</v>
      </c>
      <c r="J12" s="334">
        <f t="shared" si="4"/>
        <v>4.390120356041049E-3</v>
      </c>
      <c r="K12" s="334">
        <f t="shared" si="4"/>
        <v>1.5775644724926513E-2</v>
      </c>
      <c r="L12" s="334">
        <f t="shared" si="4"/>
        <v>5.2492071618324254E-2</v>
      </c>
      <c r="M12" s="334">
        <f t="shared" si="4"/>
        <v>2.5376217226332379E-3</v>
      </c>
      <c r="N12" s="334">
        <f t="shared" si="4"/>
        <v>4.4653411308056713E-3</v>
      </c>
      <c r="O12" s="335">
        <f t="shared" si="4"/>
        <v>0.34266442334441677</v>
      </c>
      <c r="P12" s="336">
        <f t="shared" si="2"/>
        <v>1</v>
      </c>
    </row>
    <row r="13" spans="2:16" s="23" customFormat="1" ht="13.35" customHeight="1" x14ac:dyDescent="0.2">
      <c r="B13" s="29"/>
      <c r="C13" s="225" t="s">
        <v>150</v>
      </c>
      <c r="D13" s="334">
        <f t="shared" si="0"/>
        <v>1.4915637990529358E-3</v>
      </c>
      <c r="E13" s="334">
        <f t="shared" ref="E13:O13" si="5">E7/$P7</f>
        <v>0.18812785448015679</v>
      </c>
      <c r="F13" s="334">
        <f t="shared" si="5"/>
        <v>0.13130384356552233</v>
      </c>
      <c r="G13" s="334">
        <f t="shared" si="5"/>
        <v>7.9458081705578026E-3</v>
      </c>
      <c r="H13" s="334">
        <f t="shared" si="5"/>
        <v>5.3311779565234172E-3</v>
      </c>
      <c r="I13" s="334">
        <f t="shared" si="5"/>
        <v>0.22439552920598288</v>
      </c>
      <c r="J13" s="334">
        <f t="shared" si="5"/>
        <v>4.5482240575840062E-3</v>
      </c>
      <c r="K13" s="334">
        <f t="shared" si="5"/>
        <v>1.4376213458478429E-2</v>
      </c>
      <c r="L13" s="334">
        <f t="shared" si="5"/>
        <v>5.394932224017903E-2</v>
      </c>
      <c r="M13" s="334">
        <f t="shared" si="5"/>
        <v>3.4951171126531831E-3</v>
      </c>
      <c r="N13" s="334">
        <f t="shared" si="5"/>
        <v>4.0426486338319603E-3</v>
      </c>
      <c r="O13" s="335">
        <f t="shared" si="5"/>
        <v>0.36099269731947725</v>
      </c>
      <c r="P13" s="336">
        <f t="shared" si="2"/>
        <v>1</v>
      </c>
    </row>
    <row r="14" spans="2:16" s="23" customFormat="1" ht="13.35" customHeight="1" x14ac:dyDescent="0.2">
      <c r="B14" s="97"/>
      <c r="C14" s="258" t="s">
        <v>180</v>
      </c>
      <c r="D14" s="338">
        <f t="shared" si="0"/>
        <v>1.7201913840196141E-3</v>
      </c>
      <c r="E14" s="338">
        <f t="shared" ref="E14:O14" si="6">E8/$P8</f>
        <v>0.20089417864378964</v>
      </c>
      <c r="F14" s="338">
        <f t="shared" si="6"/>
        <v>0.13624806201597317</v>
      </c>
      <c r="G14" s="338">
        <f t="shared" si="6"/>
        <v>5.2659979370112617E-3</v>
      </c>
      <c r="H14" s="338">
        <f t="shared" si="6"/>
        <v>5.3807051170025374E-3</v>
      </c>
      <c r="I14" s="338">
        <f t="shared" si="6"/>
        <v>0.24137776661802893</v>
      </c>
      <c r="J14" s="338">
        <f t="shared" si="6"/>
        <v>4.6863704332678812E-3</v>
      </c>
      <c r="K14" s="338">
        <f t="shared" si="6"/>
        <v>1.9580491895639054E-2</v>
      </c>
      <c r="L14" s="338">
        <f t="shared" si="6"/>
        <v>5.4896430385975761E-2</v>
      </c>
      <c r="M14" s="338">
        <f t="shared" si="6"/>
        <v>3.9803110775889234E-3</v>
      </c>
      <c r="N14" s="338">
        <f t="shared" si="6"/>
        <v>2.8073518612904288E-3</v>
      </c>
      <c r="O14" s="339">
        <f t="shared" si="6"/>
        <v>0.32316214263041271</v>
      </c>
      <c r="P14" s="340">
        <f t="shared" si="2"/>
        <v>1</v>
      </c>
    </row>
    <row r="15" spans="2:16" s="23" customFormat="1" ht="12.6" customHeight="1" x14ac:dyDescent="0.2">
      <c r="B15" s="356"/>
      <c r="C15" s="357" t="s">
        <v>162</v>
      </c>
      <c r="D15" s="869" t="s">
        <v>157</v>
      </c>
      <c r="E15" s="810" t="s">
        <v>160</v>
      </c>
      <c r="F15" s="358"/>
      <c r="G15" s="359"/>
      <c r="H15" s="869" t="s">
        <v>158</v>
      </c>
      <c r="I15" s="810" t="s">
        <v>160</v>
      </c>
      <c r="J15" s="359"/>
      <c r="K15" s="358"/>
      <c r="L15" s="869" t="s">
        <v>159</v>
      </c>
      <c r="M15" s="810" t="s">
        <v>160</v>
      </c>
      <c r="N15" s="359"/>
      <c r="O15" s="358"/>
      <c r="P15" s="866" t="s">
        <v>22</v>
      </c>
    </row>
    <row r="16" spans="2:16" s="23" customFormat="1" ht="12.6" customHeight="1" x14ac:dyDescent="0.2">
      <c r="B16" s="360"/>
      <c r="C16" s="361"/>
      <c r="D16" s="870"/>
      <c r="E16" s="811"/>
      <c r="F16" s="362"/>
      <c r="G16" s="363"/>
      <c r="H16" s="870"/>
      <c r="I16" s="811"/>
      <c r="J16" s="363"/>
      <c r="K16" s="362"/>
      <c r="L16" s="870"/>
      <c r="M16" s="811"/>
      <c r="N16" s="363"/>
      <c r="O16" s="362"/>
      <c r="P16" s="867"/>
    </row>
    <row r="17" spans="2:16" s="23" customFormat="1" ht="12.6" customHeight="1" x14ac:dyDescent="0.2">
      <c r="B17" s="364"/>
      <c r="C17" s="365"/>
      <c r="D17" s="871"/>
      <c r="E17" s="812"/>
      <c r="F17" s="366"/>
      <c r="G17" s="367"/>
      <c r="H17" s="871"/>
      <c r="I17" s="812"/>
      <c r="J17" s="367"/>
      <c r="K17" s="366"/>
      <c r="L17" s="871"/>
      <c r="M17" s="812"/>
      <c r="N17" s="367"/>
      <c r="O17" s="366"/>
      <c r="P17" s="868"/>
    </row>
    <row r="18" spans="2:16" s="23" customFormat="1" ht="13.35" hidden="1" customHeight="1" x14ac:dyDescent="0.2">
      <c r="B18" s="29"/>
      <c r="C18" s="278" t="s">
        <v>74</v>
      </c>
      <c r="D18" s="351">
        <v>49132.060284669962</v>
      </c>
      <c r="E18" s="352"/>
      <c r="F18" s="348"/>
      <c r="G18" s="349"/>
      <c r="H18" s="351">
        <v>63441.164580440112</v>
      </c>
      <c r="I18" s="352"/>
      <c r="J18" s="349"/>
      <c r="K18" s="348"/>
      <c r="L18" s="351">
        <v>30498.519364949971</v>
      </c>
      <c r="M18" s="352"/>
      <c r="N18" s="349"/>
      <c r="O18" s="348"/>
      <c r="P18" s="350">
        <f t="shared" ref="P18:P23" si="7">D18+H18+L18</f>
        <v>143071.74423006002</v>
      </c>
    </row>
    <row r="19" spans="2:16" s="23" customFormat="1" ht="13.35" customHeight="1" x14ac:dyDescent="0.2">
      <c r="B19" s="29"/>
      <c r="C19" s="226" t="s">
        <v>105</v>
      </c>
      <c r="D19" s="322">
        <v>55424.246928979577</v>
      </c>
      <c r="E19" s="335">
        <f>D19/D18-1</f>
        <v>0.12806681844508128</v>
      </c>
      <c r="F19" s="342"/>
      <c r="G19" s="152"/>
      <c r="H19" s="322">
        <v>71803.321148392832</v>
      </c>
      <c r="I19" s="335">
        <f>H19/H18-1</f>
        <v>0.13180963217265562</v>
      </c>
      <c r="J19" s="152"/>
      <c r="K19" s="342"/>
      <c r="L19" s="322">
        <v>36113.431922627591</v>
      </c>
      <c r="M19" s="335">
        <f>L19/L18-1</f>
        <v>0.18410443111971153</v>
      </c>
      <c r="N19" s="152"/>
      <c r="O19" s="342"/>
      <c r="P19" s="343">
        <f t="shared" si="7"/>
        <v>163341</v>
      </c>
    </row>
    <row r="20" spans="2:16" s="23" customFormat="1" ht="13.35" customHeight="1" x14ac:dyDescent="0.2">
      <c r="B20" s="29"/>
      <c r="C20" s="226" t="s">
        <v>121</v>
      </c>
      <c r="D20" s="322">
        <v>45615.203235495275</v>
      </c>
      <c r="E20" s="335">
        <f>D20/D19-1</f>
        <v>-0.17698109107469828</v>
      </c>
      <c r="F20" s="342"/>
      <c r="G20" s="152"/>
      <c r="H20" s="322">
        <v>72058.113521152394</v>
      </c>
      <c r="I20" s="335">
        <f>H20/H19-1</f>
        <v>3.5484761524191555E-3</v>
      </c>
      <c r="J20" s="152"/>
      <c r="K20" s="342"/>
      <c r="L20" s="322">
        <v>17418.68324335229</v>
      </c>
      <c r="M20" s="335">
        <f>L20/L19-1</f>
        <v>-0.51766746287997445</v>
      </c>
      <c r="N20" s="152"/>
      <c r="O20" s="342"/>
      <c r="P20" s="343">
        <f t="shared" si="7"/>
        <v>135091.99999999994</v>
      </c>
    </row>
    <row r="21" spans="2:16" s="23" customFormat="1" ht="13.35" customHeight="1" x14ac:dyDescent="0.2">
      <c r="B21" s="29"/>
      <c r="C21" s="226" t="s">
        <v>140</v>
      </c>
      <c r="D21" s="322">
        <v>54022.719185803937</v>
      </c>
      <c r="E21" s="335">
        <f>D21/D20-1</f>
        <v>0.18431389874344317</v>
      </c>
      <c r="F21" s="342"/>
      <c r="G21" s="152"/>
      <c r="H21" s="322">
        <v>73590.888764893709</v>
      </c>
      <c r="I21" s="335">
        <f>H21/H20-1</f>
        <v>2.1271376238449102E-2</v>
      </c>
      <c r="J21" s="152"/>
      <c r="K21" s="342"/>
      <c r="L21" s="322">
        <v>9454.5710448320388</v>
      </c>
      <c r="M21" s="335">
        <f>L21/L20-1</f>
        <v>-0.45721666140060813</v>
      </c>
      <c r="N21" s="152"/>
      <c r="O21" s="342"/>
      <c r="P21" s="343">
        <f t="shared" si="7"/>
        <v>137068.17899552968</v>
      </c>
    </row>
    <row r="22" spans="2:16" s="23" customFormat="1" ht="13.35" customHeight="1" x14ac:dyDescent="0.2">
      <c r="B22" s="29"/>
      <c r="C22" s="225" t="s">
        <v>150</v>
      </c>
      <c r="D22" s="322">
        <v>63918.838158905564</v>
      </c>
      <c r="E22" s="335">
        <f>D22/D21-1</f>
        <v>0.18318439209002513</v>
      </c>
      <c r="F22" s="342"/>
      <c r="G22" s="152"/>
      <c r="H22" s="322">
        <v>87522.625901699226</v>
      </c>
      <c r="I22" s="335">
        <f>H22/H21-1</f>
        <v>0.1893133425975364</v>
      </c>
      <c r="J22" s="152"/>
      <c r="K22" s="342"/>
      <c r="L22" s="322">
        <v>6235.5359393952058</v>
      </c>
      <c r="M22" s="335">
        <f>L22/L21-1</f>
        <v>-0.3404739453723169</v>
      </c>
      <c r="N22" s="152"/>
      <c r="O22" s="342"/>
      <c r="P22" s="343">
        <f t="shared" si="7"/>
        <v>157677</v>
      </c>
    </row>
    <row r="23" spans="2:16" s="23" customFormat="1" ht="13.35" customHeight="1" x14ac:dyDescent="0.2">
      <c r="B23" s="97"/>
      <c r="C23" s="258" t="s">
        <v>150</v>
      </c>
      <c r="D23" s="326">
        <v>70789.149519863422</v>
      </c>
      <c r="E23" s="339">
        <f>D23/D22-1</f>
        <v>0.10748492242424534</v>
      </c>
      <c r="F23" s="341"/>
      <c r="G23" s="306"/>
      <c r="H23" s="326">
        <v>87847.845684337823</v>
      </c>
      <c r="I23" s="339">
        <f>H23/H22-1</f>
        <v>3.7158366683818222E-3</v>
      </c>
      <c r="J23" s="306"/>
      <c r="K23" s="341"/>
      <c r="L23" s="326">
        <v>6465.0047957987244</v>
      </c>
      <c r="M23" s="339">
        <f>L23/L22-1</f>
        <v>3.6800181834213852E-2</v>
      </c>
      <c r="N23" s="306"/>
      <c r="O23" s="341"/>
      <c r="P23" s="347">
        <f t="shared" si="7"/>
        <v>165101.99999999997</v>
      </c>
    </row>
    <row r="24" spans="2:16" s="23" customFormat="1" ht="13.35" customHeight="1" x14ac:dyDescent="0.2">
      <c r="B24" s="118"/>
      <c r="C24" s="246" t="s">
        <v>161</v>
      </c>
      <c r="D24" s="353"/>
      <c r="E24" s="332"/>
      <c r="F24" s="342"/>
      <c r="G24" s="152"/>
      <c r="H24" s="330"/>
      <c r="I24" s="332"/>
      <c r="J24" s="152"/>
      <c r="K24" s="342"/>
      <c r="L24" s="330"/>
      <c r="M24" s="332"/>
      <c r="N24" s="152"/>
      <c r="O24" s="342"/>
      <c r="P24" s="344"/>
    </row>
    <row r="25" spans="2:16" s="23" customFormat="1" ht="13.35" customHeight="1" x14ac:dyDescent="0.2">
      <c r="B25" s="29"/>
      <c r="C25" s="226" t="s">
        <v>105</v>
      </c>
      <c r="D25" s="333">
        <f>D19/$P19</f>
        <v>0.33931619696818055</v>
      </c>
      <c r="E25" s="354"/>
      <c r="F25" s="342"/>
      <c r="G25" s="152"/>
      <c r="H25" s="333">
        <f>H19/$P19</f>
        <v>0.43959153640783899</v>
      </c>
      <c r="I25" s="335"/>
      <c r="J25" s="152"/>
      <c r="K25" s="342"/>
      <c r="L25" s="333">
        <f>L19/$P19</f>
        <v>0.22109226662398046</v>
      </c>
      <c r="M25" s="335"/>
      <c r="N25" s="152"/>
      <c r="O25" s="342"/>
      <c r="P25" s="345">
        <f>P19/$P19</f>
        <v>1</v>
      </c>
    </row>
    <row r="26" spans="2:16" s="23" customFormat="1" ht="13.35" customHeight="1" x14ac:dyDescent="0.2">
      <c r="B26" s="29"/>
      <c r="C26" s="226" t="s">
        <v>121</v>
      </c>
      <c r="D26" s="333">
        <f>D20/$P20</f>
        <v>0.33766028510567092</v>
      </c>
      <c r="E26" s="354"/>
      <c r="F26" s="342"/>
      <c r="G26" s="152"/>
      <c r="H26" s="333">
        <f>H20/$P20</f>
        <v>0.53340030143274531</v>
      </c>
      <c r="I26" s="335"/>
      <c r="J26" s="152"/>
      <c r="K26" s="342"/>
      <c r="L26" s="333">
        <f>L20/$P20</f>
        <v>0.12893941346158394</v>
      </c>
      <c r="M26" s="335"/>
      <c r="N26" s="152"/>
      <c r="O26" s="342"/>
      <c r="P26" s="345">
        <f>P20/$P20</f>
        <v>1</v>
      </c>
    </row>
    <row r="27" spans="2:16" s="23" customFormat="1" ht="13.35" customHeight="1" x14ac:dyDescent="0.2">
      <c r="B27" s="29"/>
      <c r="C27" s="226" t="s">
        <v>140</v>
      </c>
      <c r="D27" s="333">
        <f>D21/$P21</f>
        <v>0.39413027576273429</v>
      </c>
      <c r="E27" s="354"/>
      <c r="F27" s="342"/>
      <c r="G27" s="152"/>
      <c r="H27" s="333">
        <f>H21/$P21</f>
        <v>0.53689258370678283</v>
      </c>
      <c r="I27" s="335"/>
      <c r="J27" s="152"/>
      <c r="K27" s="342"/>
      <c r="L27" s="333">
        <f>L21/$P21</f>
        <v>6.8977140530482928E-2</v>
      </c>
      <c r="M27" s="335"/>
      <c r="N27" s="152"/>
      <c r="O27" s="342"/>
      <c r="P27" s="345">
        <f>P21/$P21</f>
        <v>1</v>
      </c>
    </row>
    <row r="28" spans="2:16" s="23" customFormat="1" ht="13.35" customHeight="1" x14ac:dyDescent="0.2">
      <c r="B28" s="29"/>
      <c r="C28" s="225" t="s">
        <v>150</v>
      </c>
      <c r="D28" s="333">
        <f>D22/$P22</f>
        <v>0.40537832504997917</v>
      </c>
      <c r="E28" s="354"/>
      <c r="F28" s="342"/>
      <c r="G28" s="152"/>
      <c r="H28" s="333">
        <f>H22/$P22</f>
        <v>0.55507541303867547</v>
      </c>
      <c r="I28" s="335"/>
      <c r="J28" s="152"/>
      <c r="K28" s="342"/>
      <c r="L28" s="333">
        <f>L22/$P22</f>
        <v>3.954626191134538E-2</v>
      </c>
      <c r="M28" s="335"/>
      <c r="N28" s="152"/>
      <c r="O28" s="342"/>
      <c r="P28" s="345">
        <f>P22/$P22</f>
        <v>1</v>
      </c>
    </row>
    <row r="29" spans="2:16" s="23" customFormat="1" ht="13.35" customHeight="1" x14ac:dyDescent="0.2">
      <c r="B29" s="97"/>
      <c r="C29" s="258" t="s">
        <v>180</v>
      </c>
      <c r="D29" s="337">
        <f>D23/$P23</f>
        <v>0.42876009690896194</v>
      </c>
      <c r="E29" s="355"/>
      <c r="F29" s="341"/>
      <c r="G29" s="306"/>
      <c r="H29" s="337">
        <f>H23/$P23</f>
        <v>0.53208226238530021</v>
      </c>
      <c r="I29" s="339"/>
      <c r="J29" s="306"/>
      <c r="K29" s="341"/>
      <c r="L29" s="337">
        <f>L23/$P23</f>
        <v>3.9157640705737823E-2</v>
      </c>
      <c r="M29" s="339"/>
      <c r="N29" s="306"/>
      <c r="O29" s="341"/>
      <c r="P29" s="346">
        <f>P23/$P23</f>
        <v>1</v>
      </c>
    </row>
    <row r="30" spans="2:16" s="23" customFormat="1" ht="13.35" customHeight="1" x14ac:dyDescent="0.2"/>
    <row r="31" spans="2:16" x14ac:dyDescent="0.2">
      <c r="E31" s="11"/>
      <c r="H31" s="805" t="s">
        <v>190</v>
      </c>
    </row>
    <row r="35" spans="13:16" hidden="1" x14ac:dyDescent="0.2">
      <c r="O35" s="567" t="s">
        <v>232</v>
      </c>
      <c r="P35" s="568">
        <f>P19-P4</f>
        <v>0</v>
      </c>
    </row>
    <row r="36" spans="13:16" hidden="1" x14ac:dyDescent="0.2">
      <c r="M36" s="714">
        <f>P8/P5-1</f>
        <v>0.22214490865484282</v>
      </c>
      <c r="O36" s="569"/>
      <c r="P36" s="570">
        <f t="shared" ref="P36:P39" si="8">P20-P5</f>
        <v>0</v>
      </c>
    </row>
    <row r="37" spans="13:16" hidden="1" x14ac:dyDescent="0.2">
      <c r="O37" s="569"/>
      <c r="P37" s="570">
        <f t="shared" si="8"/>
        <v>0.17899552965536714</v>
      </c>
    </row>
    <row r="38" spans="13:16" hidden="1" x14ac:dyDescent="0.2">
      <c r="O38" s="569"/>
      <c r="P38" s="570">
        <f t="shared" si="8"/>
        <v>0</v>
      </c>
    </row>
    <row r="39" spans="13:16" hidden="1" x14ac:dyDescent="0.2">
      <c r="O39" s="571"/>
      <c r="P39" s="572">
        <f t="shared" si="8"/>
        <v>0</v>
      </c>
    </row>
  </sheetData>
  <mergeCells count="8">
    <mergeCell ref="D2:O2"/>
    <mergeCell ref="P15:P17"/>
    <mergeCell ref="E15:E17"/>
    <mergeCell ref="I15:I17"/>
    <mergeCell ref="M15:M17"/>
    <mergeCell ref="D15:D17"/>
    <mergeCell ref="H15:H17"/>
    <mergeCell ref="L15:L17"/>
  </mergeCells>
  <hyperlinks>
    <hyperlink ref="H31" location="CONTENTS!A1" display="CONTENTS!A1"/>
  </hyperlinks>
  <pageMargins left="0.98425196850393704" right="0.98425196850393704" top="0.98425196850393704" bottom="0.98425196850393704" header="0.51181102362204722" footer="0.51181102362204722"/>
  <pageSetup paperSize="9" scale="96"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Q34"/>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5" width="9.7109375" style="26" customWidth="1"/>
    <col min="6" max="7" width="8.7109375" style="26" customWidth="1"/>
    <col min="8" max="9" width="9.7109375" style="26" customWidth="1"/>
    <col min="10" max="11" width="8.7109375" style="26" customWidth="1"/>
    <col min="12" max="13" width="9.7109375" style="26" customWidth="1"/>
    <col min="14" max="15" width="8.7109375" style="26" customWidth="1"/>
    <col min="16" max="16" width="9.7109375" style="26" customWidth="1"/>
    <col min="17" max="17" width="10.7109375" style="5" customWidth="1"/>
    <col min="18" max="16384" width="9.140625" style="11"/>
  </cols>
  <sheetData>
    <row r="1" spans="2:17" s="4" customFormat="1" ht="15" customHeight="1" x14ac:dyDescent="0.2">
      <c r="B1" s="305" t="s">
        <v>340</v>
      </c>
      <c r="C1" s="158"/>
      <c r="D1" s="158"/>
      <c r="E1" s="158"/>
      <c r="F1" s="158"/>
      <c r="G1" s="158"/>
      <c r="H1" s="158"/>
      <c r="I1" s="158"/>
      <c r="J1" s="158"/>
      <c r="K1" s="158"/>
      <c r="L1" s="158"/>
      <c r="M1" s="158"/>
      <c r="N1" s="158"/>
      <c r="O1" s="114"/>
      <c r="P1" s="114"/>
      <c r="Q1" s="2"/>
    </row>
    <row r="2" spans="2:17" s="4" customFormat="1" ht="15" customHeight="1" x14ac:dyDescent="0.2">
      <c r="B2" s="307"/>
      <c r="C2" s="297" t="s">
        <v>67</v>
      </c>
      <c r="D2" s="872" t="s">
        <v>341</v>
      </c>
      <c r="E2" s="864"/>
      <c r="F2" s="864"/>
      <c r="G2" s="864"/>
      <c r="H2" s="864"/>
      <c r="I2" s="864"/>
      <c r="J2" s="864"/>
      <c r="K2" s="864"/>
      <c r="L2" s="864"/>
      <c r="M2" s="864"/>
      <c r="N2" s="864"/>
      <c r="O2" s="865"/>
      <c r="P2" s="309" t="s">
        <v>22</v>
      </c>
      <c r="Q2" s="55"/>
    </row>
    <row r="3" spans="2:17" ht="13.35" customHeight="1" x14ac:dyDescent="0.2">
      <c r="B3" s="308"/>
      <c r="C3" s="298" t="s">
        <v>141</v>
      </c>
      <c r="D3" s="312" t="s">
        <v>128</v>
      </c>
      <c r="E3" s="310" t="s">
        <v>129</v>
      </c>
      <c r="F3" s="310" t="s">
        <v>130</v>
      </c>
      <c r="G3" s="310" t="s">
        <v>131</v>
      </c>
      <c r="H3" s="310" t="s">
        <v>132</v>
      </c>
      <c r="I3" s="310" t="s">
        <v>133</v>
      </c>
      <c r="J3" s="310" t="s">
        <v>134</v>
      </c>
      <c r="K3" s="310" t="s">
        <v>135</v>
      </c>
      <c r="L3" s="310" t="s">
        <v>136</v>
      </c>
      <c r="M3" s="310" t="s">
        <v>137</v>
      </c>
      <c r="N3" s="310" t="s">
        <v>138</v>
      </c>
      <c r="O3" s="311" t="s">
        <v>139</v>
      </c>
      <c r="P3" s="311"/>
    </row>
    <row r="4" spans="2:17" s="23" customFormat="1" ht="13.35" customHeight="1" x14ac:dyDescent="0.2">
      <c r="B4" s="29"/>
      <c r="C4" s="37" t="s">
        <v>107</v>
      </c>
      <c r="D4" s="313">
        <v>193.10152797261264</v>
      </c>
      <c r="E4" s="165">
        <v>28409.974965431804</v>
      </c>
      <c r="F4" s="165">
        <v>18826.892858125964</v>
      </c>
      <c r="G4" s="165">
        <v>821.70135679194709</v>
      </c>
      <c r="H4" s="165">
        <v>825.6457555745834</v>
      </c>
      <c r="I4" s="165">
        <v>32578.498635335993</v>
      </c>
      <c r="J4" s="165">
        <v>447.85569975353059</v>
      </c>
      <c r="K4" s="165">
        <v>2080.6259087507428</v>
      </c>
      <c r="L4" s="165">
        <v>6747.6849770527515</v>
      </c>
      <c r="M4" s="165">
        <v>512.58959944605533</v>
      </c>
      <c r="N4" s="165">
        <v>451.17491581920797</v>
      </c>
      <c r="O4" s="314">
        <v>39493.551762300543</v>
      </c>
      <c r="P4" s="117">
        <f t="shared" ref="P4:P6" si="0">SUM(D4:O4)</f>
        <v>131389.29796235575</v>
      </c>
      <c r="Q4" s="31"/>
    </row>
    <row r="5" spans="2:17" s="23" customFormat="1" ht="13.35" customHeight="1" x14ac:dyDescent="0.2">
      <c r="B5" s="29"/>
      <c r="C5" s="37" t="s">
        <v>120</v>
      </c>
      <c r="D5" s="313">
        <v>183.95744822598084</v>
      </c>
      <c r="E5" s="165">
        <v>25608.656707532813</v>
      </c>
      <c r="F5" s="165">
        <v>19473.807150158107</v>
      </c>
      <c r="G5" s="165">
        <v>728.60466774956933</v>
      </c>
      <c r="H5" s="165">
        <v>722.8442316641607</v>
      </c>
      <c r="I5" s="165">
        <v>27588.659701902998</v>
      </c>
      <c r="J5" s="165">
        <v>566.2131669844922</v>
      </c>
      <c r="K5" s="165">
        <v>2105.6787525612485</v>
      </c>
      <c r="L5" s="165">
        <v>6572.9810291274616</v>
      </c>
      <c r="M5" s="165">
        <v>389.87275154980642</v>
      </c>
      <c r="N5" s="165">
        <v>614.79571161925355</v>
      </c>
      <c r="O5" s="314">
        <v>46177.15263354811</v>
      </c>
      <c r="P5" s="117">
        <f t="shared" si="0"/>
        <v>130733.22395262399</v>
      </c>
      <c r="Q5" s="31"/>
    </row>
    <row r="6" spans="2:17" s="23" customFormat="1" ht="13.35" customHeight="1" x14ac:dyDescent="0.2">
      <c r="B6" s="29"/>
      <c r="C6" s="37" t="s">
        <v>151</v>
      </c>
      <c r="D6" s="313">
        <v>200.57444449246523</v>
      </c>
      <c r="E6" s="165">
        <v>27143.663945476383</v>
      </c>
      <c r="F6" s="165">
        <v>19297.075028044506</v>
      </c>
      <c r="G6" s="165">
        <v>800.5511555437821</v>
      </c>
      <c r="H6" s="165">
        <v>818.75899214526657</v>
      </c>
      <c r="I6" s="165">
        <v>31742.158814300132</v>
      </c>
      <c r="J6" s="165">
        <v>693.27655717252537</v>
      </c>
      <c r="K6" s="165">
        <v>2164.4584300266597</v>
      </c>
      <c r="L6" s="165">
        <v>7824.2610916270478</v>
      </c>
      <c r="M6" s="165">
        <v>541.55185074011706</v>
      </c>
      <c r="N6" s="165">
        <v>614.36880630158089</v>
      </c>
      <c r="O6" s="314">
        <v>56526.987110706053</v>
      </c>
      <c r="P6" s="117">
        <f t="shared" si="0"/>
        <v>148367.68622657654</v>
      </c>
      <c r="Q6" s="31"/>
    </row>
    <row r="7" spans="2:17" s="23" customFormat="1" ht="13.35" customHeight="1" x14ac:dyDescent="0.2">
      <c r="B7" s="97"/>
      <c r="C7" s="98" t="s">
        <v>214</v>
      </c>
      <c r="D7" s="315">
        <v>250.0237464949563</v>
      </c>
      <c r="E7" s="166">
        <v>29799.598004728632</v>
      </c>
      <c r="F7" s="166">
        <v>20097.699347060181</v>
      </c>
      <c r="G7" s="166">
        <v>1244.8152103347188</v>
      </c>
      <c r="H7" s="166">
        <v>811.64643495134885</v>
      </c>
      <c r="I7" s="166">
        <v>38282.126572145826</v>
      </c>
      <c r="J7" s="166">
        <v>718.89744957245125</v>
      </c>
      <c r="K7" s="166">
        <v>2516.4461547374485</v>
      </c>
      <c r="L7" s="166">
        <v>8779.880447657697</v>
      </c>
      <c r="M7" s="166">
        <v>645.85779587734839</v>
      </c>
      <c r="N7" s="166">
        <v>446.22451961628337</v>
      </c>
      <c r="O7" s="316">
        <v>50154.412725245056</v>
      </c>
      <c r="P7" s="162">
        <f t="shared" ref="P7" si="1">SUM(D7:O7)</f>
        <v>153747.62840842194</v>
      </c>
      <c r="Q7" s="31"/>
    </row>
    <row r="8" spans="2:17" s="23" customFormat="1" ht="13.35" customHeight="1" x14ac:dyDescent="0.2">
      <c r="B8" s="118"/>
      <c r="C8" s="119" t="s">
        <v>161</v>
      </c>
      <c r="D8" s="319"/>
      <c r="E8" s="67"/>
      <c r="F8" s="67"/>
      <c r="G8" s="67"/>
      <c r="H8" s="67"/>
      <c r="I8" s="67"/>
      <c r="J8" s="67"/>
      <c r="K8" s="67"/>
      <c r="L8" s="67"/>
      <c r="M8" s="67"/>
      <c r="N8" s="67"/>
      <c r="O8" s="141"/>
      <c r="P8" s="141"/>
      <c r="Q8" s="31"/>
    </row>
    <row r="9" spans="2:17" s="23" customFormat="1" ht="13.35" customHeight="1" x14ac:dyDescent="0.2">
      <c r="B9" s="29"/>
      <c r="C9" s="37" t="s">
        <v>107</v>
      </c>
      <c r="D9" s="320">
        <f t="shared" ref="D9:P9" si="2">D4/$P4</f>
        <v>1.4696899288398513E-3</v>
      </c>
      <c r="E9" s="115">
        <f t="shared" si="2"/>
        <v>0.2162274660571786</v>
      </c>
      <c r="F9" s="115">
        <f t="shared" si="2"/>
        <v>0.1432909160038289</v>
      </c>
      <c r="G9" s="115">
        <f t="shared" si="2"/>
        <v>6.2539443435291981E-3</v>
      </c>
      <c r="H9" s="115">
        <f t="shared" si="2"/>
        <v>6.2839650441783969E-3</v>
      </c>
      <c r="I9" s="115">
        <f t="shared" si="2"/>
        <v>0.24795397449090592</v>
      </c>
      <c r="J9" s="115">
        <f t="shared" si="2"/>
        <v>3.408616277726405E-3</v>
      </c>
      <c r="K9" s="115">
        <f t="shared" si="2"/>
        <v>1.583558129176443E-2</v>
      </c>
      <c r="L9" s="115">
        <f t="shared" si="2"/>
        <v>5.1356427667236838E-2</v>
      </c>
      <c r="M9" s="115">
        <f t="shared" si="2"/>
        <v>3.9013040437503289E-3</v>
      </c>
      <c r="N9" s="115">
        <f t="shared" si="2"/>
        <v>3.433878731496638E-3</v>
      </c>
      <c r="O9" s="163">
        <f t="shared" si="2"/>
        <v>0.30058423611956442</v>
      </c>
      <c r="P9" s="317">
        <f t="shared" si="2"/>
        <v>1</v>
      </c>
      <c r="Q9" s="31"/>
    </row>
    <row r="10" spans="2:17" s="23" customFormat="1" ht="13.35" customHeight="1" x14ac:dyDescent="0.2">
      <c r="B10" s="29"/>
      <c r="C10" s="37" t="s">
        <v>120</v>
      </c>
      <c r="D10" s="320">
        <f t="shared" ref="D10:P10" si="3">D5/$P5</f>
        <v>1.4071208730585931E-3</v>
      </c>
      <c r="E10" s="115">
        <f t="shared" si="3"/>
        <v>0.19588484038925755</v>
      </c>
      <c r="F10" s="115">
        <f t="shared" si="3"/>
        <v>0.14895836392144021</v>
      </c>
      <c r="G10" s="115">
        <f t="shared" si="3"/>
        <v>5.5732173178380893E-3</v>
      </c>
      <c r="H10" s="115">
        <f t="shared" si="3"/>
        <v>5.5291547917927127E-3</v>
      </c>
      <c r="I10" s="115">
        <f t="shared" si="3"/>
        <v>0.21103020997861086</v>
      </c>
      <c r="J10" s="115">
        <f t="shared" si="3"/>
        <v>4.3310579351250487E-3</v>
      </c>
      <c r="K10" s="115">
        <f t="shared" si="3"/>
        <v>1.6106684199299781E-2</v>
      </c>
      <c r="L10" s="115">
        <f t="shared" si="3"/>
        <v>5.0277816383610521E-2</v>
      </c>
      <c r="M10" s="115">
        <f t="shared" si="3"/>
        <v>2.9822010026394762E-3</v>
      </c>
      <c r="N10" s="115">
        <f t="shared" si="3"/>
        <v>4.7026738347862324E-3</v>
      </c>
      <c r="O10" s="163">
        <f t="shared" si="3"/>
        <v>0.35321665937254104</v>
      </c>
      <c r="P10" s="317">
        <f t="shared" si="3"/>
        <v>1</v>
      </c>
      <c r="Q10" s="31"/>
    </row>
    <row r="11" spans="2:17" s="23" customFormat="1" ht="13.35" customHeight="1" x14ac:dyDescent="0.2">
      <c r="B11" s="29"/>
      <c r="C11" s="37" t="s">
        <v>151</v>
      </c>
      <c r="D11" s="320">
        <f t="shared" ref="D11:P11" si="4">D6/$P6</f>
        <v>1.3518741822674397E-3</v>
      </c>
      <c r="E11" s="115">
        <f t="shared" si="4"/>
        <v>0.18294862335471429</v>
      </c>
      <c r="F11" s="115">
        <f t="shared" si="4"/>
        <v>0.13006251912950501</v>
      </c>
      <c r="G11" s="115">
        <f t="shared" si="4"/>
        <v>5.3957244727887545E-3</v>
      </c>
      <c r="H11" s="115">
        <f t="shared" si="4"/>
        <v>5.5184455117465153E-3</v>
      </c>
      <c r="I11" s="115">
        <f t="shared" si="4"/>
        <v>0.2139425343994768</v>
      </c>
      <c r="J11" s="115">
        <f t="shared" si="4"/>
        <v>4.6726923820447188E-3</v>
      </c>
      <c r="K11" s="115">
        <f t="shared" si="4"/>
        <v>1.4588476002255999E-2</v>
      </c>
      <c r="L11" s="115">
        <f t="shared" si="4"/>
        <v>5.2735614409180682E-2</v>
      </c>
      <c r="M11" s="115">
        <f t="shared" si="4"/>
        <v>3.650066025246884E-3</v>
      </c>
      <c r="N11" s="115">
        <f t="shared" si="4"/>
        <v>4.1408531866120816E-3</v>
      </c>
      <c r="O11" s="163">
        <f t="shared" si="4"/>
        <v>0.38099257694416072</v>
      </c>
      <c r="P11" s="317">
        <f t="shared" si="4"/>
        <v>1</v>
      </c>
      <c r="Q11" s="31"/>
    </row>
    <row r="12" spans="2:17" s="23" customFormat="1" ht="13.35" customHeight="1" x14ac:dyDescent="0.2">
      <c r="B12" s="97"/>
      <c r="C12" s="98" t="s">
        <v>214</v>
      </c>
      <c r="D12" s="321">
        <f t="shared" ref="D12:P12" si="5">D7/$P7</f>
        <v>1.6261957929574189E-3</v>
      </c>
      <c r="E12" s="116">
        <f t="shared" si="5"/>
        <v>0.19382151330209579</v>
      </c>
      <c r="F12" s="116">
        <f t="shared" si="5"/>
        <v>0.1307187600557439</v>
      </c>
      <c r="G12" s="116">
        <f t="shared" si="5"/>
        <v>8.0964839797589404E-3</v>
      </c>
      <c r="H12" s="116">
        <f t="shared" si="5"/>
        <v>5.2790826327106374E-3</v>
      </c>
      <c r="I12" s="116">
        <f t="shared" si="5"/>
        <v>0.24899328183750261</v>
      </c>
      <c r="J12" s="116">
        <f t="shared" si="5"/>
        <v>4.6758278941561333E-3</v>
      </c>
      <c r="K12" s="116">
        <f t="shared" si="5"/>
        <v>1.6367381928342015E-2</v>
      </c>
      <c r="L12" s="116">
        <f t="shared" si="5"/>
        <v>5.7105794336771411E-2</v>
      </c>
      <c r="M12" s="116">
        <f t="shared" si="5"/>
        <v>4.2007659081521797E-3</v>
      </c>
      <c r="N12" s="116">
        <f t="shared" si="5"/>
        <v>2.9023180665324671E-3</v>
      </c>
      <c r="O12" s="164">
        <f t="shared" si="5"/>
        <v>0.3262125942652766</v>
      </c>
      <c r="P12" s="318">
        <f t="shared" si="5"/>
        <v>1</v>
      </c>
      <c r="Q12" s="31"/>
    </row>
    <row r="13" spans="2:17" s="23" customFormat="1" ht="12.6" customHeight="1" x14ac:dyDescent="0.2">
      <c r="B13" s="369"/>
      <c r="C13" s="370" t="s">
        <v>162</v>
      </c>
      <c r="D13" s="869" t="s">
        <v>157</v>
      </c>
      <c r="E13" s="810" t="s">
        <v>160</v>
      </c>
      <c r="F13" s="363"/>
      <c r="G13" s="363"/>
      <c r="H13" s="869" t="s">
        <v>158</v>
      </c>
      <c r="I13" s="810" t="s">
        <v>160</v>
      </c>
      <c r="J13" s="363"/>
      <c r="K13" s="371"/>
      <c r="L13" s="869" t="s">
        <v>159</v>
      </c>
      <c r="M13" s="810" t="s">
        <v>160</v>
      </c>
      <c r="N13" s="363"/>
      <c r="O13" s="372"/>
      <c r="P13" s="811" t="s">
        <v>22</v>
      </c>
      <c r="Q13" s="31"/>
    </row>
    <row r="14" spans="2:17" s="23" customFormat="1" ht="12.6" customHeight="1" x14ac:dyDescent="0.2">
      <c r="B14" s="369"/>
      <c r="C14" s="370"/>
      <c r="D14" s="870"/>
      <c r="E14" s="811"/>
      <c r="F14" s="363"/>
      <c r="G14" s="363"/>
      <c r="H14" s="870"/>
      <c r="I14" s="811"/>
      <c r="J14" s="363"/>
      <c r="K14" s="371"/>
      <c r="L14" s="870"/>
      <c r="M14" s="811"/>
      <c r="N14" s="363"/>
      <c r="O14" s="372"/>
      <c r="P14" s="811"/>
      <c r="Q14" s="31"/>
    </row>
    <row r="15" spans="2:17" s="23" customFormat="1" ht="12.6" customHeight="1" x14ac:dyDescent="0.2">
      <c r="B15" s="308"/>
      <c r="C15" s="298"/>
      <c r="D15" s="871"/>
      <c r="E15" s="812"/>
      <c r="F15" s="367"/>
      <c r="G15" s="367"/>
      <c r="H15" s="871"/>
      <c r="I15" s="812"/>
      <c r="J15" s="367"/>
      <c r="K15" s="373"/>
      <c r="L15" s="871"/>
      <c r="M15" s="812"/>
      <c r="N15" s="367"/>
      <c r="O15" s="374"/>
      <c r="P15" s="812"/>
      <c r="Q15" s="31"/>
    </row>
    <row r="16" spans="2:17" s="23" customFormat="1" ht="13.35" hidden="1" customHeight="1" x14ac:dyDescent="0.2">
      <c r="B16" s="29"/>
      <c r="C16" s="375" t="s">
        <v>106</v>
      </c>
      <c r="D16" s="376">
        <v>53376.757653819965</v>
      </c>
      <c r="E16" s="280"/>
      <c r="F16" s="349"/>
      <c r="G16" s="349"/>
      <c r="H16" s="376">
        <v>69582.202415299937</v>
      </c>
      <c r="I16" s="280"/>
      <c r="J16" s="349"/>
      <c r="K16" s="377"/>
      <c r="L16" s="376">
        <v>34757.302099549997</v>
      </c>
      <c r="M16" s="280"/>
      <c r="N16" s="349"/>
      <c r="O16" s="378"/>
      <c r="P16" s="281">
        <v>157716.2621686699</v>
      </c>
      <c r="Q16" s="31"/>
    </row>
    <row r="17" spans="2:17" s="23" customFormat="1" ht="13.35" customHeight="1" x14ac:dyDescent="0.2">
      <c r="B17" s="29"/>
      <c r="C17" s="37" t="s">
        <v>107</v>
      </c>
      <c r="D17" s="313">
        <v>48850.658170961739</v>
      </c>
      <c r="E17" s="163">
        <f>D17/D16-1</f>
        <v>-8.4795324440886333E-2</v>
      </c>
      <c r="F17" s="152"/>
      <c r="G17" s="152"/>
      <c r="H17" s="313">
        <v>70211.869550009738</v>
      </c>
      <c r="I17" s="163">
        <f t="shared" ref="I17:I20" si="6">H17/H16-1</f>
        <v>9.0492555977410571E-3</v>
      </c>
      <c r="J17" s="152"/>
      <c r="K17" s="49"/>
      <c r="L17" s="313">
        <v>12326.770241384287</v>
      </c>
      <c r="M17" s="163">
        <f t="shared" ref="M17:M20" si="7">L17/L16-1</f>
        <v>-0.64534732281353091</v>
      </c>
      <c r="N17" s="152"/>
      <c r="O17" s="354"/>
      <c r="P17" s="117">
        <f>D17+H17+L17</f>
        <v>131389.29796235575</v>
      </c>
      <c r="Q17" s="31"/>
    </row>
    <row r="18" spans="2:17" s="23" customFormat="1" ht="13.35" customHeight="1" x14ac:dyDescent="0.2">
      <c r="B18" s="29"/>
      <c r="C18" s="37" t="s">
        <v>120</v>
      </c>
      <c r="D18" s="313">
        <v>50130.584178044082</v>
      </c>
      <c r="E18" s="163">
        <f t="shared" ref="E18:E20" si="8">D18/D17-1</f>
        <v>2.6200793500120501E-2</v>
      </c>
      <c r="F18" s="152"/>
      <c r="G18" s="152"/>
      <c r="H18" s="313">
        <v>72329.765164759636</v>
      </c>
      <c r="I18" s="163">
        <f t="shared" si="6"/>
        <v>3.0164352955184937E-2</v>
      </c>
      <c r="J18" s="152"/>
      <c r="K18" s="49"/>
      <c r="L18" s="313">
        <v>8272.8746098202882</v>
      </c>
      <c r="M18" s="163">
        <f t="shared" si="7"/>
        <v>-0.32886924572942711</v>
      </c>
      <c r="N18" s="152"/>
      <c r="O18" s="354"/>
      <c r="P18" s="117">
        <f t="shared" ref="P18:P20" si="9">D18+H18+L18</f>
        <v>130733.223952624</v>
      </c>
      <c r="Q18" s="31"/>
    </row>
    <row r="19" spans="2:17" s="23" customFormat="1" ht="13.35" customHeight="1" x14ac:dyDescent="0.2">
      <c r="B19" s="29"/>
      <c r="C19" s="37" t="s">
        <v>151</v>
      </c>
      <c r="D19" s="313">
        <v>57796.79162488415</v>
      </c>
      <c r="E19" s="163">
        <f t="shared" si="8"/>
        <v>0.15292475786064497</v>
      </c>
      <c r="F19" s="152"/>
      <c r="G19" s="152"/>
      <c r="H19" s="313">
        <v>84205.211116855135</v>
      </c>
      <c r="I19" s="163">
        <f t="shared" si="6"/>
        <v>0.16418477130465559</v>
      </c>
      <c r="J19" s="152"/>
      <c r="K19" s="49"/>
      <c r="L19" s="313">
        <v>6365.6834848372264</v>
      </c>
      <c r="M19" s="163">
        <f t="shared" si="7"/>
        <v>-0.23053548070451069</v>
      </c>
      <c r="N19" s="152"/>
      <c r="O19" s="354"/>
      <c r="P19" s="117">
        <f t="shared" si="9"/>
        <v>148367.68622657651</v>
      </c>
      <c r="Q19" s="31"/>
    </row>
    <row r="20" spans="2:17" s="23" customFormat="1" ht="13.35" customHeight="1" x14ac:dyDescent="0.2">
      <c r="B20" s="97"/>
      <c r="C20" s="98" t="s">
        <v>214</v>
      </c>
      <c r="D20" s="315">
        <v>65645.624622635078</v>
      </c>
      <c r="E20" s="164">
        <f t="shared" si="8"/>
        <v>0.13580049648243175</v>
      </c>
      <c r="F20" s="306"/>
      <c r="G20" s="306"/>
      <c r="H20" s="315">
        <v>84720.99103816392</v>
      </c>
      <c r="I20" s="164">
        <f t="shared" si="6"/>
        <v>6.1252731804568583E-3</v>
      </c>
      <c r="J20" s="306"/>
      <c r="K20" s="368"/>
      <c r="L20" s="315">
        <v>3381.0127476229286</v>
      </c>
      <c r="M20" s="164">
        <f t="shared" si="7"/>
        <v>-0.46886885663160127</v>
      </c>
      <c r="N20" s="306"/>
      <c r="O20" s="355"/>
      <c r="P20" s="162">
        <f t="shared" si="9"/>
        <v>153747.62840842194</v>
      </c>
      <c r="Q20" s="31"/>
    </row>
    <row r="21" spans="2:17" s="23" customFormat="1" ht="13.35" customHeight="1" x14ac:dyDescent="0.2">
      <c r="B21" s="118"/>
      <c r="C21" s="119" t="s">
        <v>161</v>
      </c>
      <c r="D21" s="319"/>
      <c r="E21" s="141"/>
      <c r="F21" s="152"/>
      <c r="G21" s="152"/>
      <c r="H21" s="319"/>
      <c r="I21" s="141"/>
      <c r="J21" s="152"/>
      <c r="K21" s="49"/>
      <c r="L21" s="319"/>
      <c r="M21" s="141"/>
      <c r="N21" s="152"/>
      <c r="O21" s="354"/>
      <c r="P21" s="141"/>
      <c r="Q21" s="31"/>
    </row>
    <row r="22" spans="2:17" s="23" customFormat="1" ht="13.35" customHeight="1" x14ac:dyDescent="0.2">
      <c r="B22" s="29"/>
      <c r="C22" s="37" t="s">
        <v>107</v>
      </c>
      <c r="D22" s="320">
        <f>D17/$P17</f>
        <v>0.37180089191859372</v>
      </c>
      <c r="E22" s="163"/>
      <c r="F22" s="152"/>
      <c r="G22" s="152"/>
      <c r="H22" s="320">
        <f>H17/$P17</f>
        <v>0.53438043005699054</v>
      </c>
      <c r="I22" s="163"/>
      <c r="J22" s="152"/>
      <c r="K22" s="49"/>
      <c r="L22" s="320">
        <f>L17/$P17</f>
        <v>9.3818678024415819E-2</v>
      </c>
      <c r="M22" s="163"/>
      <c r="N22" s="152"/>
      <c r="O22" s="354"/>
      <c r="P22" s="317">
        <f>P17/$P17</f>
        <v>1</v>
      </c>
      <c r="Q22" s="31"/>
    </row>
    <row r="23" spans="2:17" s="23" customFormat="1" ht="13.35" customHeight="1" x14ac:dyDescent="0.2">
      <c r="B23" s="29"/>
      <c r="C23" s="37" t="s">
        <v>120</v>
      </c>
      <c r="D23" s="320">
        <f>D18/$P18</f>
        <v>0.38345710954248896</v>
      </c>
      <c r="E23" s="163"/>
      <c r="F23" s="152"/>
      <c r="G23" s="152"/>
      <c r="H23" s="320">
        <f>H18/$P18</f>
        <v>0.55326230760568551</v>
      </c>
      <c r="I23" s="163"/>
      <c r="J23" s="152"/>
      <c r="K23" s="49"/>
      <c r="L23" s="320">
        <f>L18/$P18</f>
        <v>6.3280582851825556E-2</v>
      </c>
      <c r="M23" s="163"/>
      <c r="N23" s="152"/>
      <c r="O23" s="354"/>
      <c r="P23" s="317">
        <f>P18/$P18</f>
        <v>1</v>
      </c>
      <c r="Q23" s="31"/>
    </row>
    <row r="24" spans="2:17" s="23" customFormat="1" ht="13.35" customHeight="1" x14ac:dyDescent="0.2">
      <c r="B24" s="29"/>
      <c r="C24" s="37" t="s">
        <v>151</v>
      </c>
      <c r="D24" s="320">
        <f>D19/$P19</f>
        <v>0.38955107473079431</v>
      </c>
      <c r="E24" s="163"/>
      <c r="F24" s="152"/>
      <c r="G24" s="152"/>
      <c r="H24" s="320">
        <f>H19/$P19</f>
        <v>0.56754414157448652</v>
      </c>
      <c r="I24" s="163"/>
      <c r="J24" s="152"/>
      <c r="K24" s="49"/>
      <c r="L24" s="320">
        <f>L19/$P19</f>
        <v>4.2904783694719145E-2</v>
      </c>
      <c r="M24" s="163"/>
      <c r="N24" s="152"/>
      <c r="O24" s="354"/>
      <c r="P24" s="317">
        <f>P19/$P19</f>
        <v>1</v>
      </c>
      <c r="Q24" s="31"/>
    </row>
    <row r="25" spans="2:17" s="23" customFormat="1" ht="13.35" customHeight="1" x14ac:dyDescent="0.2">
      <c r="B25" s="97"/>
      <c r="C25" s="98" t="s">
        <v>214</v>
      </c>
      <c r="D25" s="321">
        <f>D20/$P20</f>
        <v>0.42696999818593079</v>
      </c>
      <c r="E25" s="164"/>
      <c r="F25" s="306"/>
      <c r="G25" s="306"/>
      <c r="H25" s="321">
        <f>H20/$P20</f>
        <v>0.55103933579454878</v>
      </c>
      <c r="I25" s="164"/>
      <c r="J25" s="306"/>
      <c r="K25" s="368"/>
      <c r="L25" s="321">
        <f>L20/$P20</f>
        <v>2.1990666019520367E-2</v>
      </c>
      <c r="M25" s="164"/>
      <c r="N25" s="306"/>
      <c r="O25" s="355"/>
      <c r="P25" s="318">
        <f>P20/$P20</f>
        <v>1</v>
      </c>
      <c r="Q25" s="31"/>
    </row>
    <row r="26" spans="2:17" s="23" customFormat="1" ht="13.35" customHeight="1" x14ac:dyDescent="0.2">
      <c r="Q26" s="31"/>
    </row>
    <row r="27" spans="2:17" s="23" customFormat="1" ht="13.35" customHeight="1" x14ac:dyDescent="0.2">
      <c r="I27" s="805" t="s">
        <v>190</v>
      </c>
      <c r="Q27" s="31"/>
    </row>
    <row r="28" spans="2:17" s="23" customFormat="1" ht="13.35" customHeight="1" x14ac:dyDescent="0.2">
      <c r="Q28" s="31"/>
    </row>
    <row r="31" spans="2:17" hidden="1" x14ac:dyDescent="0.2">
      <c r="O31" s="567" t="s">
        <v>232</v>
      </c>
      <c r="P31" s="568">
        <f>P17-P4</f>
        <v>0</v>
      </c>
    </row>
    <row r="32" spans="2:17" hidden="1" x14ac:dyDescent="0.2">
      <c r="O32" s="569"/>
      <c r="P32" s="570">
        <f t="shared" ref="P32:P34" si="10">P18-P5</f>
        <v>0</v>
      </c>
    </row>
    <row r="33" spans="15:16" hidden="1" x14ac:dyDescent="0.2">
      <c r="O33" s="569"/>
      <c r="P33" s="570">
        <f t="shared" si="10"/>
        <v>0</v>
      </c>
    </row>
    <row r="34" spans="15:16" hidden="1" x14ac:dyDescent="0.2">
      <c r="O34" s="571"/>
      <c r="P34" s="572">
        <f t="shared" si="10"/>
        <v>0</v>
      </c>
    </row>
  </sheetData>
  <mergeCells count="8">
    <mergeCell ref="D2:O2"/>
    <mergeCell ref="P13:P15"/>
    <mergeCell ref="D13:D15"/>
    <mergeCell ref="E13:E15"/>
    <mergeCell ref="H13:H15"/>
    <mergeCell ref="I13:I15"/>
    <mergeCell ref="L13:L15"/>
    <mergeCell ref="M13:M15"/>
  </mergeCells>
  <hyperlinks>
    <hyperlink ref="I27" location="CONTENTS!A1" display="CONTENTS!A1"/>
  </hyperlinks>
  <pageMargins left="0.98425196850393704" right="0.98425196850393704" top="0.98425196850393704" bottom="0.98425196850393704" header="0.51181102362204722" footer="0.51181102362204722"/>
  <pageSetup paperSize="9" scale="96"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theme="7" tint="0.79998168889431442"/>
    <pageSetUpPr fitToPage="1"/>
  </sheetPr>
  <dimension ref="B1:H51"/>
  <sheetViews>
    <sheetView showGridLines="0" zoomScaleNormal="100" zoomScaleSheetLayoutView="90" workbookViewId="0"/>
  </sheetViews>
  <sheetFormatPr defaultColWidth="9.140625" defaultRowHeight="12.75" x14ac:dyDescent="0.2"/>
  <cols>
    <col min="1" max="1" width="3.7109375" style="11" customWidth="1"/>
    <col min="2" max="2" width="1.7109375" style="23" customWidth="1"/>
    <col min="3" max="3" width="42.7109375" style="26" customWidth="1"/>
    <col min="4" max="4" width="12.28515625" style="27" customWidth="1"/>
    <col min="5" max="8" width="12.28515625" style="5" customWidth="1"/>
    <col min="9" max="16384" width="9.140625" style="11"/>
  </cols>
  <sheetData>
    <row r="1" spans="2:8" s="4" customFormat="1" ht="15" customHeight="1" x14ac:dyDescent="0.2">
      <c r="B1" s="238" t="s">
        <v>207</v>
      </c>
      <c r="C1" s="57"/>
      <c r="D1" s="59"/>
      <c r="E1" s="1"/>
      <c r="F1" s="1"/>
      <c r="G1" s="1"/>
      <c r="H1" s="1"/>
    </row>
    <row r="2" spans="2:8" s="4" customFormat="1" ht="13.35" customHeight="1" x14ac:dyDescent="0.2">
      <c r="B2" s="391"/>
      <c r="C2" s="396" t="s">
        <v>126</v>
      </c>
      <c r="D2" s="393" t="s">
        <v>105</v>
      </c>
      <c r="E2" s="393" t="s">
        <v>121</v>
      </c>
      <c r="F2" s="393" t="s">
        <v>140</v>
      </c>
      <c r="G2" s="393" t="s">
        <v>150</v>
      </c>
      <c r="H2" s="393" t="s">
        <v>180</v>
      </c>
    </row>
    <row r="3" spans="2:8" ht="13.35" customHeight="1" x14ac:dyDescent="0.2">
      <c r="B3" s="392"/>
      <c r="C3" s="397" t="s">
        <v>142</v>
      </c>
      <c r="D3" s="394"/>
      <c r="E3" s="394"/>
      <c r="F3" s="394"/>
      <c r="G3" s="394"/>
      <c r="H3" s="394"/>
    </row>
    <row r="4" spans="2:8" ht="13.35" customHeight="1" x14ac:dyDescent="0.2">
      <c r="B4" s="48"/>
      <c r="C4" s="398" t="s">
        <v>222</v>
      </c>
      <c r="D4" s="8">
        <v>3127.1561305866076</v>
      </c>
      <c r="E4" s="8">
        <v>3292.3249562922283</v>
      </c>
      <c r="F4" s="8">
        <v>2817.4782231804975</v>
      </c>
      <c r="G4" s="8">
        <v>2992.1793435460781</v>
      </c>
      <c r="H4" s="8">
        <v>3585.1132000154803</v>
      </c>
    </row>
    <row r="5" spans="2:8" ht="13.35" customHeight="1" x14ac:dyDescent="0.2">
      <c r="B5" s="48"/>
      <c r="C5" s="268" t="s">
        <v>1</v>
      </c>
      <c r="D5" s="8">
        <v>2019.9504560499754</v>
      </c>
      <c r="E5" s="8">
        <v>2177.4022930237447</v>
      </c>
      <c r="F5" s="8">
        <v>1870.5146856299466</v>
      </c>
      <c r="G5" s="8">
        <v>2275.7643360197912</v>
      </c>
      <c r="H5" s="8">
        <v>2660.5649238751371</v>
      </c>
    </row>
    <row r="6" spans="2:8" ht="13.35" customHeight="1" x14ac:dyDescent="0.2">
      <c r="B6" s="48"/>
      <c r="C6" s="268" t="s">
        <v>81</v>
      </c>
      <c r="D6" s="8">
        <v>1107.9036027917632</v>
      </c>
      <c r="E6" s="8">
        <v>914.42712529388882</v>
      </c>
      <c r="F6" s="8">
        <v>788.17821964312122</v>
      </c>
      <c r="G6" s="8">
        <v>590.40953815996465</v>
      </c>
      <c r="H6" s="8">
        <v>627.94868248139994</v>
      </c>
    </row>
    <row r="7" spans="2:8" ht="13.35" customHeight="1" x14ac:dyDescent="0.2">
      <c r="B7" s="48"/>
      <c r="C7" s="268" t="s">
        <v>2</v>
      </c>
      <c r="D7" s="8">
        <v>968.49757134256095</v>
      </c>
      <c r="E7" s="8">
        <v>931.64759099584319</v>
      </c>
      <c r="F7" s="8">
        <v>899.09213288655008</v>
      </c>
      <c r="G7" s="8">
        <v>889.04989347847129</v>
      </c>
      <c r="H7" s="8">
        <v>917.70503150704292</v>
      </c>
    </row>
    <row r="8" spans="2:8" ht="13.35" customHeight="1" x14ac:dyDescent="0.2">
      <c r="B8" s="48"/>
      <c r="C8" s="268" t="s">
        <v>82</v>
      </c>
      <c r="D8" s="8">
        <v>4204.0508504125573</v>
      </c>
      <c r="E8" s="8">
        <v>3665.3353962635783</v>
      </c>
      <c r="F8" s="8">
        <v>4188.1109654300399</v>
      </c>
      <c r="G8" s="8">
        <v>4168.5306058512006</v>
      </c>
      <c r="H8" s="8">
        <v>4103.5120622747381</v>
      </c>
    </row>
    <row r="9" spans="2:8" ht="13.35" customHeight="1" x14ac:dyDescent="0.2">
      <c r="B9" s="48"/>
      <c r="C9" s="268" t="s">
        <v>3</v>
      </c>
      <c r="D9" s="8">
        <v>331.03740855595504</v>
      </c>
      <c r="E9" s="8">
        <v>299.18955557320578</v>
      </c>
      <c r="F9" s="8">
        <v>385.51324949694168</v>
      </c>
      <c r="G9" s="8">
        <v>448.79552826335447</v>
      </c>
      <c r="H9" s="8">
        <v>443.68147584014764</v>
      </c>
    </row>
    <row r="10" spans="2:8" ht="13.35" customHeight="1" x14ac:dyDescent="0.2">
      <c r="B10" s="48"/>
      <c r="C10" s="268" t="s">
        <v>83</v>
      </c>
      <c r="D10" s="8">
        <v>10400.163770202395</v>
      </c>
      <c r="E10" s="8">
        <v>6742.8601120905778</v>
      </c>
      <c r="F10" s="8">
        <v>4109.9912901601083</v>
      </c>
      <c r="G10" s="8">
        <v>7856.3781394097705</v>
      </c>
      <c r="H10" s="8">
        <v>7845.7605841230716</v>
      </c>
    </row>
    <row r="11" spans="2:8" ht="13.35" customHeight="1" x14ac:dyDescent="0.2">
      <c r="B11" s="48"/>
      <c r="C11" s="268" t="s">
        <v>4</v>
      </c>
      <c r="D11" s="8">
        <v>4206.0839037245896</v>
      </c>
      <c r="E11" s="8">
        <v>4637.5649186679339</v>
      </c>
      <c r="F11" s="8">
        <v>3176.1507229487142</v>
      </c>
      <c r="G11" s="8">
        <v>2952.8343627637632</v>
      </c>
      <c r="H11" s="8">
        <v>3230.1019241482427</v>
      </c>
    </row>
    <row r="12" spans="2:8" ht="13.35" customHeight="1" x14ac:dyDescent="0.2">
      <c r="B12" s="48"/>
      <c r="C12" s="268" t="s">
        <v>5</v>
      </c>
      <c r="D12" s="8">
        <v>248.80415664035874</v>
      </c>
      <c r="E12" s="8">
        <v>248.02133567074395</v>
      </c>
      <c r="F12" s="8">
        <v>259.12281757012028</v>
      </c>
      <c r="G12" s="8">
        <v>296.23793700887308</v>
      </c>
      <c r="H12" s="8">
        <v>326.01373053285448</v>
      </c>
    </row>
    <row r="13" spans="2:8" ht="13.35" customHeight="1" x14ac:dyDescent="0.2">
      <c r="B13" s="48"/>
      <c r="C13" s="268" t="s">
        <v>84</v>
      </c>
      <c r="D13" s="8">
        <v>1076.1254117364394</v>
      </c>
      <c r="E13" s="8">
        <v>1312.1788097690674</v>
      </c>
      <c r="F13" s="8">
        <v>1304.2605913077798</v>
      </c>
      <c r="G13" s="8">
        <v>1323.9230646636238</v>
      </c>
      <c r="H13" s="8">
        <v>1317.7169807759005</v>
      </c>
    </row>
    <row r="14" spans="2:8" ht="13.35" customHeight="1" x14ac:dyDescent="0.2">
      <c r="B14" s="48"/>
      <c r="C14" s="268" t="s">
        <v>85</v>
      </c>
      <c r="D14" s="8">
        <v>46450.97720713108</v>
      </c>
      <c r="E14" s="8">
        <v>39463.283297227696</v>
      </c>
      <c r="F14" s="8">
        <v>38547.783369842611</v>
      </c>
      <c r="G14" s="8">
        <v>47603.042033640246</v>
      </c>
      <c r="H14" s="8">
        <v>49248.832422608677</v>
      </c>
    </row>
    <row r="15" spans="2:8" ht="13.35" customHeight="1" x14ac:dyDescent="0.2">
      <c r="B15" s="48"/>
      <c r="C15" s="268" t="s">
        <v>6</v>
      </c>
      <c r="D15" s="8">
        <v>3633.9342873505811</v>
      </c>
      <c r="E15" s="8">
        <v>4532.0248357408336</v>
      </c>
      <c r="F15" s="8">
        <v>5287.1410083283581</v>
      </c>
      <c r="G15" s="8">
        <v>5758.1484961313326</v>
      </c>
      <c r="H15" s="8">
        <v>6985.3754116276614</v>
      </c>
    </row>
    <row r="16" spans="2:8" ht="13.35" customHeight="1" x14ac:dyDescent="0.2">
      <c r="B16" s="48"/>
      <c r="C16" s="268" t="s">
        <v>223</v>
      </c>
      <c r="D16" s="8">
        <v>34.874386974134232</v>
      </c>
      <c r="E16" s="8">
        <v>39.458877309098298</v>
      </c>
      <c r="F16" s="8">
        <v>49.711896229164147</v>
      </c>
      <c r="G16" s="8">
        <v>60.545878390637881</v>
      </c>
      <c r="H16" s="8">
        <v>55.508483066627747</v>
      </c>
    </row>
    <row r="17" spans="2:8" ht="13.35" customHeight="1" x14ac:dyDescent="0.2">
      <c r="B17" s="48"/>
      <c r="C17" s="268" t="s">
        <v>7</v>
      </c>
      <c r="D17" s="8">
        <v>8534.7463276887611</v>
      </c>
      <c r="E17" s="8">
        <v>7426.9779426528348</v>
      </c>
      <c r="F17" s="8">
        <v>6519.6879427601343</v>
      </c>
      <c r="G17" s="8">
        <v>6205.939866396121</v>
      </c>
      <c r="H17" s="8">
        <v>7996.8230994860205</v>
      </c>
    </row>
    <row r="18" spans="2:8" ht="13.35" customHeight="1" x14ac:dyDescent="0.2">
      <c r="B18" s="48"/>
      <c r="C18" s="268" t="s">
        <v>8</v>
      </c>
      <c r="D18" s="8">
        <v>4246.2487383870739</v>
      </c>
      <c r="E18" s="8">
        <v>3964.6441225469785</v>
      </c>
      <c r="F18" s="8">
        <v>3288.9954786057478</v>
      </c>
      <c r="G18" s="8">
        <v>3830.5680352288741</v>
      </c>
      <c r="H18" s="8">
        <v>4200.5806306113118</v>
      </c>
    </row>
    <row r="19" spans="2:8" ht="13.35" customHeight="1" x14ac:dyDescent="0.2">
      <c r="B19" s="48"/>
      <c r="C19" s="268" t="s">
        <v>86</v>
      </c>
      <c r="D19" s="8">
        <v>2255.0512977703656</v>
      </c>
      <c r="E19" s="8">
        <v>2816.9362530332787</v>
      </c>
      <c r="F19" s="8">
        <v>3105.0313741383957</v>
      </c>
      <c r="G19" s="8">
        <v>2944.8136465166272</v>
      </c>
      <c r="H19" s="8">
        <v>3256.6544772118013</v>
      </c>
    </row>
    <row r="20" spans="2:8" ht="13.35" customHeight="1" x14ac:dyDescent="0.2">
      <c r="B20" s="48"/>
      <c r="C20" s="268" t="s">
        <v>174</v>
      </c>
      <c r="D20" s="8">
        <v>9880.6526431236907</v>
      </c>
      <c r="E20" s="8">
        <v>4082.8417467826471</v>
      </c>
      <c r="F20" s="8">
        <v>3574.1183340585794</v>
      </c>
      <c r="G20" s="8">
        <v>3208.5542503227794</v>
      </c>
      <c r="H20" s="8">
        <v>3219.1893674788653</v>
      </c>
    </row>
    <row r="21" spans="2:8" ht="13.35" customHeight="1" x14ac:dyDescent="0.2">
      <c r="B21" s="48"/>
      <c r="C21" s="268" t="s">
        <v>9</v>
      </c>
      <c r="D21" s="8">
        <v>22132.73426540818</v>
      </c>
      <c r="E21" s="8">
        <v>9829.1755820460985</v>
      </c>
      <c r="F21" s="8">
        <v>15017.390893927301</v>
      </c>
      <c r="G21" s="8">
        <v>16910.606671805126</v>
      </c>
      <c r="H21" s="8">
        <v>13141.177003890032</v>
      </c>
    </row>
    <row r="22" spans="2:8" ht="13.35" customHeight="1" x14ac:dyDescent="0.2">
      <c r="B22" s="48"/>
      <c r="C22" s="268" t="s">
        <v>10</v>
      </c>
      <c r="D22" s="8">
        <v>2578.5047157368749</v>
      </c>
      <c r="E22" s="8">
        <v>2621.4179440198291</v>
      </c>
      <c r="F22" s="8">
        <v>2726.023058131952</v>
      </c>
      <c r="G22" s="8">
        <v>2907.3878499237303</v>
      </c>
      <c r="H22" s="8">
        <v>3101.6012761919274</v>
      </c>
    </row>
    <row r="23" spans="2:8" ht="13.35" customHeight="1" x14ac:dyDescent="0.2">
      <c r="B23" s="48"/>
      <c r="C23" s="268" t="s">
        <v>11</v>
      </c>
      <c r="D23" s="8">
        <v>1989.4803487851143</v>
      </c>
      <c r="E23" s="8">
        <v>1644.3203145685179</v>
      </c>
      <c r="F23" s="8">
        <v>1367.7503273513221</v>
      </c>
      <c r="G23" s="8">
        <v>1472.4166642203743</v>
      </c>
      <c r="H23" s="8">
        <v>1594.857916962121</v>
      </c>
    </row>
    <row r="24" spans="2:8" ht="13.35" customHeight="1" x14ac:dyDescent="0.2">
      <c r="B24" s="48"/>
      <c r="C24" s="268" t="s">
        <v>12</v>
      </c>
      <c r="D24" s="8">
        <v>68.953484209234077</v>
      </c>
      <c r="E24" s="8">
        <v>72.711778083377069</v>
      </c>
      <c r="F24" s="8">
        <v>79.110293488885333</v>
      </c>
      <c r="G24" s="8">
        <v>82.221839150923273</v>
      </c>
      <c r="H24" s="8">
        <v>104.40754929062309</v>
      </c>
    </row>
    <row r="25" spans="2:8" ht="13.35" customHeight="1" x14ac:dyDescent="0.2">
      <c r="B25" s="48"/>
      <c r="C25" s="268" t="s">
        <v>87</v>
      </c>
      <c r="D25" s="8">
        <v>1979.4580126509888</v>
      </c>
      <c r="E25" s="8">
        <v>2309.2981475876436</v>
      </c>
      <c r="F25" s="8">
        <v>2443.8225704358233</v>
      </c>
      <c r="G25" s="8">
        <v>2690.1156532428513</v>
      </c>
      <c r="H25" s="8">
        <v>1874.5981253604339</v>
      </c>
    </row>
    <row r="26" spans="2:8" ht="13.35" customHeight="1" x14ac:dyDescent="0.2">
      <c r="B26" s="48"/>
      <c r="C26" s="268" t="s">
        <v>13</v>
      </c>
      <c r="D26" s="8">
        <v>91.64778364045651</v>
      </c>
      <c r="E26" s="8">
        <v>119.74435278062977</v>
      </c>
      <c r="F26" s="8">
        <v>119.3886776001514</v>
      </c>
      <c r="G26" s="8">
        <v>126.55237107509592</v>
      </c>
      <c r="H26" s="8">
        <v>200.09518272388166</v>
      </c>
    </row>
    <row r="27" spans="2:8" ht="13.35" customHeight="1" x14ac:dyDescent="0.2">
      <c r="B27" s="48"/>
      <c r="C27" s="268" t="s">
        <v>14</v>
      </c>
      <c r="D27" s="8">
        <v>7593.1363469840435</v>
      </c>
      <c r="E27" s="8">
        <v>7119.6765472154029</v>
      </c>
      <c r="F27" s="8">
        <v>8220.9570016319503</v>
      </c>
      <c r="G27" s="8">
        <v>9867.4426022326043</v>
      </c>
      <c r="H27" s="8">
        <v>11204.708191772219</v>
      </c>
    </row>
    <row r="28" spans="2:8" ht="13.35" customHeight="1" x14ac:dyDescent="0.2">
      <c r="B28" s="48"/>
      <c r="C28" s="268" t="s">
        <v>15</v>
      </c>
      <c r="D28" s="8">
        <v>268.19166246769277</v>
      </c>
      <c r="E28" s="8">
        <v>371.65257096352434</v>
      </c>
      <c r="F28" s="8">
        <v>319.39638054154307</v>
      </c>
      <c r="G28" s="8">
        <v>303.22367348718683</v>
      </c>
      <c r="H28" s="8">
        <v>335.16994826847292</v>
      </c>
    </row>
    <row r="29" spans="2:8" ht="13.35" customHeight="1" x14ac:dyDescent="0.2">
      <c r="B29" s="48"/>
      <c r="C29" s="268" t="s">
        <v>16</v>
      </c>
      <c r="D29" s="8">
        <v>13.66067884415231</v>
      </c>
      <c r="E29" s="8">
        <v>8.9249619189924658</v>
      </c>
      <c r="F29" s="8">
        <v>9.7138959756811261</v>
      </c>
      <c r="G29" s="8">
        <v>8.0286794114139681</v>
      </c>
      <c r="H29" s="8">
        <v>13.485664628217089</v>
      </c>
    </row>
    <row r="30" spans="2:8" ht="13.35" customHeight="1" x14ac:dyDescent="0.2">
      <c r="B30" s="48"/>
      <c r="C30" s="268" t="s">
        <v>88</v>
      </c>
      <c r="D30" s="8">
        <v>423.362282668479</v>
      </c>
      <c r="E30" s="8">
        <v>395.78844404945477</v>
      </c>
      <c r="F30" s="8">
        <v>332.34033963548637</v>
      </c>
      <c r="G30" s="8">
        <v>271.08718909519052</v>
      </c>
      <c r="H30" s="8">
        <v>227.68037076013681</v>
      </c>
    </row>
    <row r="31" spans="2:8" ht="13.35" customHeight="1" x14ac:dyDescent="0.2">
      <c r="B31" s="48"/>
      <c r="C31" s="268" t="s">
        <v>17</v>
      </c>
      <c r="D31" s="8">
        <v>126.57521975932808</v>
      </c>
      <c r="E31" s="8">
        <v>132.47476395088231</v>
      </c>
      <c r="F31" s="8">
        <v>162.10091614380482</v>
      </c>
      <c r="G31" s="8">
        <v>162.89361058390736</v>
      </c>
      <c r="H31" s="8">
        <v>154.23333300577335</v>
      </c>
    </row>
    <row r="32" spans="2:8" ht="13.35" customHeight="1" x14ac:dyDescent="0.2">
      <c r="B32" s="48"/>
      <c r="C32" s="268" t="s">
        <v>18</v>
      </c>
      <c r="D32" s="8">
        <v>227.32430956378022</v>
      </c>
      <c r="E32" s="8">
        <v>213.16344048409064</v>
      </c>
      <c r="F32" s="8">
        <v>196.79661308120305</v>
      </c>
      <c r="G32" s="8">
        <v>269.11705506740407</v>
      </c>
      <c r="H32" s="8">
        <v>387.30265199931625</v>
      </c>
    </row>
    <row r="33" spans="2:8" ht="13.35" customHeight="1" x14ac:dyDescent="0.2">
      <c r="B33" s="48"/>
      <c r="C33" s="268" t="s">
        <v>19</v>
      </c>
      <c r="D33" s="8">
        <v>11739.293224272667</v>
      </c>
      <c r="E33" s="8">
        <v>13218.020879376729</v>
      </c>
      <c r="F33" s="8">
        <v>12807.196281257864</v>
      </c>
      <c r="G33" s="8">
        <v>12322.65446123356</v>
      </c>
      <c r="H33" s="8">
        <v>13676.730089839273</v>
      </c>
    </row>
    <row r="34" spans="2:8" ht="13.35" customHeight="1" x14ac:dyDescent="0.2">
      <c r="B34" s="48"/>
      <c r="C34" s="268" t="s">
        <v>89</v>
      </c>
      <c r="D34" s="8">
        <v>4633.7233616507056</v>
      </c>
      <c r="E34" s="8">
        <v>3713.9368045333804</v>
      </c>
      <c r="F34" s="8">
        <v>5143.8289160663298</v>
      </c>
      <c r="G34" s="8">
        <v>7018.4478957665024</v>
      </c>
      <c r="H34" s="8">
        <v>6727.1258452404863</v>
      </c>
    </row>
    <row r="35" spans="2:8" ht="13.35" customHeight="1" x14ac:dyDescent="0.2">
      <c r="B35" s="48"/>
      <c r="C35" s="268" t="s">
        <v>20</v>
      </c>
      <c r="D35" s="8">
        <v>6157.4648315699387</v>
      </c>
      <c r="E35" s="8">
        <v>6297.8760745203754</v>
      </c>
      <c r="F35" s="8">
        <v>6589.281358598234</v>
      </c>
      <c r="G35" s="8">
        <v>6797.4738013839433</v>
      </c>
      <c r="H35" s="8">
        <v>10509.098172507944</v>
      </c>
    </row>
    <row r="36" spans="2:8" ht="13.35" customHeight="1" x14ac:dyDescent="0.2">
      <c r="B36" s="48"/>
      <c r="C36" s="268" t="s">
        <v>90</v>
      </c>
      <c r="D36" s="8">
        <v>377.05491536746638</v>
      </c>
      <c r="E36" s="8">
        <v>316.0264373311046</v>
      </c>
      <c r="F36" s="8">
        <v>253.38428507054553</v>
      </c>
      <c r="G36" s="8">
        <v>268.30548780801485</v>
      </c>
      <c r="H36" s="8">
        <v>317.48081408137892</v>
      </c>
    </row>
    <row r="37" spans="2:8" ht="13.35" customHeight="1" x14ac:dyDescent="0.2">
      <c r="B37" s="237"/>
      <c r="C37" s="266" t="s">
        <v>21</v>
      </c>
      <c r="D37" s="395">
        <f t="shared" ref="D37:H37" si="0">D49</f>
        <v>214.17640595198432</v>
      </c>
      <c r="E37" s="395">
        <f t="shared" si="0"/>
        <v>160.67178763581191</v>
      </c>
      <c r="F37" s="395">
        <f t="shared" si="0"/>
        <v>1108.6358888451382</v>
      </c>
      <c r="G37" s="395">
        <f t="shared" si="0"/>
        <v>2793.3095387206572</v>
      </c>
      <c r="H37" s="395">
        <f t="shared" si="0"/>
        <v>1511.1653758127848</v>
      </c>
    </row>
    <row r="38" spans="2:8" s="23" customFormat="1" ht="13.35" customHeight="1" x14ac:dyDescent="0.2">
      <c r="B38" s="97"/>
      <c r="C38" s="399" t="s">
        <v>22</v>
      </c>
      <c r="D38" s="81">
        <f t="shared" ref="D38:E38" si="1">SUM(D4:D37)</f>
        <v>163341</v>
      </c>
      <c r="E38" s="81">
        <f t="shared" si="1"/>
        <v>135092</v>
      </c>
      <c r="F38" s="81">
        <f>SUM(F4:F37)</f>
        <v>137068.00000000003</v>
      </c>
      <c r="G38" s="81">
        <f>SUM(G4:G37)</f>
        <v>157677.00000000003</v>
      </c>
      <c r="H38" s="81">
        <f>SUM(H4:H37)</f>
        <v>165102.00000000003</v>
      </c>
    </row>
    <row r="39" spans="2:8" s="23" customFormat="1" ht="13.35" customHeight="1" x14ac:dyDescent="0.2">
      <c r="B39" s="786" t="s">
        <v>342</v>
      </c>
      <c r="C39" s="38" t="s">
        <v>343</v>
      </c>
      <c r="D39" s="40"/>
      <c r="E39" s="40"/>
      <c r="F39" s="40"/>
      <c r="G39" s="40"/>
      <c r="H39" s="40"/>
    </row>
    <row r="40" spans="2:8" s="23" customFormat="1" ht="12" customHeight="1" x14ac:dyDescent="0.2">
      <c r="D40" s="31"/>
      <c r="E40" s="31"/>
      <c r="F40" s="31"/>
      <c r="G40" s="31"/>
      <c r="H40" s="31"/>
    </row>
    <row r="41" spans="2:8" s="23" customFormat="1" ht="12" customHeight="1" x14ac:dyDescent="0.2">
      <c r="B41" s="31"/>
      <c r="C41" s="38"/>
      <c r="D41" s="31"/>
      <c r="E41" s="31"/>
      <c r="F41" s="31"/>
      <c r="G41" s="31"/>
      <c r="H41" s="31"/>
    </row>
    <row r="42" spans="2:8" s="23" customFormat="1" ht="12" customHeight="1" x14ac:dyDescent="0.2">
      <c r="B42" s="31"/>
      <c r="C42" s="38"/>
      <c r="D42" s="805" t="s">
        <v>190</v>
      </c>
      <c r="E42" s="31"/>
      <c r="F42" s="31"/>
      <c r="G42" s="31"/>
      <c r="H42" s="31"/>
    </row>
    <row r="43" spans="2:8" s="23" customFormat="1" ht="12" customHeight="1" x14ac:dyDescent="0.2">
      <c r="B43" s="31"/>
      <c r="C43" s="38"/>
      <c r="D43" s="31"/>
      <c r="E43" s="31"/>
      <c r="F43" s="31"/>
      <c r="G43" s="31"/>
      <c r="H43" s="31"/>
    </row>
    <row r="44" spans="2:8" s="23" customFormat="1" ht="12" customHeight="1" x14ac:dyDescent="0.2">
      <c r="B44" s="31"/>
      <c r="C44" s="38"/>
      <c r="D44" s="31"/>
      <c r="E44" s="31"/>
      <c r="F44" s="31"/>
      <c r="G44" s="31"/>
      <c r="H44" s="31"/>
    </row>
    <row r="46" spans="2:8" hidden="1" x14ac:dyDescent="0.2">
      <c r="C46" s="573" t="s">
        <v>233</v>
      </c>
      <c r="D46" s="574">
        <f>A3.1.1!$P$4-A3.2.1!D38</f>
        <v>0</v>
      </c>
      <c r="E46" s="574">
        <f>A3.1.1!$P$5-A3.2.1!E38</f>
        <v>0</v>
      </c>
      <c r="F46" s="574">
        <f>A3.1.1!$P$6-A3.2.1!F38</f>
        <v>0</v>
      </c>
      <c r="G46" s="574">
        <f>A3.1.1!$P$7-A3.2.1!G38</f>
        <v>0</v>
      </c>
      <c r="H46" s="575">
        <f>A3.1.1!$P$8-A3.2.1!H38</f>
        <v>0</v>
      </c>
    </row>
    <row r="47" spans="2:8" hidden="1" x14ac:dyDescent="0.2"/>
    <row r="48" spans="2:8" hidden="1" x14ac:dyDescent="0.2"/>
    <row r="49" spans="3:8" hidden="1" x14ac:dyDescent="0.2">
      <c r="C49" s="573" t="s">
        <v>21</v>
      </c>
      <c r="D49" s="574">
        <f t="shared" ref="D49:H49" si="2">SUM(D50:D51)</f>
        <v>214.17640595198432</v>
      </c>
      <c r="E49" s="574">
        <f t="shared" si="2"/>
        <v>160.67178763581191</v>
      </c>
      <c r="F49" s="574">
        <f t="shared" si="2"/>
        <v>1108.6358888451382</v>
      </c>
      <c r="G49" s="574">
        <f t="shared" si="2"/>
        <v>2793.3095387206572</v>
      </c>
      <c r="H49" s="575">
        <f t="shared" si="2"/>
        <v>1511.1653758127848</v>
      </c>
    </row>
    <row r="50" spans="3:8" hidden="1" x14ac:dyDescent="0.2">
      <c r="C50" s="565" t="s">
        <v>21</v>
      </c>
      <c r="D50" s="576">
        <v>214.17640595198432</v>
      </c>
      <c r="E50" s="576">
        <v>160.67178763581191</v>
      </c>
      <c r="F50" s="576">
        <v>1108.6358888451382</v>
      </c>
      <c r="G50" s="576">
        <v>2793.3095387206572</v>
      </c>
      <c r="H50" s="577">
        <v>1511.1653758127848</v>
      </c>
    </row>
    <row r="51" spans="3:8" hidden="1" x14ac:dyDescent="0.2">
      <c r="C51" s="566" t="s">
        <v>156</v>
      </c>
      <c r="D51" s="578">
        <v>0</v>
      </c>
      <c r="E51" s="578">
        <v>0</v>
      </c>
      <c r="F51" s="578">
        <v>0</v>
      </c>
      <c r="G51" s="578">
        <v>0</v>
      </c>
      <c r="H51" s="579">
        <v>0</v>
      </c>
    </row>
  </sheetData>
  <phoneticPr fontId="9" type="noConversion"/>
  <hyperlinks>
    <hyperlink ref="D42" location="CONTENTS!A1" display="CONTENTS!A1"/>
  </hyperlinks>
  <pageMargins left="0.98425196850393704" right="0.98425196850393704" top="0.98425196850393704" bottom="0.98425196850393704" header="0.51181102362204722" footer="0.51181102362204722"/>
  <pageSetup paperSize="9" scale="86"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theme="7" tint="0.79998168889431442"/>
    <pageSetUpPr fitToPage="1"/>
  </sheetPr>
  <dimension ref="B1:H41"/>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2.7109375" style="26" customWidth="1"/>
    <col min="4" max="4" width="10.7109375" style="27" customWidth="1"/>
    <col min="5" max="8" width="10.7109375" style="5" customWidth="1"/>
    <col min="9" max="16384" width="9.140625" style="11"/>
  </cols>
  <sheetData>
    <row r="1" spans="2:8" s="4" customFormat="1" ht="15" customHeight="1" x14ac:dyDescent="0.2">
      <c r="B1" s="238" t="s">
        <v>224</v>
      </c>
      <c r="C1" s="159"/>
      <c r="D1" s="59"/>
      <c r="E1" s="1"/>
      <c r="F1" s="1"/>
      <c r="G1" s="1"/>
      <c r="H1" s="1"/>
    </row>
    <row r="2" spans="2:8" s="4" customFormat="1" ht="13.35" customHeight="1" x14ac:dyDescent="0.2">
      <c r="B2" s="391"/>
      <c r="C2" s="396" t="s">
        <v>126</v>
      </c>
      <c r="D2" s="393" t="s">
        <v>105</v>
      </c>
      <c r="E2" s="393" t="s">
        <v>121</v>
      </c>
      <c r="F2" s="393" t="s">
        <v>140</v>
      </c>
      <c r="G2" s="393" t="s">
        <v>150</v>
      </c>
      <c r="H2" s="393" t="s">
        <v>180</v>
      </c>
    </row>
    <row r="3" spans="2:8" ht="13.35" customHeight="1" x14ac:dyDescent="0.2">
      <c r="B3" s="392"/>
      <c r="C3" s="397" t="s">
        <v>165</v>
      </c>
      <c r="D3" s="394"/>
      <c r="E3" s="394"/>
      <c r="F3" s="394"/>
      <c r="G3" s="394"/>
      <c r="H3" s="394"/>
    </row>
    <row r="4" spans="2:8" ht="13.35" customHeight="1" x14ac:dyDescent="0.2">
      <c r="B4" s="48"/>
      <c r="C4" s="268" t="s">
        <v>0</v>
      </c>
      <c r="D4" s="66">
        <f>A3.2.1!D4/A3.2.1!D$38</f>
        <v>1.914495521997911E-2</v>
      </c>
      <c r="E4" s="66">
        <f>A3.2.1!E4/A3.2.1!E$38</f>
        <v>2.4370983894621653E-2</v>
      </c>
      <c r="F4" s="66">
        <f>A3.2.1!F4/A3.2.1!F$38</f>
        <v>2.0555331829314624E-2</v>
      </c>
      <c r="G4" s="66">
        <f>A3.2.1!G4/A3.2.1!G$38</f>
        <v>1.8976637959538026E-2</v>
      </c>
      <c r="H4" s="66">
        <f>A3.2.1!H4/A3.2.1!H$38</f>
        <v>2.1714535257086404E-2</v>
      </c>
    </row>
    <row r="5" spans="2:8" ht="13.35" customHeight="1" x14ac:dyDescent="0.2">
      <c r="B5" s="48"/>
      <c r="C5" s="268" t="s">
        <v>1</v>
      </c>
      <c r="D5" s="66">
        <f>A3.2.1!D5/A3.2.1!D$38</f>
        <v>1.2366463141831967E-2</v>
      </c>
      <c r="E5" s="66">
        <f>A3.2.1!E5/A3.2.1!E$38</f>
        <v>1.6117921809017149E-2</v>
      </c>
      <c r="F5" s="66">
        <f>A3.2.1!F5/A3.2.1!F$38</f>
        <v>1.3646618361907566E-2</v>
      </c>
      <c r="G5" s="66">
        <f>A3.2.1!G5/A3.2.1!G$38</f>
        <v>1.4433077341779656E-2</v>
      </c>
      <c r="H5" s="66">
        <f>A3.2.1!H5/A3.2.1!H$38</f>
        <v>1.6114674103736699E-2</v>
      </c>
    </row>
    <row r="6" spans="2:8" ht="13.35" customHeight="1" x14ac:dyDescent="0.2">
      <c r="B6" s="48"/>
      <c r="C6" s="268" t="s">
        <v>81</v>
      </c>
      <c r="D6" s="66">
        <f>A3.2.1!D6/A3.2.1!D$38</f>
        <v>6.7827649077192081E-3</v>
      </c>
      <c r="E6" s="66">
        <f>A3.2.1!E6/A3.2.1!E$38</f>
        <v>6.7689213668750839E-3</v>
      </c>
      <c r="F6" s="66">
        <f>A3.2.1!F6/A3.2.1!F$38</f>
        <v>5.7502715414474645E-3</v>
      </c>
      <c r="G6" s="66">
        <f>A3.2.1!G6/A3.2.1!G$38</f>
        <v>3.7444239689996927E-3</v>
      </c>
      <c r="H6" s="66">
        <f>A3.2.1!H6/A3.2.1!H$38</f>
        <v>3.8033983990587625E-3</v>
      </c>
    </row>
    <row r="7" spans="2:8" ht="13.35" customHeight="1" x14ac:dyDescent="0.2">
      <c r="B7" s="48"/>
      <c r="C7" s="268" t="s">
        <v>2</v>
      </c>
      <c r="D7" s="66">
        <f>A3.2.1!D7/A3.2.1!D$38</f>
        <v>5.9292986533850105E-3</v>
      </c>
      <c r="E7" s="66">
        <f>A3.2.1!E7/A3.2.1!E$38</f>
        <v>6.8963935021751337E-3</v>
      </c>
      <c r="F7" s="66">
        <f>A3.2.1!F7/A3.2.1!F$38</f>
        <v>6.5594605078249475E-3</v>
      </c>
      <c r="G7" s="66">
        <f>A3.2.1!G7/A3.2.1!G$38</f>
        <v>5.6384247130429367E-3</v>
      </c>
      <c r="H7" s="66">
        <f>A3.2.1!H7/A3.2.1!H$38</f>
        <v>5.5584125662138722E-3</v>
      </c>
    </row>
    <row r="8" spans="2:8" ht="13.35" customHeight="1" x14ac:dyDescent="0.2">
      <c r="B8" s="48"/>
      <c r="C8" s="268" t="s">
        <v>82</v>
      </c>
      <c r="D8" s="66">
        <f>A3.2.1!D8/A3.2.1!D$38</f>
        <v>2.5737878734748514E-2</v>
      </c>
      <c r="E8" s="66">
        <f>A3.2.1!E8/A3.2.1!E$38</f>
        <v>2.7132142512240387E-2</v>
      </c>
      <c r="F8" s="66">
        <f>A3.2.1!F8/A3.2.1!F$38</f>
        <v>3.0554987053360662E-2</v>
      </c>
      <c r="G8" s="66">
        <f>A3.2.1!G8/A3.2.1!G$38</f>
        <v>2.6437150667828535E-2</v>
      </c>
      <c r="H8" s="66">
        <f>A3.2.1!H8/A3.2.1!H$38</f>
        <v>2.4854405532790259E-2</v>
      </c>
    </row>
    <row r="9" spans="2:8" ht="13.35" customHeight="1" x14ac:dyDescent="0.2">
      <c r="B9" s="48"/>
      <c r="C9" s="268" t="s">
        <v>3</v>
      </c>
      <c r="D9" s="66">
        <f>A3.2.1!D9/A3.2.1!D$38</f>
        <v>2.0266645150694255E-3</v>
      </c>
      <c r="E9" s="66">
        <f>A3.2.1!E9/A3.2.1!E$38</f>
        <v>2.2147096465609051E-3</v>
      </c>
      <c r="F9" s="66">
        <f>A3.2.1!F9/A3.2.1!F$38</f>
        <v>2.8125693049941753E-3</v>
      </c>
      <c r="G9" s="66">
        <f>A3.2.1!G9/A3.2.1!G$38</f>
        <v>2.8462967221811321E-3</v>
      </c>
      <c r="H9" s="66">
        <f>A3.2.1!H9/A3.2.1!H$38</f>
        <v>2.6873173907048221E-3</v>
      </c>
    </row>
    <row r="10" spans="2:8" ht="13.35" customHeight="1" x14ac:dyDescent="0.2">
      <c r="B10" s="48"/>
      <c r="C10" s="268" t="s">
        <v>83</v>
      </c>
      <c r="D10" s="66">
        <f>A3.2.1!D10/A3.2.1!D$38</f>
        <v>6.3671483400997875E-2</v>
      </c>
      <c r="E10" s="66">
        <f>A3.2.1!E10/A3.2.1!E$38</f>
        <v>4.991309709006142E-2</v>
      </c>
      <c r="F10" s="66">
        <f>A3.2.1!F10/A3.2.1!F$38</f>
        <v>2.9985053332361365E-2</v>
      </c>
      <c r="G10" s="66">
        <f>A3.2.1!G10/A3.2.1!G$38</f>
        <v>4.9825771288201634E-2</v>
      </c>
      <c r="H10" s="66">
        <f>A3.2.1!H10/A3.2.1!H$38</f>
        <v>4.752068772106377E-2</v>
      </c>
    </row>
    <row r="11" spans="2:8" s="23" customFormat="1" ht="13.35" customHeight="1" x14ac:dyDescent="0.2">
      <c r="B11" s="29"/>
      <c r="C11" s="268" t="s">
        <v>4</v>
      </c>
      <c r="D11" s="66">
        <f>A3.2.1!D11/A3.2.1!D$38</f>
        <v>2.5750325415692259E-2</v>
      </c>
      <c r="E11" s="66">
        <f>A3.2.1!E11/A3.2.1!E$38</f>
        <v>3.4328938195214626E-2</v>
      </c>
      <c r="F11" s="66">
        <f>A3.2.1!F11/A3.2.1!F$38</f>
        <v>2.3172080448745976E-2</v>
      </c>
      <c r="G11" s="66">
        <f>A3.2.1!G11/A3.2.1!G$38</f>
        <v>1.8727108980788339E-2</v>
      </c>
      <c r="H11" s="66">
        <f>A3.2.1!H11/A3.2.1!H$38</f>
        <v>1.9564281015058825E-2</v>
      </c>
    </row>
    <row r="12" spans="2:8" s="23" customFormat="1" ht="13.35" customHeight="1" x14ac:dyDescent="0.2">
      <c r="B12" s="29"/>
      <c r="C12" s="268" t="s">
        <v>5</v>
      </c>
      <c r="D12" s="66">
        <f>A3.2.1!D12/A3.2.1!D$38</f>
        <v>1.5232192568942198E-3</v>
      </c>
      <c r="E12" s="66">
        <f>A3.2.1!E12/A3.2.1!E$38</f>
        <v>1.8359439172618952E-3</v>
      </c>
      <c r="F12" s="66">
        <f>A3.2.1!F12/A3.2.1!F$38</f>
        <v>1.8904690924951134E-3</v>
      </c>
      <c r="G12" s="66">
        <f>A3.2.1!G12/A3.2.1!G$38</f>
        <v>1.8787644171874974E-3</v>
      </c>
      <c r="H12" s="66">
        <f>A3.2.1!H12/A3.2.1!H$38</f>
        <v>1.9746201168541534E-3</v>
      </c>
    </row>
    <row r="13" spans="2:8" s="23" customFormat="1" ht="13.35" customHeight="1" x14ac:dyDescent="0.2">
      <c r="B13" s="29"/>
      <c r="C13" s="405" t="s">
        <v>84</v>
      </c>
      <c r="D13" s="66">
        <f>A3.2.1!D13/A3.2.1!D$38</f>
        <v>6.5882136863153733E-3</v>
      </c>
      <c r="E13" s="66">
        <f>A3.2.1!E13/A3.2.1!E$38</f>
        <v>9.713223653281226E-3</v>
      </c>
      <c r="F13" s="66">
        <f>A3.2.1!F13/A3.2.1!F$38</f>
        <v>9.5154273156957091E-3</v>
      </c>
      <c r="G13" s="66">
        <f>A3.2.1!G13/A3.2.1!G$38</f>
        <v>8.3964247459275831E-3</v>
      </c>
      <c r="H13" s="66">
        <f>A3.2.1!H13/A3.2.1!H$38</f>
        <v>7.9812296687859653E-3</v>
      </c>
    </row>
    <row r="14" spans="2:8" s="23" customFormat="1" ht="13.35" customHeight="1" x14ac:dyDescent="0.2">
      <c r="B14" s="29"/>
      <c r="C14" s="406" t="s">
        <v>85</v>
      </c>
      <c r="D14" s="66">
        <f>A3.2.1!D14/A3.2.1!D$38</f>
        <v>0.28438038953557943</v>
      </c>
      <c r="E14" s="66">
        <f>A3.2.1!E14/A3.2.1!E$38</f>
        <v>0.29212154159556225</v>
      </c>
      <c r="F14" s="66">
        <f>A3.2.1!F14/A3.2.1!F$38</f>
        <v>0.28123109237635774</v>
      </c>
      <c r="G14" s="66">
        <f>A3.2.1!G14/A3.2.1!G$38</f>
        <v>0.30190225609087079</v>
      </c>
      <c r="H14" s="66">
        <f>A3.2.1!H14/A3.2.1!H$38</f>
        <v>0.29829337271873552</v>
      </c>
    </row>
    <row r="15" spans="2:8" s="23" customFormat="1" ht="13.35" customHeight="1" x14ac:dyDescent="0.2">
      <c r="B15" s="29"/>
      <c r="C15" s="405" t="s">
        <v>6</v>
      </c>
      <c r="D15" s="66">
        <f>A3.2.1!D15/A3.2.1!D$38</f>
        <v>2.2247532997536328E-2</v>
      </c>
      <c r="E15" s="66">
        <f>A3.2.1!E15/A3.2.1!E$38</f>
        <v>3.3547692207834913E-2</v>
      </c>
      <c r="F15" s="66">
        <f>A3.2.1!F15/A3.2.1!F$38</f>
        <v>3.8573124349435002E-2</v>
      </c>
      <c r="G15" s="66">
        <f>A3.2.1!G15/A3.2.1!G$38</f>
        <v>3.6518633003743931E-2</v>
      </c>
      <c r="H15" s="66">
        <f>A3.2.1!H15/A3.2.1!H$38</f>
        <v>4.2309453620353842E-2</v>
      </c>
    </row>
    <row r="16" spans="2:8" s="23" customFormat="1" ht="13.35" customHeight="1" x14ac:dyDescent="0.2">
      <c r="B16" s="29"/>
      <c r="C16" s="268" t="s">
        <v>223</v>
      </c>
      <c r="D16" s="66">
        <f>A3.2.1!D16/A3.2.1!D$38</f>
        <v>2.1350663320375307E-4</v>
      </c>
      <c r="E16" s="66">
        <f>A3.2.1!E16/A3.2.1!E$38</f>
        <v>2.920889268727852E-4</v>
      </c>
      <c r="F16" s="66">
        <f>A3.2.1!F16/A3.2.1!F$38</f>
        <v>3.6268053979896208E-4</v>
      </c>
      <c r="G16" s="66">
        <f>A3.2.1!G16/A3.2.1!G$38</f>
        <v>3.839867475322201E-4</v>
      </c>
      <c r="H16" s="66">
        <f>A3.2.1!H16/A3.2.1!H$38</f>
        <v>3.3620721170323642E-4</v>
      </c>
    </row>
    <row r="17" spans="2:8" s="23" customFormat="1" ht="13.35" customHeight="1" x14ac:dyDescent="0.2">
      <c r="B17" s="29"/>
      <c r="C17" s="405" t="s">
        <v>7</v>
      </c>
      <c r="D17" s="66">
        <f>A3.2.1!D17/A3.2.1!D$38</f>
        <v>5.2251096342551845E-2</v>
      </c>
      <c r="E17" s="66">
        <f>A3.2.1!E17/A3.2.1!E$38</f>
        <v>5.4977185493240419E-2</v>
      </c>
      <c r="F17" s="66">
        <f>A3.2.1!F17/A3.2.1!F$38</f>
        <v>4.7565354005020377E-2</v>
      </c>
      <c r="G17" s="66">
        <f>A3.2.1!G17/A3.2.1!G$38</f>
        <v>3.9358561276509066E-2</v>
      </c>
      <c r="H17" s="66">
        <f>A3.2.1!H17/A3.2.1!H$38</f>
        <v>4.8435652502610622E-2</v>
      </c>
    </row>
    <row r="18" spans="2:8" s="23" customFormat="1" ht="13.35" customHeight="1" x14ac:dyDescent="0.2">
      <c r="B18" s="29"/>
      <c r="C18" s="405" t="s">
        <v>8</v>
      </c>
      <c r="D18" s="66">
        <f>A3.2.1!D18/A3.2.1!D$38</f>
        <v>2.5996221024648276E-2</v>
      </c>
      <c r="E18" s="66">
        <f>A3.2.1!E18/A3.2.1!E$38</f>
        <v>2.9347734303637362E-2</v>
      </c>
      <c r="F18" s="66">
        <f>A3.2.1!F18/A3.2.1!F$38</f>
        <v>2.39953561634061E-2</v>
      </c>
      <c r="G18" s="66">
        <f>A3.2.1!G18/A3.2.1!G$38</f>
        <v>2.4293765325500063E-2</v>
      </c>
      <c r="H18" s="66">
        <f>A3.2.1!H18/A3.2.1!H$38</f>
        <v>2.5442336438149211E-2</v>
      </c>
    </row>
    <row r="19" spans="2:8" s="23" customFormat="1" ht="13.35" customHeight="1" x14ac:dyDescent="0.2">
      <c r="B19" s="29"/>
      <c r="C19" s="405" t="s">
        <v>86</v>
      </c>
      <c r="D19" s="66">
        <f>A3.2.1!D19/A3.2.1!D$38</f>
        <v>1.3805788490154741E-2</v>
      </c>
      <c r="E19" s="66">
        <f>A3.2.1!E19/A3.2.1!E$38</f>
        <v>2.0851984225811141E-2</v>
      </c>
      <c r="F19" s="66">
        <f>A3.2.1!F19/A3.2.1!F$38</f>
        <v>2.2653218651606466E-2</v>
      </c>
      <c r="G19" s="66">
        <f>A3.2.1!G19/A3.2.1!G$38</f>
        <v>1.8676240964228305E-2</v>
      </c>
      <c r="H19" s="66">
        <f>A3.2.1!H19/A3.2.1!H$38</f>
        <v>1.9725106159899947E-2</v>
      </c>
    </row>
    <row r="20" spans="2:8" s="23" customFormat="1" ht="13.35" customHeight="1" x14ac:dyDescent="0.2">
      <c r="B20" s="29"/>
      <c r="C20" s="405" t="s">
        <v>174</v>
      </c>
      <c r="D20" s="66">
        <f>A3.2.1!D20/A3.2.1!D$38</f>
        <v>6.0490952321362611E-2</v>
      </c>
      <c r="E20" s="66">
        <f>A3.2.1!E20/A3.2.1!E$38</f>
        <v>3.0222676004372184E-2</v>
      </c>
      <c r="F20" s="66">
        <f>A3.2.1!F20/A3.2.1!F$38</f>
        <v>2.6075512403030458E-2</v>
      </c>
      <c r="G20" s="66">
        <f>A3.2.1!G20/A3.2.1!G$38</f>
        <v>2.0348904724993365E-2</v>
      </c>
      <c r="H20" s="66">
        <f>A3.2.1!H20/A3.2.1!H$38</f>
        <v>1.9498185167223077E-2</v>
      </c>
    </row>
    <row r="21" spans="2:8" s="23" customFormat="1" ht="13.35" customHeight="1" x14ac:dyDescent="0.2">
      <c r="B21" s="29"/>
      <c r="C21" s="405" t="s">
        <v>9</v>
      </c>
      <c r="D21" s="66">
        <f>A3.2.1!D21/A3.2.1!D$38</f>
        <v>0.13550017610647774</v>
      </c>
      <c r="E21" s="66">
        <f>A3.2.1!E21/A3.2.1!E$38</f>
        <v>7.2759124019528165E-2</v>
      </c>
      <c r="F21" s="66">
        <f>A3.2.1!F21/A3.2.1!F$38</f>
        <v>0.10956161098088027</v>
      </c>
      <c r="G21" s="66">
        <f>A3.2.1!G21/A3.2.1!G$38</f>
        <v>0.10724840447119822</v>
      </c>
      <c r="H21" s="66">
        <f>A3.2.1!H21/A3.2.1!H$38</f>
        <v>7.9594293248355749E-2</v>
      </c>
    </row>
    <row r="22" spans="2:8" s="23" customFormat="1" ht="13.35" customHeight="1" x14ac:dyDescent="0.2">
      <c r="B22" s="29"/>
      <c r="C22" s="405" t="s">
        <v>10</v>
      </c>
      <c r="D22" s="66">
        <f>A3.2.1!D22/A3.2.1!D$38</f>
        <v>1.5786022589165456E-2</v>
      </c>
      <c r="E22" s="66">
        <f>A3.2.1!E22/A3.2.1!E$38</f>
        <v>1.9404686761761089E-2</v>
      </c>
      <c r="F22" s="66">
        <f>A3.2.1!F22/A3.2.1!F$38</f>
        <v>1.9888107057314263E-2</v>
      </c>
      <c r="G22" s="66">
        <f>A3.2.1!G22/A3.2.1!G$38</f>
        <v>1.8438883603339295E-2</v>
      </c>
      <c r="H22" s="66">
        <f>A3.2.1!H22/A3.2.1!H$38</f>
        <v>1.878597034676701E-2</v>
      </c>
    </row>
    <row r="23" spans="2:8" s="23" customFormat="1" ht="13.35" customHeight="1" x14ac:dyDescent="0.2">
      <c r="B23" s="29"/>
      <c r="C23" s="405" t="s">
        <v>11</v>
      </c>
      <c r="D23" s="66">
        <f>A3.2.1!D23/A3.2.1!D$38</f>
        <v>1.2179920220796458E-2</v>
      </c>
      <c r="E23" s="66">
        <f>A3.2.1!E23/A3.2.1!E$38</f>
        <v>1.217185558410948E-2</v>
      </c>
      <c r="F23" s="66">
        <f>A3.2.1!F23/A3.2.1!F$38</f>
        <v>9.9786261370365201E-3</v>
      </c>
      <c r="G23" s="66">
        <f>A3.2.1!G23/A3.2.1!G$38</f>
        <v>9.3381828942735723E-3</v>
      </c>
      <c r="H23" s="66">
        <f>A3.2.1!H23/A3.2.1!H$38</f>
        <v>9.6598340235861512E-3</v>
      </c>
    </row>
    <row r="24" spans="2:8" s="23" customFormat="1" ht="13.35" customHeight="1" x14ac:dyDescent="0.2">
      <c r="B24" s="29"/>
      <c r="C24" s="405" t="s">
        <v>12</v>
      </c>
      <c r="D24" s="66">
        <f>A3.2.1!D24/A3.2.1!D$38</f>
        <v>4.221443740961184E-4</v>
      </c>
      <c r="E24" s="66">
        <f>A3.2.1!E24/A3.2.1!E$38</f>
        <v>5.382389636942015E-4</v>
      </c>
      <c r="F24" s="66">
        <f>A3.2.1!F24/A3.2.1!F$38</f>
        <v>5.7716092369397174E-4</v>
      </c>
      <c r="G24" s="66">
        <f>A3.2.1!G24/A3.2.1!G$38</f>
        <v>5.2145740438315838E-4</v>
      </c>
      <c r="H24" s="66">
        <f>A3.2.1!H24/A3.2.1!H$38</f>
        <v>6.3238209888809998E-4</v>
      </c>
    </row>
    <row r="25" spans="2:8" s="23" customFormat="1" ht="13.35" customHeight="1" x14ac:dyDescent="0.2">
      <c r="B25" s="29"/>
      <c r="C25" s="405" t="s">
        <v>87</v>
      </c>
      <c r="D25" s="66">
        <f>A3.2.1!D25/A3.2.1!D$38</f>
        <v>1.2118561859245314E-2</v>
      </c>
      <c r="E25" s="66">
        <f>A3.2.1!E25/A3.2.1!E$38</f>
        <v>1.7094262780828203E-2</v>
      </c>
      <c r="F25" s="66">
        <f>A3.2.1!F25/A3.2.1!F$38</f>
        <v>1.7829271386726464E-2</v>
      </c>
      <c r="G25" s="66">
        <f>A3.2.1!G25/A3.2.1!G$38</f>
        <v>1.7060926154371599E-2</v>
      </c>
      <c r="H25" s="66">
        <f>A3.2.1!H25/A3.2.1!H$38</f>
        <v>1.135418181100431E-2</v>
      </c>
    </row>
    <row r="26" spans="2:8" s="23" customFormat="1" ht="13.35" customHeight="1" x14ac:dyDescent="0.2">
      <c r="B26" s="29"/>
      <c r="C26" s="405" t="s">
        <v>13</v>
      </c>
      <c r="D26" s="66">
        <f>A3.2.1!D26/A3.2.1!D$38</f>
        <v>5.6108254290384229E-4</v>
      </c>
      <c r="E26" s="66">
        <f>A3.2.1!E26/A3.2.1!E$38</f>
        <v>8.863911466306648E-4</v>
      </c>
      <c r="F26" s="66">
        <f>A3.2.1!F26/A3.2.1!F$38</f>
        <v>8.7101787142258857E-4</v>
      </c>
      <c r="G26" s="66">
        <f>A3.2.1!G26/A3.2.1!G$38</f>
        <v>8.0260514263396623E-4</v>
      </c>
      <c r="H26" s="66">
        <f>A3.2.1!H26/A3.2.1!H$38</f>
        <v>1.211948872356977E-3</v>
      </c>
    </row>
    <row r="27" spans="2:8" s="23" customFormat="1" ht="13.35" customHeight="1" x14ac:dyDescent="0.2">
      <c r="B27" s="29"/>
      <c r="C27" s="405" t="s">
        <v>14</v>
      </c>
      <c r="D27" s="66">
        <f>A3.2.1!D27/A3.2.1!D$38</f>
        <v>4.6486407864431117E-2</v>
      </c>
      <c r="E27" s="66">
        <f>A3.2.1!E27/A3.2.1!E$38</f>
        <v>5.2702429064751449E-2</v>
      </c>
      <c r="F27" s="66">
        <f>A3.2.1!F27/A3.2.1!F$38</f>
        <v>5.9977215700469468E-2</v>
      </c>
      <c r="G27" s="66">
        <f>A3.2.1!G27/A3.2.1!G$38</f>
        <v>6.2580101106899558E-2</v>
      </c>
      <c r="H27" s="66">
        <f>A3.2.1!H27/A3.2.1!H$38</f>
        <v>6.7865369237030543E-2</v>
      </c>
    </row>
    <row r="28" spans="2:8" s="23" customFormat="1" ht="13.35" customHeight="1" x14ac:dyDescent="0.2">
      <c r="B28" s="29"/>
      <c r="C28" s="405" t="s">
        <v>15</v>
      </c>
      <c r="D28" s="66">
        <f>A3.2.1!D28/A3.2.1!D$38</f>
        <v>1.6419127008386919E-3</v>
      </c>
      <c r="E28" s="66">
        <f>A3.2.1!E28/A3.2.1!E$38</f>
        <v>2.7511071785414707E-3</v>
      </c>
      <c r="F28" s="66">
        <f>A3.2.1!F28/A3.2.1!F$38</f>
        <v>2.3302038443804756E-3</v>
      </c>
      <c r="G28" s="66">
        <f>A3.2.1!G28/A3.2.1!G$38</f>
        <v>1.9230685102277871E-3</v>
      </c>
      <c r="H28" s="66">
        <f>A3.2.1!H28/A3.2.1!H$38</f>
        <v>2.0300780624612231E-3</v>
      </c>
    </row>
    <row r="29" spans="2:8" s="23" customFormat="1" ht="13.35" customHeight="1" x14ac:dyDescent="0.2">
      <c r="B29" s="29"/>
      <c r="C29" s="405" t="s">
        <v>16</v>
      </c>
      <c r="D29" s="66">
        <f>A3.2.1!D29/A3.2.1!D$38</f>
        <v>8.3632883624762364E-5</v>
      </c>
      <c r="E29" s="66">
        <f>A3.2.1!E29/A3.2.1!E$38</f>
        <v>6.6065806405949027E-5</v>
      </c>
      <c r="F29" s="66">
        <f>A3.2.1!F29/A3.2.1!F$38</f>
        <v>7.0869174246951329E-5</v>
      </c>
      <c r="G29" s="66">
        <f>A3.2.1!G29/A3.2.1!G$38</f>
        <v>5.0918519577452429E-5</v>
      </c>
      <c r="H29" s="66">
        <f>A3.2.1!H29/A3.2.1!H$38</f>
        <v>8.1680807187175719E-5</v>
      </c>
    </row>
    <row r="30" spans="2:8" s="23" customFormat="1" ht="13.35" customHeight="1" x14ac:dyDescent="0.2">
      <c r="B30" s="29"/>
      <c r="C30" s="405" t="s">
        <v>88</v>
      </c>
      <c r="D30" s="66">
        <f>A3.2.1!D30/A3.2.1!D$38</f>
        <v>2.591892315269767E-3</v>
      </c>
      <c r="E30" s="66">
        <f>A3.2.1!E30/A3.2.1!E$38</f>
        <v>2.9297696684441325E-3</v>
      </c>
      <c r="F30" s="66">
        <f>A3.2.1!F30/A3.2.1!F$38</f>
        <v>2.4246384249823907E-3</v>
      </c>
      <c r="G30" s="66">
        <f>A3.2.1!G30/A3.2.1!G$38</f>
        <v>1.7192563854917995E-3</v>
      </c>
      <c r="H30" s="66">
        <f>A3.2.1!H30/A3.2.1!H$38</f>
        <v>1.3790285445369334E-3</v>
      </c>
    </row>
    <row r="31" spans="2:8" s="23" customFormat="1" ht="13.35" customHeight="1" x14ac:dyDescent="0.2">
      <c r="B31" s="29"/>
      <c r="C31" s="405" t="s">
        <v>17</v>
      </c>
      <c r="D31" s="66">
        <f>A3.2.1!D31/A3.2.1!D$38</f>
        <v>7.7491395154509935E-4</v>
      </c>
      <c r="E31" s="66">
        <f>A3.2.1!E31/A3.2.1!E$38</f>
        <v>9.8062626914163916E-4</v>
      </c>
      <c r="F31" s="66">
        <f>A3.2.1!F31/A3.2.1!F$38</f>
        <v>1.1826313665027927E-3</v>
      </c>
      <c r="G31" s="66">
        <f>A3.2.1!G31/A3.2.1!G$38</f>
        <v>1.0330841567502383E-3</v>
      </c>
      <c r="H31" s="66">
        <f>A3.2.1!H31/A3.2.1!H$38</f>
        <v>9.3416998586191152E-4</v>
      </c>
    </row>
    <row r="32" spans="2:8" s="31" customFormat="1" ht="13.35" customHeight="1" x14ac:dyDescent="0.2">
      <c r="B32" s="29"/>
      <c r="C32" s="405" t="s">
        <v>18</v>
      </c>
      <c r="D32" s="66">
        <f>A3.2.1!D32/A3.2.1!D$38</f>
        <v>1.3917161616726983E-3</v>
      </c>
      <c r="E32" s="66">
        <f>A3.2.1!E32/A3.2.1!E$38</f>
        <v>1.5779131294531923E-3</v>
      </c>
      <c r="F32" s="66">
        <f>A3.2.1!F32/A3.2.1!F$38</f>
        <v>1.4357589888318427E-3</v>
      </c>
      <c r="G32" s="66">
        <f>A3.2.1!G32/A3.2.1!G$38</f>
        <v>1.7067616397280772E-3</v>
      </c>
      <c r="H32" s="66">
        <f>A3.2.1!H32/A3.2.1!H$38</f>
        <v>2.3458386451970068E-3</v>
      </c>
    </row>
    <row r="33" spans="2:8" s="31" customFormat="1" ht="13.35" customHeight="1" x14ac:dyDescent="0.2">
      <c r="B33" s="29"/>
      <c r="C33" s="405" t="s">
        <v>19</v>
      </c>
      <c r="D33" s="66">
        <f>A3.2.1!D33/A3.2.1!D$38</f>
        <v>7.1869850339306526E-2</v>
      </c>
      <c r="E33" s="66">
        <f>A3.2.1!E33/A3.2.1!E$38</f>
        <v>9.7844586499398395E-2</v>
      </c>
      <c r="F33" s="66">
        <f>A3.2.1!F33/A3.2.1!F$38</f>
        <v>9.3436807141403261E-2</v>
      </c>
      <c r="G33" s="66">
        <f>A3.2.1!G33/A3.2.1!G$38</f>
        <v>7.8151248826611092E-2</v>
      </c>
      <c r="H33" s="66">
        <f>A3.2.1!H33/A3.2.1!H$38</f>
        <v>8.2838064286557836E-2</v>
      </c>
    </row>
    <row r="34" spans="2:8" s="23" customFormat="1" ht="13.35" customHeight="1" x14ac:dyDescent="0.2">
      <c r="B34" s="29"/>
      <c r="C34" s="405" t="s">
        <v>89</v>
      </c>
      <c r="D34" s="66">
        <f>A3.2.1!D34/A3.2.1!D$38</f>
        <v>2.8368403289135646E-2</v>
      </c>
      <c r="E34" s="66">
        <f>A3.2.1!E34/A3.2.1!E$38</f>
        <v>2.7491907770507362E-2</v>
      </c>
      <c r="F34" s="66">
        <f>A3.2.1!F34/A3.2.1!F$38</f>
        <v>3.7527569644748071E-2</v>
      </c>
      <c r="G34" s="66">
        <f>A3.2.1!G34/A3.2.1!G$38</f>
        <v>4.4511551435951348E-2</v>
      </c>
      <c r="H34" s="66">
        <f>A3.2.1!H34/A3.2.1!H$38</f>
        <v>4.0745271681993468E-2</v>
      </c>
    </row>
    <row r="35" spans="2:8" s="23" customFormat="1" ht="13.35" customHeight="1" x14ac:dyDescent="0.2">
      <c r="B35" s="29"/>
      <c r="C35" s="405" t="s">
        <v>20</v>
      </c>
      <c r="D35" s="66">
        <f>A3.2.1!D35/A3.2.1!D$38</f>
        <v>3.7696994824140531E-2</v>
      </c>
      <c r="E35" s="66">
        <f>A3.2.1!E35/A3.2.1!E$38</f>
        <v>4.6619163788532078E-2</v>
      </c>
      <c r="F35" s="66">
        <f>A3.2.1!F35/A3.2.1!F$38</f>
        <v>4.8073083130987779E-2</v>
      </c>
      <c r="G35" s="66">
        <f>A3.2.1!G35/A3.2.1!G$38</f>
        <v>4.3110116259086249E-2</v>
      </c>
      <c r="H35" s="66">
        <f>A3.2.1!H35/A3.2.1!H$38</f>
        <v>6.3652155470605695E-2</v>
      </c>
    </row>
    <row r="36" spans="2:8" s="31" customFormat="1" ht="13.35" customHeight="1" x14ac:dyDescent="0.2">
      <c r="B36" s="29"/>
      <c r="C36" s="405" t="s">
        <v>90</v>
      </c>
      <c r="D36" s="66">
        <f>A3.2.1!D36/A3.2.1!D$38</f>
        <v>2.3083911287886468E-3</v>
      </c>
      <c r="E36" s="66">
        <f>A3.2.1!E36/A3.2.1!E$38</f>
        <v>2.3393423543296762E-3</v>
      </c>
      <c r="F36" s="66">
        <f>A3.2.1!F36/A3.2.1!F$38</f>
        <v>1.8486027743203773E-3</v>
      </c>
      <c r="G36" s="66">
        <f>A3.2.1!G36/A3.2.1!G$38</f>
        <v>1.7016146160062329E-3</v>
      </c>
      <c r="H36" s="66">
        <f>A3.2.1!H36/A3.2.1!H$38</f>
        <v>1.9229374209965891E-3</v>
      </c>
    </row>
    <row r="37" spans="2:8" s="31" customFormat="1" ht="13.35" customHeight="1" x14ac:dyDescent="0.2">
      <c r="B37" s="97"/>
      <c r="C37" s="407" t="s">
        <v>21</v>
      </c>
      <c r="D37" s="403">
        <f>A3.2.1!D37/A3.2.1!D$38</f>
        <v>1.3112225708914744E-3</v>
      </c>
      <c r="E37" s="403">
        <f>A3.2.1!E37/A3.2.1!E$38</f>
        <v>1.1893508693024894E-3</v>
      </c>
      <c r="F37" s="403">
        <f>A3.2.1!F37/A3.2.1!F$38</f>
        <v>8.0882181752497881E-3</v>
      </c>
      <c r="G37" s="403">
        <f>A3.2.1!G37/A3.2.1!G$38</f>
        <v>1.7715389934617329E-2</v>
      </c>
      <c r="H37" s="403">
        <f>A3.2.1!H37/A3.2.1!H$38</f>
        <v>9.1529198665841992E-3</v>
      </c>
    </row>
    <row r="38" spans="2:8" s="23" customFormat="1" ht="13.35" customHeight="1" x14ac:dyDescent="0.2">
      <c r="B38" s="97"/>
      <c r="C38" s="399" t="s">
        <v>22</v>
      </c>
      <c r="D38" s="404">
        <f>A3.2.1!D38/A3.2.1!D$38</f>
        <v>1</v>
      </c>
      <c r="E38" s="404">
        <f>A3.2.1!E38/A3.2.1!E$38</f>
        <v>1</v>
      </c>
      <c r="F38" s="404">
        <f>A3.2.1!F38/A3.2.1!F$38</f>
        <v>1</v>
      </c>
      <c r="G38" s="404">
        <f>A3.2.1!G38/A3.2.1!G$38</f>
        <v>1</v>
      </c>
      <c r="H38" s="404">
        <f>A3.2.1!H38/A3.2.1!H$38</f>
        <v>1</v>
      </c>
    </row>
    <row r="39" spans="2:8" s="23" customFormat="1" ht="13.35" customHeight="1" x14ac:dyDescent="0.2">
      <c r="B39" s="31"/>
      <c r="C39" s="31"/>
      <c r="D39" s="31"/>
      <c r="E39" s="31"/>
      <c r="F39" s="31"/>
      <c r="G39" s="31"/>
      <c r="H39" s="31"/>
    </row>
    <row r="41" spans="2:8" x14ac:dyDescent="0.2">
      <c r="D41" s="805" t="s">
        <v>190</v>
      </c>
    </row>
  </sheetData>
  <phoneticPr fontId="9" type="noConversion"/>
  <hyperlinks>
    <hyperlink ref="D41" location="CONTENTS!A1" display="CONTENTS!A1"/>
  </hyperlinks>
  <pageMargins left="0.98425196850393704" right="0.98425196850393704" top="0.98425196850393704" bottom="0.98425196850393704" header="0.51181102362204722" footer="0.51181102362204722"/>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theme="7" tint="0.79998168889431442"/>
    <pageSetUpPr fitToPage="1"/>
  </sheetPr>
  <dimension ref="B1:G41"/>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2.7109375" style="26" customWidth="1"/>
    <col min="4" max="7" width="10.7109375" style="5" customWidth="1"/>
    <col min="8" max="16384" width="9.140625" style="11"/>
  </cols>
  <sheetData>
    <row r="1" spans="2:7" s="4" customFormat="1" ht="15" customHeight="1" x14ac:dyDescent="0.2">
      <c r="B1" s="238" t="s">
        <v>225</v>
      </c>
      <c r="C1" s="57"/>
      <c r="D1" s="1"/>
      <c r="E1" s="1"/>
      <c r="F1" s="1"/>
      <c r="G1" s="1"/>
    </row>
    <row r="2" spans="2:7" s="4" customFormat="1" ht="13.35" customHeight="1" x14ac:dyDescent="0.2">
      <c r="B2" s="391"/>
      <c r="C2" s="396" t="s">
        <v>126</v>
      </c>
      <c r="D2" s="393" t="s">
        <v>121</v>
      </c>
      <c r="E2" s="393" t="s">
        <v>140</v>
      </c>
      <c r="F2" s="393" t="s">
        <v>150</v>
      </c>
      <c r="G2" s="393" t="s">
        <v>180</v>
      </c>
    </row>
    <row r="3" spans="2:7" ht="13.35" customHeight="1" x14ac:dyDescent="0.2">
      <c r="B3" s="392"/>
      <c r="C3" s="397" t="s">
        <v>166</v>
      </c>
      <c r="D3" s="394"/>
      <c r="E3" s="394"/>
      <c r="F3" s="394"/>
      <c r="G3" s="394"/>
    </row>
    <row r="4" spans="2:7" ht="13.35" customHeight="1" x14ac:dyDescent="0.2">
      <c r="B4" s="48"/>
      <c r="C4" s="268" t="s">
        <v>0</v>
      </c>
      <c r="D4" s="408">
        <f>A3.2.1!E4/A3.2.1!D4-1</f>
        <v>5.2817582112421491E-2</v>
      </c>
      <c r="E4" s="408">
        <f>A3.2.1!F4/A3.2.1!E4-1</f>
        <v>-0.14422839161250256</v>
      </c>
      <c r="F4" s="408">
        <f>A3.2.1!G4/A3.2.1!F4-1</f>
        <v>6.2006200767851904E-2</v>
      </c>
      <c r="G4" s="408">
        <f>A3.2.1!H4/A3.2.1!G4-1</f>
        <v>0.19816120238525103</v>
      </c>
    </row>
    <row r="5" spans="2:7" ht="13.35" customHeight="1" x14ac:dyDescent="0.2">
      <c r="B5" s="48"/>
      <c r="C5" s="268" t="s">
        <v>1</v>
      </c>
      <c r="D5" s="408">
        <f>A3.2.1!E5/A3.2.1!D5-1</f>
        <v>7.7948365764211491E-2</v>
      </c>
      <c r="E5" s="408">
        <f>A3.2.1!F5/A3.2.1!E5-1</f>
        <v>-0.14094207964097683</v>
      </c>
      <c r="F5" s="408">
        <f>A3.2.1!G5/A3.2.1!F5-1</f>
        <v>0.21665141338003768</v>
      </c>
      <c r="G5" s="408">
        <f>A3.2.1!H5/A3.2.1!G5-1</f>
        <v>0.1690863072968023</v>
      </c>
    </row>
    <row r="6" spans="2:7" ht="13.35" customHeight="1" x14ac:dyDescent="0.2">
      <c r="B6" s="48"/>
      <c r="C6" s="268" t="s">
        <v>81</v>
      </c>
      <c r="D6" s="408">
        <f>A3.2.1!E6/A3.2.1!D6-1</f>
        <v>-0.17463295273193491</v>
      </c>
      <c r="E6" s="408">
        <f>A3.2.1!F6/A3.2.1!E6-1</f>
        <v>-0.13806338652759487</v>
      </c>
      <c r="F6" s="408">
        <f>A3.2.1!G6/A3.2.1!F6-1</f>
        <v>-0.25091873456323643</v>
      </c>
      <c r="G6" s="408">
        <f>A3.2.1!H6/A3.2.1!G6-1</f>
        <v>6.358153433365521E-2</v>
      </c>
    </row>
    <row r="7" spans="2:7" ht="13.35" customHeight="1" x14ac:dyDescent="0.2">
      <c r="B7" s="48"/>
      <c r="C7" s="268" t="s">
        <v>2</v>
      </c>
      <c r="D7" s="408">
        <f>A3.2.1!E7/A3.2.1!D7-1</f>
        <v>-3.8048603772578571E-2</v>
      </c>
      <c r="E7" s="408">
        <f>A3.2.1!F7/A3.2.1!E7-1</f>
        <v>-3.4943962098903047E-2</v>
      </c>
      <c r="F7" s="408">
        <f>A3.2.1!G7/A3.2.1!F7-1</f>
        <v>-1.1169310731079407E-2</v>
      </c>
      <c r="G7" s="408">
        <f>A3.2.1!H7/A3.2.1!G7-1</f>
        <v>3.223119224102966E-2</v>
      </c>
    </row>
    <row r="8" spans="2:7" ht="13.35" customHeight="1" x14ac:dyDescent="0.2">
      <c r="B8" s="48"/>
      <c r="C8" s="268" t="s">
        <v>82</v>
      </c>
      <c r="D8" s="408">
        <f>A3.2.1!E8/A3.2.1!D8-1</f>
        <v>-0.1281419928819636</v>
      </c>
      <c r="E8" s="408">
        <f>A3.2.1!F8/A3.2.1!E8-1</f>
        <v>0.14262693932440018</v>
      </c>
      <c r="F8" s="408">
        <f>A3.2.1!G8/A3.2.1!F8-1</f>
        <v>-4.6752246395718178E-3</v>
      </c>
      <c r="G8" s="408">
        <f>A3.2.1!H8/A3.2.1!G8-1</f>
        <v>-1.5597473000485751E-2</v>
      </c>
    </row>
    <row r="9" spans="2:7" ht="13.35" customHeight="1" x14ac:dyDescent="0.2">
      <c r="B9" s="48"/>
      <c r="C9" s="268" t="s">
        <v>3</v>
      </c>
      <c r="D9" s="408">
        <f>A3.2.1!E9/A3.2.1!D9-1</f>
        <v>-9.6206205581645166E-2</v>
      </c>
      <c r="E9" s="408">
        <f>A3.2.1!F9/A3.2.1!E9-1</f>
        <v>0.28852509158734385</v>
      </c>
      <c r="F9" s="408">
        <f>A3.2.1!G9/A3.2.1!F9-1</f>
        <v>0.16415072335124714</v>
      </c>
      <c r="G9" s="408">
        <f>A3.2.1!H9/A3.2.1!G9-1</f>
        <v>-1.1395061004720763E-2</v>
      </c>
    </row>
    <row r="10" spans="2:7" ht="13.35" customHeight="1" x14ac:dyDescent="0.2">
      <c r="B10" s="48"/>
      <c r="C10" s="268" t="s">
        <v>83</v>
      </c>
      <c r="D10" s="408">
        <f>A3.2.1!E10/A3.2.1!D10-1</f>
        <v>-0.35165827566969587</v>
      </c>
      <c r="E10" s="408">
        <f>A3.2.1!F10/A3.2.1!E10-1</f>
        <v>-0.39046766181749637</v>
      </c>
      <c r="F10" s="408">
        <f>A3.2.1!G10/A3.2.1!F10-1</f>
        <v>0.91153157872111179</v>
      </c>
      <c r="G10" s="408">
        <f>A3.2.1!H10/A3.2.1!G10-1</f>
        <v>-1.3514567525000354E-3</v>
      </c>
    </row>
    <row r="11" spans="2:7" s="23" customFormat="1" ht="13.35" customHeight="1" x14ac:dyDescent="0.2">
      <c r="B11" s="29"/>
      <c r="C11" s="268" t="s">
        <v>4</v>
      </c>
      <c r="D11" s="408">
        <f>A3.2.1!E11/A3.2.1!D11-1</f>
        <v>0.10258497567327596</v>
      </c>
      <c r="E11" s="408">
        <f>A3.2.1!F11/A3.2.1!E11-1</f>
        <v>-0.31512533438324075</v>
      </c>
      <c r="F11" s="408">
        <f>A3.2.1!G11/A3.2.1!F11-1</f>
        <v>-7.0310378714529609E-2</v>
      </c>
      <c r="G11" s="408">
        <f>A3.2.1!H11/A3.2.1!G11-1</f>
        <v>9.3898785817761121E-2</v>
      </c>
    </row>
    <row r="12" spans="2:7" s="23" customFormat="1" ht="13.35" customHeight="1" x14ac:dyDescent="0.2">
      <c r="B12" s="29"/>
      <c r="C12" s="268" t="s">
        <v>5</v>
      </c>
      <c r="D12" s="408">
        <f>A3.2.1!E12/A3.2.1!D12-1</f>
        <v>-3.1463339687943792E-3</v>
      </c>
      <c r="E12" s="408">
        <f>A3.2.1!F12/A3.2.1!E12-1</f>
        <v>4.4760189156121122E-2</v>
      </c>
      <c r="F12" s="408">
        <f>A3.2.1!G12/A3.2.1!F12-1</f>
        <v>0.14323369816210496</v>
      </c>
      <c r="G12" s="408">
        <f>A3.2.1!H12/A3.2.1!G12-1</f>
        <v>0.10051310046454165</v>
      </c>
    </row>
    <row r="13" spans="2:7" s="23" customFormat="1" ht="13.35" customHeight="1" x14ac:dyDescent="0.2">
      <c r="B13" s="29"/>
      <c r="C13" s="268" t="s">
        <v>84</v>
      </c>
      <c r="D13" s="408">
        <f>A3.2.1!E13/A3.2.1!D13-1</f>
        <v>0.21935491482515168</v>
      </c>
      <c r="E13" s="408">
        <f>A3.2.1!F13/A3.2.1!E13-1</f>
        <v>-6.0344050691392148E-3</v>
      </c>
      <c r="F13" s="408">
        <f>A3.2.1!G13/A3.2.1!F13-1</f>
        <v>1.5075571160306556E-2</v>
      </c>
      <c r="G13" s="408">
        <f>A3.2.1!H13/A3.2.1!G13-1</f>
        <v>-4.6876469285622724E-3</v>
      </c>
    </row>
    <row r="14" spans="2:7" s="23" customFormat="1" ht="13.35" customHeight="1" x14ac:dyDescent="0.2">
      <c r="B14" s="29"/>
      <c r="C14" s="268" t="s">
        <v>85</v>
      </c>
      <c r="D14" s="408">
        <f>A3.2.1!E14/A3.2.1!D14-1</f>
        <v>-0.15043158034640103</v>
      </c>
      <c r="E14" s="408">
        <f>A3.2.1!F14/A3.2.1!E14-1</f>
        <v>-2.3198777468406928E-2</v>
      </c>
      <c r="F14" s="408">
        <f>A3.2.1!G14/A3.2.1!F14-1</f>
        <v>0.23490997074768005</v>
      </c>
      <c r="G14" s="408">
        <f>A3.2.1!H14/A3.2.1!G14-1</f>
        <v>3.4573218825078023E-2</v>
      </c>
    </row>
    <row r="15" spans="2:7" s="23" customFormat="1" ht="13.35" customHeight="1" x14ac:dyDescent="0.2">
      <c r="B15" s="29"/>
      <c r="C15" s="268" t="s">
        <v>6</v>
      </c>
      <c r="D15" s="408">
        <f>A3.2.1!E15/A3.2.1!D15-1</f>
        <v>0.24714000787422874</v>
      </c>
      <c r="E15" s="408">
        <f>A3.2.1!F15/A3.2.1!E15-1</f>
        <v>0.16661783638793515</v>
      </c>
      <c r="F15" s="408">
        <f>A3.2.1!G15/A3.2.1!F15-1</f>
        <v>8.9085478723007094E-2</v>
      </c>
      <c r="G15" s="408">
        <f>A3.2.1!H15/A3.2.1!G15-1</f>
        <v>0.21312873683630307</v>
      </c>
    </row>
    <row r="16" spans="2:7" s="23" customFormat="1" ht="13.35" customHeight="1" x14ac:dyDescent="0.2">
      <c r="B16" s="29"/>
      <c r="C16" s="268" t="s">
        <v>223</v>
      </c>
      <c r="D16" s="408">
        <f>A3.2.1!E16/A3.2.1!D16-1</f>
        <v>0.13145723072822202</v>
      </c>
      <c r="E16" s="408">
        <f>A3.2.1!F16/A3.2.1!E16-1</f>
        <v>0.25984061431220051</v>
      </c>
      <c r="F16" s="408">
        <f>A3.2.1!G16/A3.2.1!F16-1</f>
        <v>0.21793540346018503</v>
      </c>
      <c r="G16" s="408">
        <f>A3.2.1!H16/A3.2.1!G16-1</f>
        <v>-8.3199640634647354E-2</v>
      </c>
    </row>
    <row r="17" spans="2:7" s="23" customFormat="1" ht="13.35" customHeight="1" x14ac:dyDescent="0.2">
      <c r="B17" s="29"/>
      <c r="C17" s="268" t="s">
        <v>7</v>
      </c>
      <c r="D17" s="408">
        <f>A3.2.1!E17/A3.2.1!D17-1</f>
        <v>-0.12979511546137701</v>
      </c>
      <c r="E17" s="408">
        <f>A3.2.1!F17/A3.2.1!E17-1</f>
        <v>-0.12216139685593663</v>
      </c>
      <c r="F17" s="408">
        <f>A3.2.1!G17/A3.2.1!F17-1</f>
        <v>-4.8123173857181123E-2</v>
      </c>
      <c r="G17" s="408">
        <f>A3.2.1!H17/A3.2.1!G17-1</f>
        <v>0.28857566648158506</v>
      </c>
    </row>
    <row r="18" spans="2:7" s="23" customFormat="1" ht="13.35" customHeight="1" x14ac:dyDescent="0.2">
      <c r="B18" s="29"/>
      <c r="C18" s="268" t="s">
        <v>8</v>
      </c>
      <c r="D18" s="408">
        <f>A3.2.1!E18/A3.2.1!D18-1</f>
        <v>-6.6318445571575735E-2</v>
      </c>
      <c r="E18" s="408">
        <f>A3.2.1!F18/A3.2.1!E18-1</f>
        <v>-0.17041848475095378</v>
      </c>
      <c r="F18" s="408">
        <f>A3.2.1!G18/A3.2.1!F18-1</f>
        <v>0.16466199486923783</v>
      </c>
      <c r="G18" s="408">
        <f>A3.2.1!H18/A3.2.1!G18-1</f>
        <v>9.6594706576025979E-2</v>
      </c>
    </row>
    <row r="19" spans="2:7" s="23" customFormat="1" ht="13.35" customHeight="1" x14ac:dyDescent="0.2">
      <c r="B19" s="29"/>
      <c r="C19" s="268" t="s">
        <v>86</v>
      </c>
      <c r="D19" s="408">
        <f>A3.2.1!E19/A3.2.1!D19-1</f>
        <v>0.24916726099245068</v>
      </c>
      <c r="E19" s="408">
        <f>A3.2.1!F19/A3.2.1!E19-1</f>
        <v>0.10227250289916778</v>
      </c>
      <c r="F19" s="408">
        <f>A3.2.1!G19/A3.2.1!F19-1</f>
        <v>-5.1599390897049124E-2</v>
      </c>
      <c r="G19" s="408">
        <f>A3.2.1!H19/A3.2.1!G19-1</f>
        <v>0.10589492855143678</v>
      </c>
    </row>
    <row r="20" spans="2:7" s="23" customFormat="1" ht="13.35" customHeight="1" x14ac:dyDescent="0.2">
      <c r="B20" s="29"/>
      <c r="C20" s="268" t="s">
        <v>174</v>
      </c>
      <c r="D20" s="408">
        <f>A3.2.1!E20/A3.2.1!D20-1</f>
        <v>-0.58678420401469666</v>
      </c>
      <c r="E20" s="408">
        <f>A3.2.1!F20/A3.2.1!E20-1</f>
        <v>-0.12460032601678739</v>
      </c>
      <c r="F20" s="408">
        <f>A3.2.1!G20/A3.2.1!F20-1</f>
        <v>-0.10228091226086655</v>
      </c>
      <c r="G20" s="408">
        <f>A3.2.1!H20/A3.2.1!G20-1</f>
        <v>3.314613475840833E-3</v>
      </c>
    </row>
    <row r="21" spans="2:7" s="23" customFormat="1" ht="13.35" customHeight="1" x14ac:dyDescent="0.2">
      <c r="B21" s="29"/>
      <c r="C21" s="268" t="s">
        <v>9</v>
      </c>
      <c r="D21" s="408">
        <f>A3.2.1!E21/A3.2.1!D21-1</f>
        <v>-0.55589872158685927</v>
      </c>
      <c r="E21" s="408">
        <f>A3.2.1!F21/A3.2.1!E21-1</f>
        <v>0.52783829819440387</v>
      </c>
      <c r="F21" s="408">
        <f>A3.2.1!G21/A3.2.1!F21-1</f>
        <v>0.12606822258608186</v>
      </c>
      <c r="G21" s="408">
        <f>A3.2.1!H21/A3.2.1!G21-1</f>
        <v>-0.22290327846131175</v>
      </c>
    </row>
    <row r="22" spans="2:7" s="23" customFormat="1" ht="13.35" customHeight="1" x14ac:dyDescent="0.2">
      <c r="B22" s="29"/>
      <c r="C22" s="268" t="s">
        <v>10</v>
      </c>
      <c r="D22" s="408">
        <f>A3.2.1!E22/A3.2.1!D22-1</f>
        <v>1.6642679775239699E-2</v>
      </c>
      <c r="E22" s="408">
        <f>A3.2.1!F22/A3.2.1!E22-1</f>
        <v>3.9904020017393904E-2</v>
      </c>
      <c r="F22" s="408">
        <f>A3.2.1!G22/A3.2.1!F22-1</f>
        <v>6.6530908919039566E-2</v>
      </c>
      <c r="G22" s="408">
        <f>A3.2.1!H22/A3.2.1!G22-1</f>
        <v>6.6799971759286203E-2</v>
      </c>
    </row>
    <row r="23" spans="2:7" s="23" customFormat="1" ht="13.35" customHeight="1" x14ac:dyDescent="0.2">
      <c r="B23" s="29"/>
      <c r="C23" s="268" t="s">
        <v>11</v>
      </c>
      <c r="D23" s="408">
        <f>A3.2.1!E23/A3.2.1!D23-1</f>
        <v>-0.17349255770602112</v>
      </c>
      <c r="E23" s="408">
        <f>A3.2.1!F23/A3.2.1!E23-1</f>
        <v>-0.16819714794423735</v>
      </c>
      <c r="F23" s="408">
        <f>A3.2.1!G23/A3.2.1!F23-1</f>
        <v>7.6524446586491379E-2</v>
      </c>
      <c r="G23" s="408">
        <f>A3.2.1!H23/A3.2.1!G23-1</f>
        <v>8.3156660554760675E-2</v>
      </c>
    </row>
    <row r="24" spans="2:7" s="23" customFormat="1" ht="13.35" customHeight="1" x14ac:dyDescent="0.2">
      <c r="B24" s="29"/>
      <c r="C24" s="268" t="s">
        <v>12</v>
      </c>
      <c r="D24" s="408">
        <f>A3.2.1!E24/A3.2.1!D24-1</f>
        <v>5.4504771111184791E-2</v>
      </c>
      <c r="E24" s="408">
        <f>A3.2.1!F24/A3.2.1!E24-1</f>
        <v>8.7998334990119664E-2</v>
      </c>
      <c r="F24" s="408">
        <f>A3.2.1!G24/A3.2.1!F24-1</f>
        <v>3.9331742113623891E-2</v>
      </c>
      <c r="G24" s="408">
        <f>A3.2.1!H24/A3.2.1!G24-1</f>
        <v>0.2698274615212215</v>
      </c>
    </row>
    <row r="25" spans="2:7" s="23" customFormat="1" ht="13.35" customHeight="1" x14ac:dyDescent="0.2">
      <c r="B25" s="29"/>
      <c r="C25" s="268" t="s">
        <v>87</v>
      </c>
      <c r="D25" s="408">
        <f>A3.2.1!E25/A3.2.1!D25-1</f>
        <v>0.1666315389508648</v>
      </c>
      <c r="E25" s="408">
        <f>A3.2.1!F25/A3.2.1!E25-1</f>
        <v>5.8253380140068867E-2</v>
      </c>
      <c r="F25" s="408">
        <f>A3.2.1!G25/A3.2.1!F25-1</f>
        <v>0.10078190036648405</v>
      </c>
      <c r="G25" s="408">
        <f>A3.2.1!H25/A3.2.1!G25-1</f>
        <v>-0.30315333353766272</v>
      </c>
    </row>
    <row r="26" spans="2:7" s="23" customFormat="1" ht="13.35" customHeight="1" x14ac:dyDescent="0.2">
      <c r="B26" s="29"/>
      <c r="C26" s="268" t="s">
        <v>13</v>
      </c>
      <c r="D26" s="408">
        <f>A3.2.1!E26/A3.2.1!D26-1</f>
        <v>0.30657117961956315</v>
      </c>
      <c r="E26" s="408">
        <f>A3.2.1!F26/A3.2.1!E26-1</f>
        <v>-2.9702877189538013E-3</v>
      </c>
      <c r="F26" s="408">
        <f>A3.2.1!G26/A3.2.1!F26-1</f>
        <v>6.0003122732765979E-2</v>
      </c>
      <c r="G26" s="408">
        <f>A3.2.1!H26/A3.2.1!G26-1</f>
        <v>0.58112551368275511</v>
      </c>
    </row>
    <row r="27" spans="2:7" s="23" customFormat="1" ht="13.35" customHeight="1" x14ac:dyDescent="0.2">
      <c r="B27" s="29"/>
      <c r="C27" s="268" t="s">
        <v>14</v>
      </c>
      <c r="D27" s="408">
        <f>A3.2.1!E27/A3.2.1!D27-1</f>
        <v>-6.2353654423273563E-2</v>
      </c>
      <c r="E27" s="408">
        <f>A3.2.1!F27/A3.2.1!E27-1</f>
        <v>0.15468124810350714</v>
      </c>
      <c r="F27" s="408">
        <f>A3.2.1!G27/A3.2.1!F27-1</f>
        <v>0.20027906730004896</v>
      </c>
      <c r="G27" s="408">
        <f>A3.2.1!H27/A3.2.1!G27-1</f>
        <v>0.13552301679839984</v>
      </c>
    </row>
    <row r="28" spans="2:7" s="23" customFormat="1" ht="13.35" customHeight="1" x14ac:dyDescent="0.2">
      <c r="B28" s="29"/>
      <c r="C28" s="268" t="s">
        <v>15</v>
      </c>
      <c r="D28" s="408">
        <f>A3.2.1!E28/A3.2.1!D28-1</f>
        <v>0.38577227772058276</v>
      </c>
      <c r="E28" s="408">
        <f>A3.2.1!F28/A3.2.1!E28-1</f>
        <v>-0.14060494802041856</v>
      </c>
      <c r="F28" s="408">
        <f>A3.2.1!G28/A3.2.1!F28-1</f>
        <v>-5.0635223313849287E-2</v>
      </c>
      <c r="G28" s="408">
        <f>A3.2.1!H28/A3.2.1!G28-1</f>
        <v>0.10535547707700998</v>
      </c>
    </row>
    <row r="29" spans="2:7" s="23" customFormat="1" ht="13.35" customHeight="1" x14ac:dyDescent="0.2">
      <c r="B29" s="29"/>
      <c r="C29" s="268" t="s">
        <v>16</v>
      </c>
      <c r="D29" s="408">
        <f>A3.2.1!E29/A3.2.1!D29-1</f>
        <v>-0.34666775928101479</v>
      </c>
      <c r="E29" s="408">
        <f>A3.2.1!F29/A3.2.1!E29-1</f>
        <v>8.83963499059639E-2</v>
      </c>
      <c r="F29" s="408">
        <f>A3.2.1!G29/A3.2.1!F29-1</f>
        <v>-0.1734851359831443</v>
      </c>
      <c r="G29" s="408">
        <f>A3.2.1!H29/A3.2.1!G29-1</f>
        <v>0.67968652591174594</v>
      </c>
    </row>
    <row r="30" spans="2:7" s="23" customFormat="1" ht="13.35" customHeight="1" x14ac:dyDescent="0.2">
      <c r="B30" s="29"/>
      <c r="C30" s="268" t="s">
        <v>88</v>
      </c>
      <c r="D30" s="408">
        <f>A3.2.1!E30/A3.2.1!D30-1</f>
        <v>-6.5130597948462987E-2</v>
      </c>
      <c r="E30" s="408">
        <f>A3.2.1!F30/A3.2.1!E30-1</f>
        <v>-0.16030812765731073</v>
      </c>
      <c r="F30" s="408">
        <f>A3.2.1!G30/A3.2.1!F30-1</f>
        <v>-0.18430850316720149</v>
      </c>
      <c r="G30" s="408">
        <f>A3.2.1!H30/A3.2.1!G30-1</f>
        <v>-0.16012124541898465</v>
      </c>
    </row>
    <row r="31" spans="2:7" s="23" customFormat="1" ht="13.35" customHeight="1" x14ac:dyDescent="0.2">
      <c r="B31" s="29"/>
      <c r="C31" s="268" t="s">
        <v>17</v>
      </c>
      <c r="D31" s="408">
        <f>A3.2.1!E31/A3.2.1!D31-1</f>
        <v>4.6608998212854802E-2</v>
      </c>
      <c r="E31" s="408">
        <f>A3.2.1!F31/A3.2.1!E31-1</f>
        <v>0.22363619537308255</v>
      </c>
      <c r="F31" s="408">
        <f>A3.2.1!G31/A3.2.1!F31-1</f>
        <v>4.8901293031515802E-3</v>
      </c>
      <c r="G31" s="408">
        <f>A3.2.1!H31/A3.2.1!G31-1</f>
        <v>-5.3165238016951277E-2</v>
      </c>
    </row>
    <row r="32" spans="2:7" s="31" customFormat="1" ht="13.35" customHeight="1" x14ac:dyDescent="0.2">
      <c r="B32" s="29"/>
      <c r="C32" s="268" t="s">
        <v>18</v>
      </c>
      <c r="D32" s="408">
        <f>A3.2.1!E32/A3.2.1!D32-1</f>
        <v>-6.2293685646129582E-2</v>
      </c>
      <c r="E32" s="408">
        <f>A3.2.1!F32/A3.2.1!E32-1</f>
        <v>-7.6780649466525741E-2</v>
      </c>
      <c r="F32" s="408">
        <f>A3.2.1!G32/A3.2.1!F32-1</f>
        <v>0.36748824511710398</v>
      </c>
      <c r="G32" s="408">
        <f>A3.2.1!H32/A3.2.1!G32-1</f>
        <v>0.4391605612000733</v>
      </c>
    </row>
    <row r="33" spans="2:7" s="31" customFormat="1" ht="13.35" customHeight="1" x14ac:dyDescent="0.2">
      <c r="B33" s="29"/>
      <c r="C33" s="268" t="s">
        <v>19</v>
      </c>
      <c r="D33" s="408">
        <f>A3.2.1!E33/A3.2.1!D33-1</f>
        <v>0.12596394236465458</v>
      </c>
      <c r="E33" s="408">
        <f>A3.2.1!F33/A3.2.1!E33-1</f>
        <v>-3.1080643756573934E-2</v>
      </c>
      <c r="F33" s="408">
        <f>A3.2.1!G33/A3.2.1!F33-1</f>
        <v>-3.7833559303950492E-2</v>
      </c>
      <c r="G33" s="408">
        <f>A3.2.1!H33/A3.2.1!G33-1</f>
        <v>0.10988506030624867</v>
      </c>
    </row>
    <row r="34" spans="2:7" s="23" customFormat="1" ht="13.35" customHeight="1" x14ac:dyDescent="0.2">
      <c r="B34" s="29"/>
      <c r="C34" s="268" t="s">
        <v>89</v>
      </c>
      <c r="D34" s="408">
        <f>A3.2.1!E34/A3.2.1!D34-1</f>
        <v>-0.19849837492017708</v>
      </c>
      <c r="E34" s="408">
        <f>A3.2.1!F34/A3.2.1!E34-1</f>
        <v>0.3850071196116116</v>
      </c>
      <c r="F34" s="408">
        <f>A3.2.1!G34/A3.2.1!F34-1</f>
        <v>0.36444038289161473</v>
      </c>
      <c r="G34" s="408">
        <f>A3.2.1!H34/A3.2.1!G34-1</f>
        <v>-4.1508044919980169E-2</v>
      </c>
    </row>
    <row r="35" spans="2:7" s="23" customFormat="1" ht="13.35" customHeight="1" x14ac:dyDescent="0.2">
      <c r="B35" s="29"/>
      <c r="C35" s="268" t="s">
        <v>20</v>
      </c>
      <c r="D35" s="408">
        <f>A3.2.1!E35/A3.2.1!D35-1</f>
        <v>2.2803417768711309E-2</v>
      </c>
      <c r="E35" s="408">
        <f>A3.2.1!F35/A3.2.1!E35-1</f>
        <v>4.6270406186112778E-2</v>
      </c>
      <c r="F35" s="408">
        <f>A3.2.1!G35/A3.2.1!F35-1</f>
        <v>3.1595621958689479E-2</v>
      </c>
      <c r="G35" s="408">
        <f>A3.2.1!H35/A3.2.1!G35-1</f>
        <v>0.54602996342087051</v>
      </c>
    </row>
    <row r="36" spans="2:7" s="31" customFormat="1" ht="13.35" customHeight="1" x14ac:dyDescent="0.2">
      <c r="B36" s="29"/>
      <c r="C36" s="268" t="s">
        <v>90</v>
      </c>
      <c r="D36" s="408">
        <f>A3.2.1!E36/A3.2.1!D36-1</f>
        <v>-0.16185567552377689</v>
      </c>
      <c r="E36" s="408">
        <f>A3.2.1!F36/A3.2.1!E36-1</f>
        <v>-0.19821807564450111</v>
      </c>
      <c r="F36" s="408">
        <f>A3.2.1!G36/A3.2.1!F36-1</f>
        <v>5.8887640696876797E-2</v>
      </c>
      <c r="G36" s="408">
        <f>A3.2.1!H36/A3.2.1!G36-1</f>
        <v>0.18328110496402261</v>
      </c>
    </row>
    <row r="37" spans="2:7" s="31" customFormat="1" ht="13.35" customHeight="1" x14ac:dyDescent="0.2">
      <c r="B37" s="97"/>
      <c r="C37" s="266" t="s">
        <v>21</v>
      </c>
      <c r="D37" s="409">
        <f>A3.2.1!E37/A3.2.1!D37-1</f>
        <v>-0.24981565116078885</v>
      </c>
      <c r="E37" s="409">
        <f>A3.2.1!F37/A3.2.1!E37-1</f>
        <v>5.9000034490064754</v>
      </c>
      <c r="F37" s="409">
        <f>A3.2.1!G37/A3.2.1!F37-1</f>
        <v>1.5195914788853147</v>
      </c>
      <c r="G37" s="409">
        <f>A3.2.1!H37/A3.2.1!G37-1</f>
        <v>-0.4590054002733609</v>
      </c>
    </row>
    <row r="38" spans="2:7" s="23" customFormat="1" ht="13.35" customHeight="1" x14ac:dyDescent="0.2">
      <c r="B38" s="97"/>
      <c r="C38" s="261" t="s">
        <v>22</v>
      </c>
      <c r="D38" s="410">
        <f>A3.2.1!E38/A3.2.1!D38-1</f>
        <v>-0.17294494340061584</v>
      </c>
      <c r="E38" s="410">
        <f>A3.2.1!F38/A3.2.1!E38-1</f>
        <v>1.4627068960412437E-2</v>
      </c>
      <c r="F38" s="410">
        <f>A3.2.1!G38/A3.2.1!F38-1</f>
        <v>0.15035602766510059</v>
      </c>
      <c r="G38" s="410">
        <f>A3.2.1!H38/A3.2.1!G38-1</f>
        <v>4.7089937023155004E-2</v>
      </c>
    </row>
    <row r="39" spans="2:7" s="31" customFormat="1" ht="13.35" customHeight="1" x14ac:dyDescent="0.2"/>
    <row r="41" spans="2:7" x14ac:dyDescent="0.2">
      <c r="D41" s="805" t="s">
        <v>190</v>
      </c>
    </row>
  </sheetData>
  <phoneticPr fontId="9" type="noConversion"/>
  <hyperlinks>
    <hyperlink ref="D41" location="CONTENTS!A1" display="CONTENTS!A1"/>
  </hyperlinks>
  <pageMargins left="0.98425196850393704" right="0.98425196850393704" top="0.98425196850393704" bottom="0.98425196850393704" header="0.51181102362204722" footer="0.51181102362204722"/>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7" tint="0.79998168889431442"/>
    <pageSetUpPr fitToPage="1"/>
  </sheetPr>
  <dimension ref="B1:P43"/>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2.7109375" style="26" customWidth="1"/>
    <col min="4" max="4" width="20.28515625" style="26" customWidth="1"/>
    <col min="5" max="7" width="9.140625" style="26" customWidth="1"/>
    <col min="8" max="8" width="9.140625" style="27" customWidth="1"/>
    <col min="9" max="16" width="9.140625" style="5" customWidth="1"/>
    <col min="17" max="16384" width="9.140625" style="11"/>
  </cols>
  <sheetData>
    <row r="1" spans="2:16" s="4" customFormat="1" ht="15" customHeight="1" x14ac:dyDescent="0.2">
      <c r="B1" s="379" t="s">
        <v>211</v>
      </c>
      <c r="C1" s="400"/>
      <c r="D1" s="401"/>
      <c r="E1" s="60"/>
      <c r="F1" s="60"/>
      <c r="G1" s="60"/>
      <c r="H1" s="1"/>
      <c r="I1" s="1"/>
      <c r="J1" s="2"/>
      <c r="K1" s="1"/>
      <c r="L1" s="1"/>
      <c r="M1" s="1"/>
      <c r="N1" s="1"/>
      <c r="O1" s="1"/>
      <c r="P1" s="1"/>
    </row>
    <row r="2" spans="2:16" s="55" customFormat="1" ht="38.1" customHeight="1" x14ac:dyDescent="0.2">
      <c r="B2" s="450"/>
      <c r="C2" s="451" t="s">
        <v>141</v>
      </c>
      <c r="D2" s="452"/>
      <c r="E2" s="873" t="s">
        <v>371</v>
      </c>
      <c r="F2" s="874"/>
      <c r="G2" s="875"/>
      <c r="H2" s="876" t="s">
        <v>372</v>
      </c>
      <c r="I2" s="877"/>
      <c r="J2" s="878"/>
      <c r="K2" s="876" t="s">
        <v>234</v>
      </c>
      <c r="L2" s="877"/>
      <c r="M2" s="878"/>
      <c r="N2" s="877" t="s">
        <v>373</v>
      </c>
      <c r="O2" s="877"/>
      <c r="P2" s="878"/>
    </row>
    <row r="3" spans="2:16" s="56" customFormat="1" ht="38.1" customHeight="1" x14ac:dyDescent="0.2">
      <c r="B3" s="392"/>
      <c r="C3" s="879" t="s">
        <v>143</v>
      </c>
      <c r="D3" s="879"/>
      <c r="E3" s="446" t="s">
        <v>28</v>
      </c>
      <c r="F3" s="402" t="s">
        <v>76</v>
      </c>
      <c r="G3" s="394" t="s">
        <v>77</v>
      </c>
      <c r="H3" s="447" t="s">
        <v>28</v>
      </c>
      <c r="I3" s="448" t="s">
        <v>76</v>
      </c>
      <c r="J3" s="449" t="s">
        <v>77</v>
      </c>
      <c r="K3" s="447" t="s">
        <v>28</v>
      </c>
      <c r="L3" s="448" t="s">
        <v>76</v>
      </c>
      <c r="M3" s="449" t="s">
        <v>77</v>
      </c>
      <c r="N3" s="448" t="s">
        <v>28</v>
      </c>
      <c r="O3" s="448" t="s">
        <v>76</v>
      </c>
      <c r="P3" s="449" t="s">
        <v>77</v>
      </c>
    </row>
    <row r="4" spans="2:16" ht="13.35" customHeight="1" x14ac:dyDescent="0.2">
      <c r="B4" s="411"/>
      <c r="C4" s="22" t="s">
        <v>29</v>
      </c>
      <c r="D4" s="22" t="s">
        <v>52</v>
      </c>
      <c r="E4" s="412">
        <v>3632</v>
      </c>
      <c r="F4" s="413">
        <v>-264376.91414399998</v>
      </c>
      <c r="G4" s="414">
        <v>949.48753699999997</v>
      </c>
      <c r="H4" s="412">
        <v>4034</v>
      </c>
      <c r="I4" s="413">
        <v>-309736.77577800001</v>
      </c>
      <c r="J4" s="414">
        <v>846.978433</v>
      </c>
      <c r="K4" s="412">
        <f>4002-1</f>
        <v>4001</v>
      </c>
      <c r="L4" s="413">
        <f>-411810.008769+90000</f>
        <v>-321810.00876900001</v>
      </c>
      <c r="M4" s="414">
        <v>544.18134099999997</v>
      </c>
      <c r="N4" s="413">
        <f>2570-1</f>
        <v>2569</v>
      </c>
      <c r="O4" s="413">
        <f>-264268.332749+90000</f>
        <v>-174268.33274899999</v>
      </c>
      <c r="P4" s="414">
        <v>40.211345999999999</v>
      </c>
    </row>
    <row r="5" spans="2:16" ht="13.35" customHeight="1" x14ac:dyDescent="0.2">
      <c r="B5" s="411"/>
      <c r="C5" s="22" t="s">
        <v>30</v>
      </c>
      <c r="D5" s="45" t="s">
        <v>53</v>
      </c>
      <c r="E5" s="412">
        <v>3107</v>
      </c>
      <c r="F5" s="413">
        <v>-21718.930538000001</v>
      </c>
      <c r="G5" s="414">
        <v>0.69867699999999999</v>
      </c>
      <c r="H5" s="412">
        <v>3315</v>
      </c>
      <c r="I5" s="413">
        <v>-23049.537479999999</v>
      </c>
      <c r="J5" s="414">
        <v>10.362014</v>
      </c>
      <c r="K5" s="412">
        <v>3389</v>
      </c>
      <c r="L5" s="413">
        <v>-23541.315423</v>
      </c>
      <c r="M5" s="414">
        <v>1.7735000000000001E-2</v>
      </c>
      <c r="N5" s="413">
        <v>2568</v>
      </c>
      <c r="O5" s="413">
        <v>-17775.444317000001</v>
      </c>
      <c r="P5" s="414">
        <v>6.2200000000000005E-4</v>
      </c>
    </row>
    <row r="6" spans="2:16" ht="13.35" customHeight="1" x14ac:dyDescent="0.2">
      <c r="B6" s="411"/>
      <c r="C6" s="22" t="s">
        <v>32</v>
      </c>
      <c r="D6" s="45" t="s">
        <v>54</v>
      </c>
      <c r="E6" s="412">
        <v>20098</v>
      </c>
      <c r="F6" s="413">
        <v>-41940.259335000002</v>
      </c>
      <c r="G6" s="414">
        <v>34.600026999999997</v>
      </c>
      <c r="H6" s="412">
        <v>21937</v>
      </c>
      <c r="I6" s="413">
        <v>-45872.916010000001</v>
      </c>
      <c r="J6" s="414">
        <v>2.222318</v>
      </c>
      <c r="K6" s="412">
        <v>21881</v>
      </c>
      <c r="L6" s="413">
        <v>-45741.451588000004</v>
      </c>
      <c r="M6" s="414">
        <v>1.295596</v>
      </c>
      <c r="N6" s="413">
        <v>17117</v>
      </c>
      <c r="O6" s="413">
        <v>-35708.819242999998</v>
      </c>
      <c r="P6" s="414">
        <v>0.94612499999999999</v>
      </c>
    </row>
    <row r="7" spans="2:16" ht="13.35" customHeight="1" x14ac:dyDescent="0.2">
      <c r="B7" s="411"/>
      <c r="C7" s="22" t="s">
        <v>33</v>
      </c>
      <c r="D7" s="45" t="s">
        <v>55</v>
      </c>
      <c r="E7" s="412">
        <v>19619</v>
      </c>
      <c r="F7" s="413">
        <v>-13799.192768000001</v>
      </c>
      <c r="G7" s="414">
        <v>1.175529</v>
      </c>
      <c r="H7" s="412">
        <v>20789</v>
      </c>
      <c r="I7" s="413">
        <v>-14649.027442000001</v>
      </c>
      <c r="J7" s="414">
        <v>15.742105</v>
      </c>
      <c r="K7" s="412">
        <v>20054</v>
      </c>
      <c r="L7" s="413">
        <v>-14168.145930999999</v>
      </c>
      <c r="M7" s="414">
        <v>0.68645199999999995</v>
      </c>
      <c r="N7" s="413">
        <v>15746</v>
      </c>
      <c r="O7" s="413">
        <v>-11104.881445000001</v>
      </c>
      <c r="P7" s="414">
        <v>6.8917999999999993E-2</v>
      </c>
    </row>
    <row r="8" spans="2:16" ht="13.35" customHeight="1" x14ac:dyDescent="0.2">
      <c r="B8" s="411"/>
      <c r="C8" s="22" t="s">
        <v>34</v>
      </c>
      <c r="D8" s="45" t="s">
        <v>56</v>
      </c>
      <c r="E8" s="412">
        <v>27269</v>
      </c>
      <c r="F8" s="413">
        <v>-9692.7899749999997</v>
      </c>
      <c r="G8" s="414">
        <v>0.21543399999999999</v>
      </c>
      <c r="H8" s="412">
        <v>27869</v>
      </c>
      <c r="I8" s="413">
        <v>-9947.0949020000007</v>
      </c>
      <c r="J8" s="414">
        <v>0.52122100000000005</v>
      </c>
      <c r="K8" s="412">
        <v>25715</v>
      </c>
      <c r="L8" s="413">
        <v>-9184.7444080000005</v>
      </c>
      <c r="M8" s="414">
        <v>1.739576</v>
      </c>
      <c r="N8" s="413">
        <v>19449</v>
      </c>
      <c r="O8" s="413">
        <v>-6960.9335419999998</v>
      </c>
      <c r="P8" s="414">
        <v>3.8899999999999998E-3</v>
      </c>
    </row>
    <row r="9" spans="2:16" ht="13.35" customHeight="1" x14ac:dyDescent="0.2">
      <c r="B9" s="411"/>
      <c r="C9" s="22" t="s">
        <v>35</v>
      </c>
      <c r="D9" s="45" t="s">
        <v>57</v>
      </c>
      <c r="E9" s="412">
        <v>39887</v>
      </c>
      <c r="F9" s="413">
        <v>-6553.2036760000001</v>
      </c>
      <c r="G9" s="414">
        <v>0.17171</v>
      </c>
      <c r="H9" s="412">
        <v>39707</v>
      </c>
      <c r="I9" s="413">
        <v>-6531.5882009999996</v>
      </c>
      <c r="J9" s="414">
        <v>0.16836000000000001</v>
      </c>
      <c r="K9" s="412">
        <v>35181</v>
      </c>
      <c r="L9" s="413">
        <v>-5802.5690430000004</v>
      </c>
      <c r="M9" s="414">
        <v>6.1981000000000001E-2</v>
      </c>
      <c r="N9" s="413">
        <v>26039</v>
      </c>
      <c r="O9" s="413">
        <v>-4300.273545</v>
      </c>
      <c r="P9" s="414">
        <v>6.5100000000000002E-3</v>
      </c>
    </row>
    <row r="10" spans="2:16" ht="13.35" customHeight="1" x14ac:dyDescent="0.2">
      <c r="B10" s="411"/>
      <c r="C10" s="22" t="s">
        <v>36</v>
      </c>
      <c r="D10" s="45" t="s">
        <v>60</v>
      </c>
      <c r="E10" s="412">
        <v>109385</v>
      </c>
      <c r="F10" s="413">
        <v>-3320.9363669999998</v>
      </c>
      <c r="G10" s="414">
        <v>0.287684</v>
      </c>
      <c r="H10" s="412">
        <v>102751</v>
      </c>
      <c r="I10" s="413">
        <v>-3133.4067700000001</v>
      </c>
      <c r="J10" s="414">
        <v>0.35488399999999998</v>
      </c>
      <c r="K10" s="412">
        <v>89484</v>
      </c>
      <c r="L10" s="413">
        <v>-2745.0488180000002</v>
      </c>
      <c r="M10" s="414">
        <v>3.5938999999999999E-2</v>
      </c>
      <c r="N10" s="413">
        <v>65172</v>
      </c>
      <c r="O10" s="413">
        <v>-2021.484132</v>
      </c>
      <c r="P10" s="414">
        <v>0.30579899999999999</v>
      </c>
    </row>
    <row r="11" spans="2:16" s="23" customFormat="1" ht="13.35" customHeight="1" x14ac:dyDescent="0.2">
      <c r="B11" s="415"/>
      <c r="C11" s="36" t="s">
        <v>37</v>
      </c>
      <c r="D11" s="36" t="s">
        <v>31</v>
      </c>
      <c r="E11" s="416">
        <v>260168</v>
      </c>
      <c r="F11" s="417">
        <v>0</v>
      </c>
      <c r="G11" s="418">
        <v>55.409258000000001</v>
      </c>
      <c r="H11" s="416">
        <v>255387</v>
      </c>
      <c r="I11" s="417">
        <v>0</v>
      </c>
      <c r="J11" s="418">
        <v>43.242474000000001</v>
      </c>
      <c r="K11" s="416">
        <v>234969</v>
      </c>
      <c r="L11" s="417">
        <v>0</v>
      </c>
      <c r="M11" s="418">
        <v>10.44318</v>
      </c>
      <c r="N11" s="417">
        <v>156197</v>
      </c>
      <c r="O11" s="417">
        <v>0</v>
      </c>
      <c r="P11" s="418">
        <v>4.8708410000000004</v>
      </c>
    </row>
    <row r="12" spans="2:16" s="23" customFormat="1" ht="13.35" customHeight="1" x14ac:dyDescent="0.2">
      <c r="B12" s="419"/>
      <c r="C12" s="22" t="s">
        <v>38</v>
      </c>
      <c r="D12" s="22" t="s">
        <v>112</v>
      </c>
      <c r="E12" s="412">
        <v>90910</v>
      </c>
      <c r="F12" s="413">
        <v>2787.7313060000001</v>
      </c>
      <c r="G12" s="414">
        <v>510.78576900000002</v>
      </c>
      <c r="H12" s="412">
        <v>83899</v>
      </c>
      <c r="I12" s="413">
        <v>2725.3461560000001</v>
      </c>
      <c r="J12" s="414">
        <v>453.68798800000002</v>
      </c>
      <c r="K12" s="412">
        <v>77003</v>
      </c>
      <c r="L12" s="413">
        <v>2618.5928509999999</v>
      </c>
      <c r="M12" s="414">
        <v>415.90922999999998</v>
      </c>
      <c r="N12" s="413">
        <v>59404</v>
      </c>
      <c r="O12" s="413">
        <v>2105.0327670000001</v>
      </c>
      <c r="P12" s="414">
        <v>332.950064</v>
      </c>
    </row>
    <row r="13" spans="2:16" s="23" customFormat="1" ht="13.35" customHeight="1" x14ac:dyDescent="0.2">
      <c r="B13" s="419"/>
      <c r="C13" s="22" t="s">
        <v>39</v>
      </c>
      <c r="D13" s="22" t="s">
        <v>61</v>
      </c>
      <c r="E13" s="412">
        <v>29244</v>
      </c>
      <c r="F13" s="413">
        <v>4770.3506500000003</v>
      </c>
      <c r="G13" s="414">
        <v>1036.01803</v>
      </c>
      <c r="H13" s="412">
        <v>28773</v>
      </c>
      <c r="I13" s="413">
        <v>4712.476232</v>
      </c>
      <c r="J13" s="414">
        <v>978.14040799999998</v>
      </c>
      <c r="K13" s="412">
        <v>28066</v>
      </c>
      <c r="L13" s="413">
        <v>4601.0672009999998</v>
      </c>
      <c r="M13" s="414">
        <v>937.26544000000001</v>
      </c>
      <c r="N13" s="413">
        <v>23640</v>
      </c>
      <c r="O13" s="413">
        <v>3886.1641420000001</v>
      </c>
      <c r="P13" s="414">
        <v>782.69038799999998</v>
      </c>
    </row>
    <row r="14" spans="2:16" s="23" customFormat="1" ht="13.35" customHeight="1" x14ac:dyDescent="0.2">
      <c r="B14" s="419"/>
      <c r="C14" s="22" t="s">
        <v>40</v>
      </c>
      <c r="D14" s="22" t="s">
        <v>62</v>
      </c>
      <c r="E14" s="412">
        <v>20569</v>
      </c>
      <c r="F14" s="413">
        <v>7244.0819890000002</v>
      </c>
      <c r="G14" s="414">
        <v>1685.938578</v>
      </c>
      <c r="H14" s="412">
        <v>20259</v>
      </c>
      <c r="I14" s="413">
        <v>7139.642296</v>
      </c>
      <c r="J14" s="414">
        <v>1622.444373</v>
      </c>
      <c r="K14" s="412">
        <v>20547</v>
      </c>
      <c r="L14" s="413">
        <v>7240.8682550000003</v>
      </c>
      <c r="M14" s="414">
        <v>1605.859136</v>
      </c>
      <c r="N14" s="413">
        <v>17950</v>
      </c>
      <c r="O14" s="413">
        <v>6337.5148390000004</v>
      </c>
      <c r="P14" s="414">
        <v>1385.665661</v>
      </c>
    </row>
    <row r="15" spans="2:16" s="23" customFormat="1" ht="13.35" customHeight="1" x14ac:dyDescent="0.2">
      <c r="B15" s="419"/>
      <c r="C15" s="22" t="s">
        <v>41</v>
      </c>
      <c r="D15" s="22" t="s">
        <v>58</v>
      </c>
      <c r="E15" s="412">
        <v>9042</v>
      </c>
      <c r="F15" s="413">
        <v>5541.9938160000002</v>
      </c>
      <c r="G15" s="414">
        <v>1473.352547</v>
      </c>
      <c r="H15" s="412">
        <v>8945</v>
      </c>
      <c r="I15" s="413">
        <v>5491.3678330000002</v>
      </c>
      <c r="J15" s="414">
        <v>1426.9398639999999</v>
      </c>
      <c r="K15" s="412">
        <v>9252</v>
      </c>
      <c r="L15" s="413">
        <v>5666.0011089999998</v>
      </c>
      <c r="M15" s="414">
        <v>1462.8169809999999</v>
      </c>
      <c r="N15" s="413">
        <v>8055</v>
      </c>
      <c r="O15" s="413">
        <v>4942.9309279999998</v>
      </c>
      <c r="P15" s="414">
        <v>1266.0159980000001</v>
      </c>
    </row>
    <row r="16" spans="2:16" s="23" customFormat="1" ht="13.35" customHeight="1" x14ac:dyDescent="0.2">
      <c r="B16" s="419"/>
      <c r="C16" s="22" t="s">
        <v>42</v>
      </c>
      <c r="D16" s="22" t="s">
        <v>59</v>
      </c>
      <c r="E16" s="412">
        <v>5494</v>
      </c>
      <c r="F16" s="413">
        <v>4757.8167309999999</v>
      </c>
      <c r="G16" s="414">
        <v>1299.435943</v>
      </c>
      <c r="H16" s="412">
        <v>5809</v>
      </c>
      <c r="I16" s="413">
        <v>5061.4299179999998</v>
      </c>
      <c r="J16" s="414">
        <v>1362.3605399999999</v>
      </c>
      <c r="K16" s="412">
        <v>5969</v>
      </c>
      <c r="L16" s="413">
        <v>5210.828947</v>
      </c>
      <c r="M16" s="414">
        <v>1395.2331839999999</v>
      </c>
      <c r="N16" s="413">
        <v>5250</v>
      </c>
      <c r="O16" s="413">
        <v>4593.4568010000003</v>
      </c>
      <c r="P16" s="414">
        <v>1217.9004299999999</v>
      </c>
    </row>
    <row r="17" spans="2:16" s="23" customFormat="1" ht="13.35" customHeight="1" x14ac:dyDescent="0.2">
      <c r="B17" s="419"/>
      <c r="C17" s="22" t="s">
        <v>43</v>
      </c>
      <c r="D17" s="22" t="s">
        <v>63</v>
      </c>
      <c r="E17" s="412">
        <v>12684</v>
      </c>
      <c r="F17" s="413">
        <v>19937.715850000001</v>
      </c>
      <c r="G17" s="414">
        <v>5578.3421770000004</v>
      </c>
      <c r="H17" s="412">
        <v>11749</v>
      </c>
      <c r="I17" s="413">
        <v>18547.243458000001</v>
      </c>
      <c r="J17" s="414">
        <v>5206.7848450000001</v>
      </c>
      <c r="K17" s="412">
        <v>12111</v>
      </c>
      <c r="L17" s="413">
        <v>19011.714489000002</v>
      </c>
      <c r="M17" s="414">
        <v>5315.0797970000003</v>
      </c>
      <c r="N17" s="413">
        <v>10715</v>
      </c>
      <c r="O17" s="413">
        <v>16774.729794999999</v>
      </c>
      <c r="P17" s="414">
        <v>4680.4085859999996</v>
      </c>
    </row>
    <row r="18" spans="2:16" s="23" customFormat="1" ht="13.35" customHeight="1" x14ac:dyDescent="0.2">
      <c r="B18" s="419"/>
      <c r="C18" s="22" t="s">
        <v>44</v>
      </c>
      <c r="D18" s="22" t="s">
        <v>64</v>
      </c>
      <c r="E18" s="412">
        <v>5578</v>
      </c>
      <c r="F18" s="413">
        <v>19616.05601</v>
      </c>
      <c r="G18" s="414">
        <v>5535.9127609999996</v>
      </c>
      <c r="H18" s="412">
        <v>5445</v>
      </c>
      <c r="I18" s="413">
        <v>19100.247404999998</v>
      </c>
      <c r="J18" s="414">
        <v>5444.4415419999996</v>
      </c>
      <c r="K18" s="412">
        <v>5560</v>
      </c>
      <c r="L18" s="413">
        <v>19494.318383999998</v>
      </c>
      <c r="M18" s="414">
        <v>5508.9361449999997</v>
      </c>
      <c r="N18" s="413">
        <v>4918</v>
      </c>
      <c r="O18" s="413">
        <v>17179.455475999999</v>
      </c>
      <c r="P18" s="414">
        <v>4842.732481</v>
      </c>
    </row>
    <row r="19" spans="2:16" s="23" customFormat="1" ht="13.35" customHeight="1" x14ac:dyDescent="0.2">
      <c r="B19" s="419"/>
      <c r="C19" s="22" t="s">
        <v>45</v>
      </c>
      <c r="D19" s="22" t="s">
        <v>65</v>
      </c>
      <c r="E19" s="412">
        <v>2271</v>
      </c>
      <c r="F19" s="413">
        <v>13866.99927</v>
      </c>
      <c r="G19" s="414">
        <v>3912.808689</v>
      </c>
      <c r="H19" s="412">
        <v>2170</v>
      </c>
      <c r="I19" s="413">
        <v>13254.100907</v>
      </c>
      <c r="J19" s="414">
        <v>3765.78746</v>
      </c>
      <c r="K19" s="412">
        <v>2146</v>
      </c>
      <c r="L19" s="413">
        <v>13090.727038999999</v>
      </c>
      <c r="M19" s="414">
        <v>3712.1257179999998</v>
      </c>
      <c r="N19" s="413">
        <v>1867</v>
      </c>
      <c r="O19" s="413">
        <v>11377.325527000001</v>
      </c>
      <c r="P19" s="414">
        <v>3216.6191389999999</v>
      </c>
    </row>
    <row r="20" spans="2:16" s="23" customFormat="1" ht="13.35" customHeight="1" x14ac:dyDescent="0.2">
      <c r="B20" s="419"/>
      <c r="C20" s="22" t="s">
        <v>46</v>
      </c>
      <c r="D20" s="22" t="s">
        <v>66</v>
      </c>
      <c r="E20" s="412">
        <v>1231</v>
      </c>
      <c r="F20" s="413">
        <v>10627.780070999999</v>
      </c>
      <c r="G20" s="414">
        <v>3007.4546249999999</v>
      </c>
      <c r="H20" s="412">
        <v>1115</v>
      </c>
      <c r="I20" s="413">
        <v>9665.793189</v>
      </c>
      <c r="J20" s="414">
        <v>2738.5660560000001</v>
      </c>
      <c r="K20" s="412">
        <v>1170</v>
      </c>
      <c r="L20" s="413">
        <v>10117.295579</v>
      </c>
      <c r="M20" s="414">
        <v>2862.4259699999998</v>
      </c>
      <c r="N20" s="413">
        <v>976</v>
      </c>
      <c r="O20" s="413">
        <v>8411.6510679999992</v>
      </c>
      <c r="P20" s="414">
        <v>2374.8527490000001</v>
      </c>
    </row>
    <row r="21" spans="2:16" s="23" customFormat="1" ht="13.35" customHeight="1" x14ac:dyDescent="0.2">
      <c r="B21" s="419"/>
      <c r="C21" s="22" t="s">
        <v>47</v>
      </c>
      <c r="D21" s="22" t="s">
        <v>114</v>
      </c>
      <c r="E21" s="412">
        <v>2414</v>
      </c>
      <c r="F21" s="413">
        <v>37490.586578000002</v>
      </c>
      <c r="G21" s="414">
        <v>10601.093981</v>
      </c>
      <c r="H21" s="412">
        <v>2212</v>
      </c>
      <c r="I21" s="413">
        <v>34332.859086999997</v>
      </c>
      <c r="J21" s="414">
        <v>9685.1601599999995</v>
      </c>
      <c r="K21" s="412">
        <v>2316</v>
      </c>
      <c r="L21" s="413">
        <v>35566.676385999999</v>
      </c>
      <c r="M21" s="414">
        <v>10046.819937</v>
      </c>
      <c r="N21" s="413">
        <v>1795</v>
      </c>
      <c r="O21" s="413">
        <v>27676.804715999999</v>
      </c>
      <c r="P21" s="414">
        <v>7790.7208639999999</v>
      </c>
    </row>
    <row r="22" spans="2:16" s="23" customFormat="1" ht="13.35" customHeight="1" x14ac:dyDescent="0.2">
      <c r="B22" s="419"/>
      <c r="C22" s="22" t="s">
        <v>48</v>
      </c>
      <c r="D22" s="22" t="s">
        <v>115</v>
      </c>
      <c r="E22" s="412">
        <v>845</v>
      </c>
      <c r="F22" s="413">
        <v>29095.839329999999</v>
      </c>
      <c r="G22" s="414">
        <v>8180.3524170000001</v>
      </c>
      <c r="H22" s="412">
        <v>800</v>
      </c>
      <c r="I22" s="413">
        <v>27646.666590000001</v>
      </c>
      <c r="J22" s="414">
        <v>7809.442841</v>
      </c>
      <c r="K22" s="412">
        <v>784</v>
      </c>
      <c r="L22" s="413">
        <v>27078.747286999998</v>
      </c>
      <c r="M22" s="414">
        <v>7636.0986629999998</v>
      </c>
      <c r="N22" s="413">
        <v>572</v>
      </c>
      <c r="O22" s="413">
        <v>19534.973645999999</v>
      </c>
      <c r="P22" s="414">
        <v>5527.3272930000003</v>
      </c>
    </row>
    <row r="23" spans="2:16" s="23" customFormat="1" ht="13.35" customHeight="1" x14ac:dyDescent="0.2">
      <c r="B23" s="419"/>
      <c r="C23" s="22" t="s">
        <v>49</v>
      </c>
      <c r="D23" s="22" t="s">
        <v>116</v>
      </c>
      <c r="E23" s="412">
        <v>306</v>
      </c>
      <c r="F23" s="413">
        <v>18747.838843000001</v>
      </c>
      <c r="G23" s="414">
        <v>5308.413571</v>
      </c>
      <c r="H23" s="412">
        <v>298</v>
      </c>
      <c r="I23" s="413">
        <v>18152.076615999998</v>
      </c>
      <c r="J23" s="414">
        <v>5145.6669309999997</v>
      </c>
      <c r="K23" s="412">
        <v>304</v>
      </c>
      <c r="L23" s="413">
        <v>18664.612042000001</v>
      </c>
      <c r="M23" s="414">
        <v>5289.5073259999999</v>
      </c>
      <c r="N23" s="413">
        <v>187</v>
      </c>
      <c r="O23" s="413">
        <v>11581.096116999999</v>
      </c>
      <c r="P23" s="414">
        <v>3259.9977349999999</v>
      </c>
    </row>
    <row r="24" spans="2:16" s="23" customFormat="1" ht="13.35" customHeight="1" x14ac:dyDescent="0.2">
      <c r="B24" s="419"/>
      <c r="C24" s="22" t="s">
        <v>50</v>
      </c>
      <c r="D24" s="22" t="s">
        <v>117</v>
      </c>
      <c r="E24" s="412">
        <v>142</v>
      </c>
      <c r="F24" s="413">
        <v>12078.995645000001</v>
      </c>
      <c r="G24" s="414">
        <v>3417.8975409999998</v>
      </c>
      <c r="H24" s="412">
        <v>132</v>
      </c>
      <c r="I24" s="413">
        <v>11348.605589999999</v>
      </c>
      <c r="J24" s="414">
        <v>3194.636289</v>
      </c>
      <c r="K24" s="412">
        <v>143</v>
      </c>
      <c r="L24" s="413">
        <v>12164.025911000001</v>
      </c>
      <c r="M24" s="414">
        <v>3447.8225259999999</v>
      </c>
      <c r="N24" s="413">
        <v>95</v>
      </c>
      <c r="O24" s="413">
        <v>8292.8660980000004</v>
      </c>
      <c r="P24" s="414">
        <v>2332.9264760000001</v>
      </c>
    </row>
    <row r="25" spans="2:16" s="23" customFormat="1" ht="13.35" customHeight="1" x14ac:dyDescent="0.2">
      <c r="B25" s="419"/>
      <c r="C25" s="22" t="s">
        <v>51</v>
      </c>
      <c r="D25" s="22" t="s">
        <v>118</v>
      </c>
      <c r="E25" s="412">
        <v>246</v>
      </c>
      <c r="F25" s="413">
        <v>35040.431640000003</v>
      </c>
      <c r="G25" s="414">
        <v>9984.9275519999992</v>
      </c>
      <c r="H25" s="412">
        <v>235</v>
      </c>
      <c r="I25" s="413">
        <v>33209.251493999996</v>
      </c>
      <c r="J25" s="414">
        <v>9380.9152099999992</v>
      </c>
      <c r="K25" s="412">
        <v>215</v>
      </c>
      <c r="L25" s="413">
        <v>29858.901830999999</v>
      </c>
      <c r="M25" s="414">
        <v>8445.4173449999998</v>
      </c>
      <c r="N25" s="413">
        <v>132</v>
      </c>
      <c r="O25" s="413">
        <v>18254.702847</v>
      </c>
      <c r="P25" s="414">
        <v>5132.0616110000001</v>
      </c>
    </row>
    <row r="26" spans="2:16" s="23" customFormat="1" ht="13.35" customHeight="1" x14ac:dyDescent="0.2">
      <c r="B26" s="420"/>
      <c r="C26" s="390" t="s">
        <v>113</v>
      </c>
      <c r="D26" s="390" t="s">
        <v>119</v>
      </c>
      <c r="E26" s="421">
        <v>258</v>
      </c>
      <c r="F26" s="422">
        <v>237157.50616200001</v>
      </c>
      <c r="G26" s="423">
        <v>67078.356572000004</v>
      </c>
      <c r="H26" s="421">
        <v>227</v>
      </c>
      <c r="I26" s="422">
        <v>238254.36240700001</v>
      </c>
      <c r="J26" s="423">
        <v>67140.412563000005</v>
      </c>
      <c r="K26" s="421">
        <v>266</v>
      </c>
      <c r="L26" s="422">
        <v>287791.24852899997</v>
      </c>
      <c r="M26" s="423">
        <v>80715.005149999997</v>
      </c>
      <c r="N26" s="422">
        <v>137</v>
      </c>
      <c r="O26" s="422">
        <v>145475.53419800001</v>
      </c>
      <c r="P26" s="423">
        <v>40765.298705000001</v>
      </c>
    </row>
    <row r="27" spans="2:16" s="31" customFormat="1" ht="13.35" customHeight="1" x14ac:dyDescent="0.2">
      <c r="B27" s="420"/>
      <c r="C27" s="424" t="s">
        <v>22</v>
      </c>
      <c r="D27" s="425"/>
      <c r="E27" s="426">
        <f t="shared" ref="E27:P27" si="0">SUM(E4:E26)</f>
        <v>664399</v>
      </c>
      <c r="F27" s="427"/>
      <c r="G27" s="428">
        <f t="shared" si="0"/>
        <v>129653.13660900001</v>
      </c>
      <c r="H27" s="426">
        <f t="shared" si="0"/>
        <v>647857</v>
      </c>
      <c r="I27" s="427"/>
      <c r="J27" s="428">
        <f t="shared" si="0"/>
        <v>126274.978879</v>
      </c>
      <c r="K27" s="426">
        <f t="shared" si="0"/>
        <v>600526</v>
      </c>
      <c r="L27" s="427"/>
      <c r="M27" s="428">
        <f t="shared" si="0"/>
        <v>139354.78434799999</v>
      </c>
      <c r="N27" s="429">
        <f t="shared" si="0"/>
        <v>440550</v>
      </c>
      <c r="O27" s="427"/>
      <c r="P27" s="428">
        <f t="shared" si="0"/>
        <v>84954.582230999993</v>
      </c>
    </row>
    <row r="28" spans="2:16" s="31" customFormat="1" ht="13.35" customHeight="1" x14ac:dyDescent="0.2">
      <c r="B28" s="419"/>
      <c r="C28" s="22" t="s">
        <v>69</v>
      </c>
      <c r="D28" s="22"/>
      <c r="E28" s="412">
        <f>SUM(E4:E10)</f>
        <v>222997</v>
      </c>
      <c r="F28" s="413">
        <f>SUM(F4:F10)</f>
        <v>-361402.22680300003</v>
      </c>
      <c r="G28" s="414">
        <f>SUM(G4:G10)</f>
        <v>986.63659799999982</v>
      </c>
      <c r="H28" s="412">
        <f t="shared" ref="H28:P28" si="1">SUM(H4:H10)</f>
        <v>220402</v>
      </c>
      <c r="I28" s="413">
        <f t="shared" si="1"/>
        <v>-412920.34658299998</v>
      </c>
      <c r="J28" s="414">
        <f t="shared" si="1"/>
        <v>876.349335</v>
      </c>
      <c r="K28" s="412">
        <f t="shared" si="1"/>
        <v>199705</v>
      </c>
      <c r="L28" s="413">
        <f t="shared" si="1"/>
        <v>-422993.28398000007</v>
      </c>
      <c r="M28" s="414">
        <f t="shared" si="1"/>
        <v>548.01862000000006</v>
      </c>
      <c r="N28" s="413">
        <f t="shared" si="1"/>
        <v>148660</v>
      </c>
      <c r="O28" s="413">
        <f>SUM(O4:O10)</f>
        <v>-252140.16897300002</v>
      </c>
      <c r="P28" s="414">
        <f t="shared" si="1"/>
        <v>41.543209999999995</v>
      </c>
    </row>
    <row r="29" spans="2:16" s="31" customFormat="1" ht="13.35" customHeight="1" x14ac:dyDescent="0.2">
      <c r="B29" s="419"/>
      <c r="C29" s="22" t="s">
        <v>70</v>
      </c>
      <c r="D29" s="22"/>
      <c r="E29" s="412">
        <f t="shared" ref="E29:P29" si="2">E11</f>
        <v>260168</v>
      </c>
      <c r="F29" s="413">
        <f>F11</f>
        <v>0</v>
      </c>
      <c r="G29" s="414">
        <f>G11</f>
        <v>55.409258000000001</v>
      </c>
      <c r="H29" s="412">
        <f t="shared" si="2"/>
        <v>255387</v>
      </c>
      <c r="I29" s="413">
        <f t="shared" si="2"/>
        <v>0</v>
      </c>
      <c r="J29" s="414">
        <f t="shared" si="2"/>
        <v>43.242474000000001</v>
      </c>
      <c r="K29" s="412">
        <f t="shared" si="2"/>
        <v>234969</v>
      </c>
      <c r="L29" s="413">
        <f t="shared" si="2"/>
        <v>0</v>
      </c>
      <c r="M29" s="414">
        <f t="shared" si="2"/>
        <v>10.44318</v>
      </c>
      <c r="N29" s="413">
        <f t="shared" si="2"/>
        <v>156197</v>
      </c>
      <c r="O29" s="413">
        <f>O11</f>
        <v>0</v>
      </c>
      <c r="P29" s="414">
        <f t="shared" si="2"/>
        <v>4.8708410000000004</v>
      </c>
    </row>
    <row r="30" spans="2:16" s="31" customFormat="1" ht="13.35" customHeight="1" x14ac:dyDescent="0.2">
      <c r="B30" s="420"/>
      <c r="C30" s="390" t="s">
        <v>71</v>
      </c>
      <c r="D30" s="390"/>
      <c r="E30" s="421">
        <f>SUM(E12:E26)</f>
        <v>181234</v>
      </c>
      <c r="F30" s="422">
        <f>SUM(F12:F26)</f>
        <v>458761.72389100003</v>
      </c>
      <c r="G30" s="423">
        <f>SUM(G12:G26)</f>
        <v>128611.090753</v>
      </c>
      <c r="H30" s="421">
        <f t="shared" ref="H30:P30" si="3">SUM(H12:H26)</f>
        <v>172068</v>
      </c>
      <c r="I30" s="422">
        <f t="shared" si="3"/>
        <v>448641.469178</v>
      </c>
      <c r="J30" s="423">
        <f t="shared" si="3"/>
        <v>125355.38707</v>
      </c>
      <c r="K30" s="421">
        <f t="shared" si="3"/>
        <v>165852</v>
      </c>
      <c r="L30" s="422">
        <f t="shared" si="3"/>
        <v>498175.62583999999</v>
      </c>
      <c r="M30" s="423">
        <f t="shared" si="3"/>
        <v>138796.322548</v>
      </c>
      <c r="N30" s="422">
        <f t="shared" si="3"/>
        <v>135693</v>
      </c>
      <c r="O30" s="422">
        <f t="shared" si="3"/>
        <v>306424.23896500003</v>
      </c>
      <c r="P30" s="423">
        <f t="shared" si="3"/>
        <v>84908.168179999993</v>
      </c>
    </row>
    <row r="31" spans="2:16" s="31" customFormat="1" ht="13.35" customHeight="1" x14ac:dyDescent="0.2">
      <c r="B31" s="420"/>
      <c r="C31" s="424" t="s">
        <v>22</v>
      </c>
      <c r="D31" s="425"/>
      <c r="E31" s="426">
        <f t="shared" ref="E31:P31" si="4">SUM(E28:E30)</f>
        <v>664399</v>
      </c>
      <c r="F31" s="427"/>
      <c r="G31" s="428">
        <f>SUM(G28:G30)</f>
        <v>129653.13660899999</v>
      </c>
      <c r="H31" s="426">
        <f t="shared" si="4"/>
        <v>647857</v>
      </c>
      <c r="I31" s="427"/>
      <c r="J31" s="428">
        <f t="shared" si="4"/>
        <v>126274.978879</v>
      </c>
      <c r="K31" s="426">
        <f t="shared" si="4"/>
        <v>600526</v>
      </c>
      <c r="L31" s="427"/>
      <c r="M31" s="428">
        <f t="shared" si="4"/>
        <v>139354.78434799999</v>
      </c>
      <c r="N31" s="429">
        <f t="shared" si="4"/>
        <v>440550</v>
      </c>
      <c r="O31" s="427"/>
      <c r="P31" s="428">
        <f t="shared" si="4"/>
        <v>84954.582230999993</v>
      </c>
    </row>
    <row r="32" spans="2:16" s="31" customFormat="1" ht="13.35" customHeight="1" x14ac:dyDescent="0.2">
      <c r="B32" s="419"/>
      <c r="C32" s="430" t="s">
        <v>75</v>
      </c>
      <c r="D32" s="22"/>
      <c r="E32" s="433"/>
      <c r="F32" s="434"/>
      <c r="G32" s="435"/>
      <c r="H32" s="433"/>
      <c r="I32" s="434"/>
      <c r="J32" s="435"/>
      <c r="K32" s="433"/>
      <c r="L32" s="434"/>
      <c r="M32" s="435"/>
      <c r="N32" s="434"/>
      <c r="O32" s="434"/>
      <c r="P32" s="435"/>
    </row>
    <row r="33" spans="2:16" s="31" customFormat="1" ht="13.35" customHeight="1" x14ac:dyDescent="0.2">
      <c r="B33" s="419"/>
      <c r="C33" s="22" t="s">
        <v>69</v>
      </c>
      <c r="D33" s="22"/>
      <c r="E33" s="436">
        <f>E28/E$31</f>
        <v>0.33563716983318759</v>
      </c>
      <c r="F33" s="437"/>
      <c r="G33" s="438"/>
      <c r="H33" s="436">
        <f>H28/H$31</f>
        <v>0.34020161856706033</v>
      </c>
      <c r="I33" s="437"/>
      <c r="J33" s="438"/>
      <c r="K33" s="436">
        <f>K28/K$31</f>
        <v>0.33255013105177794</v>
      </c>
      <c r="L33" s="437"/>
      <c r="M33" s="438"/>
      <c r="N33" s="437">
        <f>N28/N$31</f>
        <v>0.33744183407104755</v>
      </c>
      <c r="O33" s="437"/>
      <c r="P33" s="438"/>
    </row>
    <row r="34" spans="2:16" s="31" customFormat="1" ht="13.35" customHeight="1" x14ac:dyDescent="0.2">
      <c r="B34" s="419"/>
      <c r="C34" s="22" t="s">
        <v>70</v>
      </c>
      <c r="D34" s="22"/>
      <c r="E34" s="436">
        <f>E29/E$31</f>
        <v>0.39158397288376412</v>
      </c>
      <c r="F34" s="437"/>
      <c r="G34" s="438"/>
      <c r="H34" s="436">
        <f t="shared" ref="H34:H35" si="5">H29/H$31</f>
        <v>0.3942027330105255</v>
      </c>
      <c r="I34" s="437"/>
      <c r="J34" s="438"/>
      <c r="K34" s="436">
        <f>K29/K$31</f>
        <v>0.39127198489324361</v>
      </c>
      <c r="L34" s="437"/>
      <c r="M34" s="438"/>
      <c r="N34" s="437">
        <f t="shared" ref="N34:N35" si="6">N29/N$31</f>
        <v>0.35454999432527523</v>
      </c>
      <c r="O34" s="437"/>
      <c r="P34" s="438"/>
    </row>
    <row r="35" spans="2:16" s="31" customFormat="1" ht="13.35" customHeight="1" x14ac:dyDescent="0.2">
      <c r="B35" s="420"/>
      <c r="C35" s="390" t="s">
        <v>71</v>
      </c>
      <c r="D35" s="390"/>
      <c r="E35" s="439">
        <f>E30/E$31</f>
        <v>0.27277885728304829</v>
      </c>
      <c r="F35" s="440"/>
      <c r="G35" s="441"/>
      <c r="H35" s="439">
        <f t="shared" si="5"/>
        <v>0.26559564842241423</v>
      </c>
      <c r="I35" s="440"/>
      <c r="J35" s="441"/>
      <c r="K35" s="439">
        <f>K30/K$31</f>
        <v>0.27617788405497845</v>
      </c>
      <c r="L35" s="440"/>
      <c r="M35" s="441"/>
      <c r="N35" s="440">
        <f t="shared" si="6"/>
        <v>0.30800817160367722</v>
      </c>
      <c r="O35" s="440"/>
      <c r="P35" s="441"/>
    </row>
    <row r="36" spans="2:16" s="52" customFormat="1" ht="13.35" customHeight="1" x14ac:dyDescent="0.2">
      <c r="B36" s="431"/>
      <c r="C36" s="424" t="s">
        <v>22</v>
      </c>
      <c r="D36" s="432"/>
      <c r="E36" s="442">
        <f>SUM(E33:E35)</f>
        <v>1</v>
      </c>
      <c r="F36" s="443"/>
      <c r="G36" s="444"/>
      <c r="H36" s="442">
        <f>SUM(H33:H35)</f>
        <v>1</v>
      </c>
      <c r="I36" s="443"/>
      <c r="J36" s="444"/>
      <c r="K36" s="442">
        <f>SUM(K33:K35)</f>
        <v>1</v>
      </c>
      <c r="L36" s="443"/>
      <c r="M36" s="444"/>
      <c r="N36" s="443">
        <f>SUM(N33:N35)</f>
        <v>1</v>
      </c>
      <c r="O36" s="443"/>
      <c r="P36" s="444"/>
    </row>
    <row r="37" spans="2:16" s="31" customFormat="1" ht="13.35" customHeight="1" x14ac:dyDescent="0.2"/>
    <row r="38" spans="2:16" s="31" customFormat="1" ht="13.35" customHeight="1" x14ac:dyDescent="0.2">
      <c r="I38" s="805" t="s">
        <v>190</v>
      </c>
    </row>
    <row r="43" spans="2:16" hidden="1" x14ac:dyDescent="0.2">
      <c r="F43" s="539">
        <f>SUM(F4:F26)</f>
        <v>97359.497087999946</v>
      </c>
      <c r="I43" s="539">
        <f>SUM(I4:I26)</f>
        <v>35721.122594999993</v>
      </c>
      <c r="L43" s="539">
        <f>SUM(L4:L26)</f>
        <v>75182.341859999899</v>
      </c>
      <c r="O43" s="539">
        <f>SUM(O4:O26)</f>
        <v>54284.069991999946</v>
      </c>
    </row>
  </sheetData>
  <mergeCells count="5">
    <mergeCell ref="E2:G2"/>
    <mergeCell ref="H2:J2"/>
    <mergeCell ref="K2:M2"/>
    <mergeCell ref="N2:P2"/>
    <mergeCell ref="C3:D3"/>
  </mergeCells>
  <phoneticPr fontId="9" type="noConversion"/>
  <hyperlinks>
    <hyperlink ref="I38" location="CONTENTS!A1" display="CONTENTS!A1"/>
  </hyperlinks>
  <pageMargins left="0.98425196850393704" right="0.98425196850393704" top="0.98425196850393704" bottom="0.98425196850393704" header="0.51181102362204722" footer="0.51181102362204722"/>
  <pageSetup paperSize="9" scale="86" orientation="landscape" r:id="rId1"/>
  <headerFooter alignWithMargins="0"/>
  <ignoredErrors>
    <ignoredError sqref="E28:O30"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J16"/>
  <sheetViews>
    <sheetView showGridLines="0" zoomScaleNormal="100" zoomScaleSheetLayoutView="90" workbookViewId="0"/>
  </sheetViews>
  <sheetFormatPr defaultColWidth="9.140625" defaultRowHeight="11.25" x14ac:dyDescent="0.2"/>
  <cols>
    <col min="1" max="1" width="3.7109375" style="35" customWidth="1"/>
    <col min="2" max="2" width="0.85546875" style="33" customWidth="1"/>
    <col min="3" max="6" width="11" style="33" customWidth="1"/>
    <col min="7" max="10" width="11" style="34" customWidth="1"/>
    <col min="11" max="16384" width="9.140625" style="35"/>
  </cols>
  <sheetData>
    <row r="1" spans="2:10" s="32" customFormat="1" ht="15" customHeight="1" x14ac:dyDescent="0.2">
      <c r="B1" s="254" t="s">
        <v>377</v>
      </c>
      <c r="C1" s="157"/>
      <c r="D1" s="139"/>
      <c r="E1" s="139"/>
      <c r="F1" s="139"/>
      <c r="G1" s="54"/>
      <c r="H1" s="54"/>
      <c r="I1" s="54"/>
      <c r="J1" s="54"/>
    </row>
    <row r="2" spans="2:10" s="32" customFormat="1" ht="12.6" customHeight="1" x14ac:dyDescent="0.2">
      <c r="B2" s="239"/>
      <c r="C2" s="240" t="s">
        <v>162</v>
      </c>
      <c r="D2" s="813" t="s">
        <v>157</v>
      </c>
      <c r="E2" s="810" t="s">
        <v>160</v>
      </c>
      <c r="F2" s="813" t="s">
        <v>158</v>
      </c>
      <c r="G2" s="810" t="s">
        <v>160</v>
      </c>
      <c r="H2" s="813" t="s">
        <v>159</v>
      </c>
      <c r="I2" s="810" t="s">
        <v>160</v>
      </c>
      <c r="J2" s="810" t="s">
        <v>22</v>
      </c>
    </row>
    <row r="3" spans="2:10" s="32" customFormat="1" ht="12.6" customHeight="1" x14ac:dyDescent="0.2">
      <c r="B3" s="277"/>
      <c r="C3" s="808" t="s">
        <v>163</v>
      </c>
      <c r="D3" s="814"/>
      <c r="E3" s="811"/>
      <c r="F3" s="814"/>
      <c r="G3" s="811"/>
      <c r="H3" s="814"/>
      <c r="I3" s="811"/>
      <c r="J3" s="811"/>
    </row>
    <row r="4" spans="2:10" s="32" customFormat="1" ht="12.6" customHeight="1" x14ac:dyDescent="0.2">
      <c r="B4" s="209"/>
      <c r="C4" s="809"/>
      <c r="D4" s="815"/>
      <c r="E4" s="812"/>
      <c r="F4" s="815"/>
      <c r="G4" s="812"/>
      <c r="H4" s="815"/>
      <c r="I4" s="812"/>
      <c r="J4" s="812"/>
    </row>
    <row r="5" spans="2:10" s="32" customFormat="1" ht="13.35" hidden="1" customHeight="1" x14ac:dyDescent="0.2">
      <c r="B5" s="231"/>
      <c r="C5" s="278" t="s">
        <v>106</v>
      </c>
      <c r="D5" s="279">
        <f>A3.1.2!D16</f>
        <v>53376.757653819965</v>
      </c>
      <c r="E5" s="280"/>
      <c r="F5" s="279">
        <f>A3.1.2!H16</f>
        <v>69582.202415299937</v>
      </c>
      <c r="G5" s="280"/>
      <c r="H5" s="279">
        <f>A3.1.2!L16</f>
        <v>34757.302099549997</v>
      </c>
      <c r="I5" s="280"/>
      <c r="J5" s="281">
        <f t="shared" ref="J5:J9" si="0">D5+F5+H5</f>
        <v>157716.2621686699</v>
      </c>
    </row>
    <row r="6" spans="2:10" s="32" customFormat="1" ht="13.35" customHeight="1" x14ac:dyDescent="0.2">
      <c r="B6" s="231"/>
      <c r="C6" s="226" t="s">
        <v>107</v>
      </c>
      <c r="D6" s="165">
        <f>A3.1.2!D17</f>
        <v>48850.658170961739</v>
      </c>
      <c r="E6" s="795">
        <f>D6/D5-1</f>
        <v>-8.4795324440886333E-2</v>
      </c>
      <c r="F6" s="165">
        <f>A3.1.2!H17</f>
        <v>70211.869550009738</v>
      </c>
      <c r="G6" s="795">
        <f>F6/F5-1</f>
        <v>9.0492555977410571E-3</v>
      </c>
      <c r="H6" s="165">
        <f>A3.1.2!L17</f>
        <v>12326.770241384287</v>
      </c>
      <c r="I6" s="795">
        <f>H6/H5-1</f>
        <v>-0.64534732281353091</v>
      </c>
      <c r="J6" s="117">
        <f t="shared" si="0"/>
        <v>131389.29796235575</v>
      </c>
    </row>
    <row r="7" spans="2:10" s="32" customFormat="1" ht="13.35" customHeight="1" x14ac:dyDescent="0.2">
      <c r="B7" s="231"/>
      <c r="C7" s="226" t="s">
        <v>120</v>
      </c>
      <c r="D7" s="165">
        <f>A3.1.2!D18</f>
        <v>50130.584178044082</v>
      </c>
      <c r="E7" s="795">
        <f>D7/D6-1</f>
        <v>2.6200793500120501E-2</v>
      </c>
      <c r="F7" s="165">
        <f>A3.1.2!H18</f>
        <v>72329.765164759636</v>
      </c>
      <c r="G7" s="795">
        <f>F7/F6-1</f>
        <v>3.0164352955184937E-2</v>
      </c>
      <c r="H7" s="165">
        <f>A3.1.2!L18</f>
        <v>8272.8746098202882</v>
      </c>
      <c r="I7" s="795">
        <f>H7/H6-1</f>
        <v>-0.32886924572942711</v>
      </c>
      <c r="J7" s="117">
        <f t="shared" si="0"/>
        <v>130733.223952624</v>
      </c>
    </row>
    <row r="8" spans="2:10" s="32" customFormat="1" ht="13.35" customHeight="1" x14ac:dyDescent="0.2">
      <c r="B8" s="232"/>
      <c r="C8" s="227" t="s">
        <v>151</v>
      </c>
      <c r="D8" s="165">
        <f>A3.1.2!D19</f>
        <v>57796.79162488415</v>
      </c>
      <c r="E8" s="795">
        <f>D8/D7-1</f>
        <v>0.15292475786064497</v>
      </c>
      <c r="F8" s="165">
        <f>A3.1.2!H19</f>
        <v>84205.211116855135</v>
      </c>
      <c r="G8" s="795">
        <f>F8/F7-1</f>
        <v>0.16418477130465559</v>
      </c>
      <c r="H8" s="165">
        <f>A3.1.2!L19</f>
        <v>6365.6834848372264</v>
      </c>
      <c r="I8" s="795">
        <f>H8/H7-1</f>
        <v>-0.23053548070451069</v>
      </c>
      <c r="J8" s="117">
        <f t="shared" si="0"/>
        <v>148367.68622657651</v>
      </c>
    </row>
    <row r="9" spans="2:10" s="32" customFormat="1" ht="13.35" customHeight="1" x14ac:dyDescent="0.2">
      <c r="B9" s="233"/>
      <c r="C9" s="228" t="s">
        <v>214</v>
      </c>
      <c r="D9" s="166">
        <f>A3.1.2!D20</f>
        <v>65645.624622635078</v>
      </c>
      <c r="E9" s="796">
        <f>D9/D8-1</f>
        <v>0.13580049648243175</v>
      </c>
      <c r="F9" s="166">
        <f>A3.1.2!H20</f>
        <v>84720.99103816392</v>
      </c>
      <c r="G9" s="796">
        <f>F9/F8-1</f>
        <v>6.1252731804568583E-3</v>
      </c>
      <c r="H9" s="166">
        <f>A3.1.2!L20</f>
        <v>3381.0127476229286</v>
      </c>
      <c r="I9" s="796">
        <f>H9/H8-1</f>
        <v>-0.46886885663160127</v>
      </c>
      <c r="J9" s="162">
        <f t="shared" si="0"/>
        <v>153747.62840842194</v>
      </c>
    </row>
    <row r="10" spans="2:10" s="54" customFormat="1" ht="13.35" customHeight="1" x14ac:dyDescent="0.2">
      <c r="B10" s="250"/>
      <c r="C10" s="246" t="s">
        <v>161</v>
      </c>
      <c r="D10" s="67"/>
      <c r="E10" s="141"/>
      <c r="F10" s="67"/>
      <c r="G10" s="141"/>
      <c r="H10" s="67"/>
      <c r="I10" s="141"/>
      <c r="J10" s="141"/>
    </row>
    <row r="11" spans="2:10" s="54" customFormat="1" ht="13.35" customHeight="1" x14ac:dyDescent="0.2">
      <c r="B11" s="251"/>
      <c r="C11" s="247" t="str">
        <f>C6</f>
        <v>2009</v>
      </c>
      <c r="D11" s="789">
        <f>D6/$J6</f>
        <v>0.37180089191859372</v>
      </c>
      <c r="E11" s="790"/>
      <c r="F11" s="789">
        <f>F6/$J6</f>
        <v>0.53438043005699054</v>
      </c>
      <c r="G11" s="790"/>
      <c r="H11" s="789">
        <f>H6/$J6</f>
        <v>9.3818678024415819E-2</v>
      </c>
      <c r="I11" s="790"/>
      <c r="J11" s="791">
        <f>J6/$J6</f>
        <v>1</v>
      </c>
    </row>
    <row r="12" spans="2:10" s="54" customFormat="1" ht="13.35" customHeight="1" x14ac:dyDescent="0.2">
      <c r="B12" s="251"/>
      <c r="C12" s="247" t="str">
        <f>C7</f>
        <v>2010</v>
      </c>
      <c r="D12" s="789">
        <f>D7/$J7</f>
        <v>0.38345710954248896</v>
      </c>
      <c r="E12" s="790"/>
      <c r="F12" s="789">
        <f>F7/$J7</f>
        <v>0.55326230760568551</v>
      </c>
      <c r="G12" s="790"/>
      <c r="H12" s="789">
        <f>H7/$J7</f>
        <v>6.3280582851825556E-2</v>
      </c>
      <c r="I12" s="790"/>
      <c r="J12" s="791">
        <f>J7/$J7</f>
        <v>1</v>
      </c>
    </row>
    <row r="13" spans="2:10" s="54" customFormat="1" ht="13.35" customHeight="1" x14ac:dyDescent="0.2">
      <c r="B13" s="252"/>
      <c r="C13" s="248" t="str">
        <f>C8</f>
        <v>2011</v>
      </c>
      <c r="D13" s="789">
        <f>D8/$J8</f>
        <v>0.38955107473079431</v>
      </c>
      <c r="E13" s="790"/>
      <c r="F13" s="789">
        <f>F8/$J8</f>
        <v>0.56754414157448652</v>
      </c>
      <c r="G13" s="790"/>
      <c r="H13" s="789">
        <f>H8/$J8</f>
        <v>4.2904783694719145E-2</v>
      </c>
      <c r="I13" s="790"/>
      <c r="J13" s="791">
        <f>J8/$J8</f>
        <v>1</v>
      </c>
    </row>
    <row r="14" spans="2:10" s="54" customFormat="1" ht="13.35" customHeight="1" x14ac:dyDescent="0.2">
      <c r="B14" s="253"/>
      <c r="C14" s="249" t="str">
        <f>C9</f>
        <v>2012</v>
      </c>
      <c r="D14" s="792">
        <f>D9/$J9</f>
        <v>0.42696999818593079</v>
      </c>
      <c r="E14" s="793"/>
      <c r="F14" s="792">
        <f>F9/$J9</f>
        <v>0.55103933579454878</v>
      </c>
      <c r="G14" s="793"/>
      <c r="H14" s="792">
        <f>H9/$J9</f>
        <v>2.1990666019520367E-2</v>
      </c>
      <c r="I14" s="793"/>
      <c r="J14" s="794">
        <f>J9/$J9</f>
        <v>1</v>
      </c>
    </row>
    <row r="15" spans="2:10" s="54" customFormat="1" ht="13.35" customHeight="1" x14ac:dyDescent="0.2"/>
    <row r="16" spans="2:10" ht="12.75" x14ac:dyDescent="0.2">
      <c r="F16" s="805" t="s">
        <v>190</v>
      </c>
    </row>
  </sheetData>
  <mergeCells count="8">
    <mergeCell ref="C3:C4"/>
    <mergeCell ref="J2:J4"/>
    <mergeCell ref="D2:D4"/>
    <mergeCell ref="E2:E4"/>
    <mergeCell ref="F2:F4"/>
    <mergeCell ref="G2:G4"/>
    <mergeCell ref="H2:H4"/>
    <mergeCell ref="I2:I4"/>
  </mergeCells>
  <hyperlinks>
    <hyperlink ref="F16"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ignoredErrors>
    <ignoredError sqref="G9 G6 G7 G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P21"/>
  <sheetViews>
    <sheetView showGridLines="0" zoomScaleNormal="100" zoomScaleSheetLayoutView="90" workbookViewId="0"/>
  </sheetViews>
  <sheetFormatPr defaultColWidth="9.140625" defaultRowHeight="12.75" x14ac:dyDescent="0.2"/>
  <cols>
    <col min="1" max="1" width="3.7109375" style="96" customWidth="1"/>
    <col min="2" max="2" width="0.85546875" style="23" customWidth="1"/>
    <col min="3" max="3" width="2.7109375" style="65" customWidth="1"/>
    <col min="4" max="4" width="20.28515625" style="65" customWidth="1"/>
    <col min="5" max="7" width="9.140625" style="65" customWidth="1"/>
    <col min="8" max="8" width="9.140625" style="134" customWidth="1"/>
    <col min="9" max="16" width="9.140625" style="95" customWidth="1"/>
    <col min="17" max="16384" width="9.140625" style="96"/>
  </cols>
  <sheetData>
    <row r="1" spans="2:16" s="94" customFormat="1" ht="15" customHeight="1" x14ac:dyDescent="0.2">
      <c r="B1" s="445" t="s">
        <v>210</v>
      </c>
      <c r="C1" s="401"/>
      <c r="D1" s="401"/>
      <c r="E1" s="123"/>
      <c r="F1" s="123"/>
      <c r="G1" s="123"/>
      <c r="H1" s="93"/>
      <c r="I1" s="93"/>
      <c r="J1" s="161"/>
      <c r="K1" s="93"/>
      <c r="L1" s="93"/>
      <c r="M1" s="93"/>
      <c r="N1" s="93"/>
      <c r="O1" s="93"/>
      <c r="P1" s="93"/>
    </row>
    <row r="2" spans="2:16" s="94" customFormat="1" ht="38.1" customHeight="1" x14ac:dyDescent="0.2">
      <c r="B2" s="774"/>
      <c r="C2" s="775" t="s">
        <v>141</v>
      </c>
      <c r="D2" s="776"/>
      <c r="E2" s="873" t="s">
        <v>371</v>
      </c>
      <c r="F2" s="874"/>
      <c r="G2" s="875"/>
      <c r="H2" s="876" t="s">
        <v>372</v>
      </c>
      <c r="I2" s="877"/>
      <c r="J2" s="878"/>
      <c r="K2" s="876" t="s">
        <v>234</v>
      </c>
      <c r="L2" s="877"/>
      <c r="M2" s="878"/>
      <c r="N2" s="877" t="s">
        <v>373</v>
      </c>
      <c r="O2" s="877"/>
      <c r="P2" s="878"/>
    </row>
    <row r="3" spans="2:16" ht="38.1" customHeight="1" x14ac:dyDescent="0.2">
      <c r="B3" s="777"/>
      <c r="C3" s="880" t="s">
        <v>144</v>
      </c>
      <c r="D3" s="881"/>
      <c r="E3" s="778" t="s">
        <v>28</v>
      </c>
      <c r="F3" s="779" t="s">
        <v>68</v>
      </c>
      <c r="G3" s="780" t="s">
        <v>72</v>
      </c>
      <c r="H3" s="778" t="s">
        <v>28</v>
      </c>
      <c r="I3" s="779" t="s">
        <v>68</v>
      </c>
      <c r="J3" s="780" t="s">
        <v>72</v>
      </c>
      <c r="K3" s="778" t="s">
        <v>28</v>
      </c>
      <c r="L3" s="779" t="s">
        <v>68</v>
      </c>
      <c r="M3" s="780" t="s">
        <v>72</v>
      </c>
      <c r="N3" s="778" t="s">
        <v>28</v>
      </c>
      <c r="O3" s="779" t="s">
        <v>68</v>
      </c>
      <c r="P3" s="780" t="s">
        <v>72</v>
      </c>
    </row>
    <row r="4" spans="2:16" s="23" customFormat="1" ht="13.35" customHeight="1" x14ac:dyDescent="0.2">
      <c r="B4" s="29"/>
      <c r="C4" s="127" t="s">
        <v>38</v>
      </c>
      <c r="D4" s="550" t="s">
        <v>112</v>
      </c>
      <c r="E4" s="781">
        <f>A3.3.1!E12/A3.3.1!E$30</f>
        <v>0.50161669443923329</v>
      </c>
      <c r="F4" s="781">
        <f>A3.3.1!F12/A3.3.1!F$30</f>
        <v>6.0766431914933555E-3</v>
      </c>
      <c r="G4" s="782">
        <f>A3.3.1!G12/A3.3.1!G$30</f>
        <v>3.9715530442158645E-3</v>
      </c>
      <c r="H4" s="781">
        <f>A3.3.1!H12/A3.3.1!H$30</f>
        <v>0.48759211474533326</v>
      </c>
      <c r="I4" s="781">
        <f>A3.3.1!I12/A3.3.1!I$30</f>
        <v>6.07466394266534E-3</v>
      </c>
      <c r="J4" s="782">
        <f>A3.3.1!J12/A3.3.1!J$30</f>
        <v>3.6192141287606176E-3</v>
      </c>
      <c r="K4" s="781">
        <f>A3.3.1!K12/A3.3.1!K$30</f>
        <v>0.46428743699201697</v>
      </c>
      <c r="L4" s="781">
        <f>A3.3.1!L12/A3.3.1!L$30</f>
        <v>5.2563648544319153E-3</v>
      </c>
      <c r="M4" s="782">
        <f>A3.3.1!M12/A3.3.1!M$30</f>
        <v>2.9965435853400646E-3</v>
      </c>
      <c r="N4" s="781">
        <f>A3.3.1!N12/A3.3.1!N$30</f>
        <v>0.43778234691546358</v>
      </c>
      <c r="O4" s="781">
        <f>A3.3.1!O12/A3.3.1!O$30</f>
        <v>6.8696679287190412E-3</v>
      </c>
      <c r="P4" s="782">
        <f>A3.3.1!P12/A3.3.1!P$30</f>
        <v>3.9212960441469746E-3</v>
      </c>
    </row>
    <row r="5" spans="2:16" s="23" customFormat="1" ht="13.35" customHeight="1" x14ac:dyDescent="0.2">
      <c r="B5" s="29"/>
      <c r="C5" s="127" t="s">
        <v>39</v>
      </c>
      <c r="D5" s="550" t="s">
        <v>61</v>
      </c>
      <c r="E5" s="781">
        <f>A3.3.1!E13/A3.3.1!E$30</f>
        <v>0.16136045112947903</v>
      </c>
      <c r="F5" s="781">
        <f>A3.3.1!F13/A3.3.1!F$30</f>
        <v>1.0398318782003306E-2</v>
      </c>
      <c r="G5" s="782">
        <f>A3.3.1!G13/A3.3.1!G$30</f>
        <v>8.0554330418493372E-3</v>
      </c>
      <c r="H5" s="781">
        <f>A3.3.1!H13/A3.3.1!H$30</f>
        <v>0.16721877397308041</v>
      </c>
      <c r="I5" s="781">
        <f>A3.3.1!I13/A3.3.1!I$30</f>
        <v>1.0503880171028749E-2</v>
      </c>
      <c r="J5" s="782">
        <f>A3.3.1!J13/A3.3.1!J$30</f>
        <v>7.8029387556658759E-3</v>
      </c>
      <c r="K5" s="781">
        <f>A3.3.1!K13/A3.3.1!K$30</f>
        <v>0.16922316281986349</v>
      </c>
      <c r="L5" s="781">
        <f>A3.3.1!L13/A3.3.1!L$30</f>
        <v>9.235833634457527E-3</v>
      </c>
      <c r="M5" s="782">
        <f>A3.3.1!M13/A3.3.1!M$30</f>
        <v>6.7528117661465065E-3</v>
      </c>
      <c r="N5" s="781">
        <f>A3.3.1!N13/A3.3.1!N$30</f>
        <v>0.17421679821361455</v>
      </c>
      <c r="O5" s="781">
        <f>A3.3.1!O13/A3.3.1!O$30</f>
        <v>1.2682300052783618E-2</v>
      </c>
      <c r="P5" s="782">
        <f>A3.3.1!P13/A3.3.1!P$30</f>
        <v>9.2180811902659986E-3</v>
      </c>
    </row>
    <row r="6" spans="2:16" s="23" customFormat="1" ht="13.35" customHeight="1" x14ac:dyDescent="0.2">
      <c r="B6" s="29"/>
      <c r="C6" s="127" t="s">
        <v>40</v>
      </c>
      <c r="D6" s="550" t="s">
        <v>62</v>
      </c>
      <c r="E6" s="781">
        <f>A3.3.1!E14/A3.3.1!E$30</f>
        <v>0.11349415672555922</v>
      </c>
      <c r="F6" s="781">
        <f>A3.3.1!F14/A3.3.1!F$30</f>
        <v>1.5790510872526857E-2</v>
      </c>
      <c r="G6" s="782">
        <f>A3.3.1!G14/A3.3.1!G$30</f>
        <v>1.3108811752773923E-2</v>
      </c>
      <c r="H6" s="781">
        <f>A3.3.1!H14/A3.3.1!H$30</f>
        <v>0.11773833600669503</v>
      </c>
      <c r="I6" s="781">
        <f>A3.3.1!I14/A3.3.1!I$30</f>
        <v>1.5913915200663993E-2</v>
      </c>
      <c r="J6" s="782">
        <f>A3.3.1!J14/A3.3.1!J$30</f>
        <v>1.2942757474746634E-2</v>
      </c>
      <c r="K6" s="781">
        <f>A3.3.1!K14/A3.3.1!K$30</f>
        <v>0.12388756240503582</v>
      </c>
      <c r="L6" s="781">
        <f>A3.3.1!L14/A3.3.1!L$30</f>
        <v>1.4534770228452653E-2</v>
      </c>
      <c r="M6" s="782">
        <f>A3.3.1!M14/A3.3.1!M$30</f>
        <v>1.156989685691885E-2</v>
      </c>
      <c r="N6" s="781">
        <f>A3.3.1!N14/A3.3.1!N$30</f>
        <v>0.1322839055809806</v>
      </c>
      <c r="O6" s="781">
        <f>A3.3.1!O14/A3.3.1!O$30</f>
        <v>2.0682159023731394E-2</v>
      </c>
      <c r="P6" s="782">
        <f>A3.3.1!P14/A3.3.1!P$30</f>
        <v>1.6319580208849584E-2</v>
      </c>
    </row>
    <row r="7" spans="2:16" s="23" customFormat="1" ht="13.35" customHeight="1" x14ac:dyDescent="0.2">
      <c r="B7" s="29"/>
      <c r="C7" s="127" t="s">
        <v>41</v>
      </c>
      <c r="D7" s="550" t="s">
        <v>58</v>
      </c>
      <c r="E7" s="781">
        <f>A3.3.1!E15/A3.3.1!E$30</f>
        <v>4.9891300749307525E-2</v>
      </c>
      <c r="F7" s="781">
        <f>A3.3.1!F15/A3.3.1!F$30</f>
        <v>1.2080331743885319E-2</v>
      </c>
      <c r="G7" s="782">
        <f>A3.3.1!G15/A3.3.1!G$30</f>
        <v>1.1455874749010574E-2</v>
      </c>
      <c r="H7" s="781">
        <f>A3.3.1!H15/A3.3.1!H$30</f>
        <v>5.1985261640746683E-2</v>
      </c>
      <c r="I7" s="781">
        <f>A3.3.1!I15/A3.3.1!I$30</f>
        <v>1.2239991642014888E-2</v>
      </c>
      <c r="J7" s="782">
        <f>A3.3.1!J15/A3.3.1!J$30</f>
        <v>1.1383155501751027E-2</v>
      </c>
      <c r="K7" s="781">
        <f>A3.3.1!K15/A3.3.1!K$30</f>
        <v>5.578467549381376E-2</v>
      </c>
      <c r="L7" s="781">
        <f>A3.3.1!L15/A3.3.1!L$30</f>
        <v>1.1373501261620856E-2</v>
      </c>
      <c r="M7" s="782">
        <f>A3.3.1!M15/A3.3.1!M$30</f>
        <v>1.0539306475458766E-2</v>
      </c>
      <c r="N7" s="781">
        <f>A3.3.1!N15/A3.3.1!N$30</f>
        <v>5.9361942030908006E-2</v>
      </c>
      <c r="O7" s="781">
        <f>A3.3.1!O15/A3.3.1!O$30</f>
        <v>1.6131004990648224E-2</v>
      </c>
      <c r="P7" s="782">
        <f>A3.3.1!P15/A3.3.1!P$30</f>
        <v>1.4910414688444645E-2</v>
      </c>
    </row>
    <row r="8" spans="2:16" s="23" customFormat="1" ht="13.35" customHeight="1" x14ac:dyDescent="0.2">
      <c r="B8" s="29"/>
      <c r="C8" s="127" t="s">
        <v>42</v>
      </c>
      <c r="D8" s="550" t="s">
        <v>59</v>
      </c>
      <c r="E8" s="781">
        <f>A3.3.1!E16/A3.3.1!E$30</f>
        <v>3.0314400167738946E-2</v>
      </c>
      <c r="F8" s="781">
        <f>A3.3.1!F16/A3.3.1!F$30</f>
        <v>1.0370997585950389E-2</v>
      </c>
      <c r="G8" s="782">
        <f>A3.3.1!G16/A3.3.1!G$30</f>
        <v>1.0103607203639934E-2</v>
      </c>
      <c r="H8" s="781">
        <f>A3.3.1!H16/A3.3.1!H$30</f>
        <v>3.3759908873236162E-2</v>
      </c>
      <c r="I8" s="781">
        <f>A3.3.1!I16/A3.3.1!I$30</f>
        <v>1.1281680953999954E-2</v>
      </c>
      <c r="J8" s="782">
        <f>A3.3.1!J16/A3.3.1!J$30</f>
        <v>1.0867985587561873E-2</v>
      </c>
      <c r="K8" s="781">
        <f>A3.3.1!K16/A3.3.1!K$30</f>
        <v>3.5989918722716639E-2</v>
      </c>
      <c r="L8" s="781">
        <f>A3.3.1!L16/A3.3.1!L$30</f>
        <v>1.0459823156168568E-2</v>
      </c>
      <c r="M8" s="782">
        <f>A3.3.1!M16/A3.3.1!M$30</f>
        <v>1.0052378610517478E-2</v>
      </c>
      <c r="N8" s="781">
        <f>A3.3.1!N16/A3.3.1!N$30</f>
        <v>3.8690278791094601E-2</v>
      </c>
      <c r="O8" s="781">
        <f>A3.3.1!O16/A3.3.1!O$30</f>
        <v>1.4990513859201157E-2</v>
      </c>
      <c r="P8" s="782">
        <f>A3.3.1!P16/A3.3.1!P$30</f>
        <v>1.4343736958476449E-2</v>
      </c>
    </row>
    <row r="9" spans="2:16" s="23" customFormat="1" ht="13.35" customHeight="1" x14ac:dyDescent="0.2">
      <c r="B9" s="29"/>
      <c r="C9" s="127" t="s">
        <v>43</v>
      </c>
      <c r="D9" s="550" t="s">
        <v>63</v>
      </c>
      <c r="E9" s="781">
        <f>A3.3.1!E17/A3.3.1!E$30</f>
        <v>6.9986867806261524E-2</v>
      </c>
      <c r="F9" s="781">
        <f>A3.3.1!F17/A3.3.1!F$30</f>
        <v>4.3459850313791924E-2</v>
      </c>
      <c r="G9" s="782">
        <f>A3.3.1!G17/A3.3.1!G$30</f>
        <v>4.3373725736556505E-2</v>
      </c>
      <c r="H9" s="781">
        <f>A3.3.1!H17/A3.3.1!H$30</f>
        <v>6.8281144663737595E-2</v>
      </c>
      <c r="I9" s="781">
        <f>A3.3.1!I17/A3.3.1!I$30</f>
        <v>4.1340902997625752E-2</v>
      </c>
      <c r="J9" s="782">
        <f>A3.3.1!J17/A3.3.1!J$30</f>
        <v>4.1536187368576886E-2</v>
      </c>
      <c r="K9" s="781">
        <f>A3.3.1!K17/A3.3.1!K$30</f>
        <v>7.3022936111714065E-2</v>
      </c>
      <c r="L9" s="781">
        <f>A3.3.1!L17/A3.3.1!L$30</f>
        <v>3.8162674974198819E-2</v>
      </c>
      <c r="M9" s="782">
        <f>A3.3.1!M17/A3.3.1!M$30</f>
        <v>3.829409669814475E-2</v>
      </c>
      <c r="N9" s="781">
        <f>A3.3.1!N17/A3.3.1!N$30</f>
        <v>7.8965016618395945E-2</v>
      </c>
      <c r="O9" s="781">
        <f>A3.3.1!O17/A3.3.1!O$30</f>
        <v>5.4743481950577738E-2</v>
      </c>
      <c r="P9" s="782">
        <f>A3.3.1!P17/A3.3.1!P$30</f>
        <v>5.5123184097881216E-2</v>
      </c>
    </row>
    <row r="10" spans="2:16" s="23" customFormat="1" ht="13.35" customHeight="1" x14ac:dyDescent="0.2">
      <c r="B10" s="29"/>
      <c r="C10" s="127" t="s">
        <v>44</v>
      </c>
      <c r="D10" s="550" t="s">
        <v>64</v>
      </c>
      <c r="E10" s="781">
        <f>A3.3.1!E18/A3.3.1!E$30</f>
        <v>3.0777889358508888E-2</v>
      </c>
      <c r="F10" s="781">
        <f>A3.3.1!F18/A3.3.1!F$30</f>
        <v>4.2758702368684745E-2</v>
      </c>
      <c r="G10" s="782">
        <f>A3.3.1!G18/A3.3.1!G$30</f>
        <v>4.3043820937898922E-2</v>
      </c>
      <c r="H10" s="781">
        <f>A3.3.1!H18/A3.3.1!H$30</f>
        <v>3.164446614129298E-2</v>
      </c>
      <c r="I10" s="781">
        <f>A3.3.1!I18/A3.3.1!I$30</f>
        <v>4.2573521881504699E-2</v>
      </c>
      <c r="J10" s="782">
        <f>A3.3.1!J18/A3.3.1!J$30</f>
        <v>4.3432050821715036E-2</v>
      </c>
      <c r="K10" s="781">
        <f>A3.3.1!K18/A3.3.1!K$30</f>
        <v>3.3523864650411211E-2</v>
      </c>
      <c r="L10" s="781">
        <f>A3.3.1!L18/A3.3.1!L$30</f>
        <v>3.9131417461722676E-2</v>
      </c>
      <c r="M10" s="782">
        <f>A3.3.1!M18/A3.3.1!M$30</f>
        <v>3.9690793270800398E-2</v>
      </c>
      <c r="N10" s="781">
        <f>A3.3.1!N18/A3.3.1!N$30</f>
        <v>3.6243579256114905E-2</v>
      </c>
      <c r="O10" s="781">
        <f>A3.3.1!O18/A3.3.1!O$30</f>
        <v>5.6064283732992312E-2</v>
      </c>
      <c r="P10" s="782">
        <f>A3.3.1!P18/A3.3.1!P$30</f>
        <v>5.7034942394867248E-2</v>
      </c>
    </row>
    <row r="11" spans="2:16" s="23" customFormat="1" ht="13.35" customHeight="1" x14ac:dyDescent="0.2">
      <c r="B11" s="29"/>
      <c r="C11" s="127" t="s">
        <v>45</v>
      </c>
      <c r="D11" s="550" t="s">
        <v>65</v>
      </c>
      <c r="E11" s="781">
        <f>A3.3.1!E19/A3.3.1!E$30</f>
        <v>1.2530761336173124E-2</v>
      </c>
      <c r="F11" s="781">
        <f>A3.3.1!F19/A3.3.1!F$30</f>
        <v>3.0227018837549632E-2</v>
      </c>
      <c r="G11" s="782">
        <f>A3.3.1!G19/A3.3.1!G$30</f>
        <v>3.0423571296153782E-2</v>
      </c>
      <c r="H11" s="781">
        <f>A3.3.1!H19/A3.3.1!H$30</f>
        <v>1.2611293209661296E-2</v>
      </c>
      <c r="I11" s="781">
        <f>A3.3.1!I19/A3.3.1!I$30</f>
        <v>2.9542745861821772E-2</v>
      </c>
      <c r="J11" s="782">
        <f>A3.3.1!J19/A3.3.1!J$30</f>
        <v>3.0040890527481979E-2</v>
      </c>
      <c r="K11" s="781">
        <f>A3.3.1!K19/A3.3.1!K$30</f>
        <v>1.2939247039529219E-2</v>
      </c>
      <c r="L11" s="781">
        <f>A3.3.1!L19/A3.3.1!L$30</f>
        <v>2.6277333454295438E-2</v>
      </c>
      <c r="M11" s="782">
        <f>A3.3.1!M19/A3.3.1!M$30</f>
        <v>2.6745130201243146E-2</v>
      </c>
      <c r="N11" s="781">
        <f>A3.3.1!N19/A3.3.1!N$30</f>
        <v>1.37590000958045E-2</v>
      </c>
      <c r="O11" s="781">
        <f>A3.3.1!O19/A3.3.1!O$30</f>
        <v>3.7129326209404491E-2</v>
      </c>
      <c r="P11" s="782">
        <f>A3.3.1!P19/A3.3.1!P$30</f>
        <v>3.788350647467708E-2</v>
      </c>
    </row>
    <row r="12" spans="2:16" s="23" customFormat="1" ht="13.35" customHeight="1" x14ac:dyDescent="0.2">
      <c r="B12" s="29"/>
      <c r="C12" s="127" t="s">
        <v>46</v>
      </c>
      <c r="D12" s="550" t="s">
        <v>66</v>
      </c>
      <c r="E12" s="781">
        <f>A3.3.1!E20/A3.3.1!E$30</f>
        <v>6.7923237361642956E-3</v>
      </c>
      <c r="F12" s="781">
        <f>A3.3.1!F20/A3.3.1!F$30</f>
        <v>2.3166231003014362E-2</v>
      </c>
      <c r="G12" s="782">
        <f>A3.3.1!G20/A3.3.1!G$30</f>
        <v>2.3384100137801279E-2</v>
      </c>
      <c r="H12" s="781">
        <f>A3.3.1!H20/A3.3.1!H$30</f>
        <v>6.4799962805402516E-3</v>
      </c>
      <c r="I12" s="781">
        <f>A3.3.1!I20/A3.3.1!I$30</f>
        <v>2.1544582596677134E-2</v>
      </c>
      <c r="J12" s="782">
        <f>A3.3.1!J20/A3.3.1!J$30</f>
        <v>2.1846416975049913E-2</v>
      </c>
      <c r="K12" s="781">
        <f>A3.3.1!K20/A3.3.1!K$30</f>
        <v>7.0544823095289779E-3</v>
      </c>
      <c r="L12" s="781">
        <f>A3.3.1!L20/A3.3.1!L$30</f>
        <v>2.0308692465514942E-2</v>
      </c>
      <c r="M12" s="782">
        <f>A3.3.1!M20/A3.3.1!M$30</f>
        <v>2.0623211893889232E-2</v>
      </c>
      <c r="N12" s="781">
        <f>A3.3.1!N20/A3.3.1!N$30</f>
        <v>7.1927070666873011E-3</v>
      </c>
      <c r="O12" s="781">
        <f>A3.3.1!O20/A3.3.1!O$30</f>
        <v>2.7450997663930835E-2</v>
      </c>
      <c r="P12" s="782">
        <f>A3.3.1!P20/A3.3.1!P$30</f>
        <v>2.7969661811163577E-2</v>
      </c>
    </row>
    <row r="13" spans="2:16" s="23" customFormat="1" ht="13.35" customHeight="1" x14ac:dyDescent="0.2">
      <c r="B13" s="29"/>
      <c r="C13" s="127" t="s">
        <v>47</v>
      </c>
      <c r="D13" s="550" t="s">
        <v>114</v>
      </c>
      <c r="E13" s="781">
        <f>A3.3.1!E21/A3.3.1!E$30</f>
        <v>1.3319796506174339E-2</v>
      </c>
      <c r="F13" s="781">
        <f>A3.3.1!F21/A3.3.1!F$30</f>
        <v>8.1721261006743484E-2</v>
      </c>
      <c r="G13" s="782">
        <f>A3.3.1!G21/A3.3.1!G$30</f>
        <v>8.2427525642866983E-2</v>
      </c>
      <c r="H13" s="781">
        <f>A3.3.1!H21/A3.3.1!H$30</f>
        <v>1.285538275565474E-2</v>
      </c>
      <c r="I13" s="781">
        <f>A3.3.1!I21/A3.3.1!I$30</f>
        <v>7.6526271969251061E-2</v>
      </c>
      <c r="J13" s="782">
        <f>A3.3.1!J21/A3.3.1!J$30</f>
        <v>7.7261619036696733E-2</v>
      </c>
      <c r="K13" s="781">
        <f>A3.3.1!K21/A3.3.1!K$30</f>
        <v>1.396425728963172E-2</v>
      </c>
      <c r="L13" s="781">
        <f>A3.3.1!L21/A3.3.1!L$30</f>
        <v>7.1393850965769681E-2</v>
      </c>
      <c r="M13" s="782">
        <f>A3.3.1!M21/A3.3.1!M$30</f>
        <v>7.2385346762523214E-2</v>
      </c>
      <c r="N13" s="781">
        <f>A3.3.1!N21/A3.3.1!N$30</f>
        <v>1.322839055809806E-2</v>
      </c>
      <c r="O13" s="781">
        <f>A3.3.1!O21/A3.3.1!O$30</f>
        <v>9.0321851853114213E-2</v>
      </c>
      <c r="P13" s="782">
        <f>A3.3.1!P21/A3.3.1!P$30</f>
        <v>9.1754668967585787E-2</v>
      </c>
    </row>
    <row r="14" spans="2:16" s="23" customFormat="1" ht="13.35" customHeight="1" x14ac:dyDescent="0.2">
      <c r="B14" s="29"/>
      <c r="C14" s="127" t="s">
        <v>48</v>
      </c>
      <c r="D14" s="550" t="s">
        <v>115</v>
      </c>
      <c r="E14" s="781">
        <f>A3.3.1!E22/A3.3.1!E$30</f>
        <v>4.6624805500071727E-3</v>
      </c>
      <c r="F14" s="781">
        <f>A3.3.1!F22/A3.3.1!F$30</f>
        <v>6.3422552089182266E-2</v>
      </c>
      <c r="G14" s="782">
        <f>A3.3.1!G22/A3.3.1!G$30</f>
        <v>6.3605342036251913E-2</v>
      </c>
      <c r="H14" s="781">
        <f>A3.3.1!H22/A3.3.1!H$30</f>
        <v>4.6493246855894184E-3</v>
      </c>
      <c r="I14" s="781">
        <f>A3.3.1!I22/A3.3.1!I$30</f>
        <v>6.162307430174515E-2</v>
      </c>
      <c r="J14" s="782">
        <f>A3.3.1!J22/A3.3.1!J$30</f>
        <v>6.2298422297871497E-2</v>
      </c>
      <c r="K14" s="781">
        <f>A3.3.1!K22/A3.3.1!K$30</f>
        <v>4.7271060945903573E-3</v>
      </c>
      <c r="L14" s="781">
        <f>A3.3.1!L22/A3.3.1!L$30</f>
        <v>5.4355825300246484E-2</v>
      </c>
      <c r="M14" s="782">
        <f>A3.3.1!M22/A3.3.1!M$30</f>
        <v>5.5016577693254118E-2</v>
      </c>
      <c r="N14" s="781">
        <f>A3.3.1!N22/A3.3.1!N$30</f>
        <v>4.2153979940011644E-3</v>
      </c>
      <c r="O14" s="781">
        <f>A3.3.1!O22/A3.3.1!O$30</f>
        <v>6.3751398100824835E-2</v>
      </c>
      <c r="P14" s="782">
        <f>A3.3.1!P22/A3.3.1!P$30</f>
        <v>6.5097709813765073E-2</v>
      </c>
    </row>
    <row r="15" spans="2:16" s="23" customFormat="1" ht="13.35" customHeight="1" x14ac:dyDescent="0.2">
      <c r="B15" s="29"/>
      <c r="C15" s="127" t="s">
        <v>49</v>
      </c>
      <c r="D15" s="550" t="s">
        <v>116</v>
      </c>
      <c r="E15" s="781">
        <f>A3.3.1!E23/A3.3.1!E$30</f>
        <v>1.6884249092333668E-3</v>
      </c>
      <c r="F15" s="781">
        <f>A3.3.1!F23/A3.3.1!F$30</f>
        <v>4.0866179253120111E-2</v>
      </c>
      <c r="G15" s="782">
        <f>A3.3.1!G23/A3.3.1!G$30</f>
        <v>4.1274928467832588E-2</v>
      </c>
      <c r="H15" s="781">
        <f>A3.3.1!H23/A3.3.1!H$30</f>
        <v>1.7318734453820581E-3</v>
      </c>
      <c r="I15" s="781">
        <f>A3.3.1!I23/A3.3.1!I$30</f>
        <v>4.046009533906484E-2</v>
      </c>
      <c r="J15" s="782">
        <f>A3.3.1!J23/A3.3.1!J$30</f>
        <v>4.1048630228604339E-2</v>
      </c>
      <c r="K15" s="781">
        <f>A3.3.1!K23/A3.3.1!K$30</f>
        <v>1.8329595060656489E-3</v>
      </c>
      <c r="L15" s="781">
        <f>A3.3.1!L23/A3.3.1!L$30</f>
        <v>3.7465927825209473E-2</v>
      </c>
      <c r="M15" s="782">
        <f>A3.3.1!M23/A3.3.1!M$30</f>
        <v>3.8109852112045164E-2</v>
      </c>
      <c r="N15" s="781">
        <f>A3.3.1!N23/A3.3.1!N$30</f>
        <v>1.3781108826542267E-3</v>
      </c>
      <c r="O15" s="781">
        <f>A3.3.1!O23/A3.3.1!O$30</f>
        <v>3.7794321219878427E-2</v>
      </c>
      <c r="P15" s="782">
        <f>A3.3.1!P23/A3.3.1!P$30</f>
        <v>3.8394394848903217E-2</v>
      </c>
    </row>
    <row r="16" spans="2:16" s="23" customFormat="1" ht="13.35" customHeight="1" x14ac:dyDescent="0.2">
      <c r="B16" s="29"/>
      <c r="C16" s="127" t="s">
        <v>50</v>
      </c>
      <c r="D16" s="550" t="s">
        <v>117</v>
      </c>
      <c r="E16" s="781">
        <f>A3.3.1!E24/A3.3.1!E$30</f>
        <v>7.8351744153966698E-4</v>
      </c>
      <c r="F16" s="781">
        <f>A3.3.1!F24/A3.3.1!F$30</f>
        <v>2.6329562855749323E-2</v>
      </c>
      <c r="G16" s="782">
        <f>A3.3.1!G24/A3.3.1!G$30</f>
        <v>2.6575449449877817E-2</v>
      </c>
      <c r="H16" s="781">
        <f>A3.3.1!H24/A3.3.1!H$30</f>
        <v>7.6713857312225397E-4</v>
      </c>
      <c r="I16" s="781">
        <f>A3.3.1!I24/A3.3.1!I$30</f>
        <v>2.5295489538211639E-2</v>
      </c>
      <c r="J16" s="782">
        <f>A3.3.1!J24/A3.3.1!J$30</f>
        <v>2.5484635033802543E-2</v>
      </c>
      <c r="K16" s="781">
        <f>A3.3.1!K24/A3.3.1!K$30</f>
        <v>8.6221450449798617E-4</v>
      </c>
      <c r="L16" s="781">
        <f>A3.3.1!L24/A3.3.1!L$30</f>
        <v>2.4417143834545497E-2</v>
      </c>
      <c r="M16" s="782">
        <f>A3.3.1!M24/A3.3.1!M$30</f>
        <v>2.4840878077354231E-2</v>
      </c>
      <c r="N16" s="781">
        <f>A3.3.1!N24/A3.3.1!N$30</f>
        <v>7.0010980669599763E-4</v>
      </c>
      <c r="O16" s="781">
        <f>A3.3.1!O24/A3.3.1!O$30</f>
        <v>2.7063348924388508E-2</v>
      </c>
      <c r="P16" s="782">
        <f>A3.3.1!P24/A3.3.1!P$30</f>
        <v>2.7475878069284716E-2</v>
      </c>
    </row>
    <row r="17" spans="2:16" s="23" customFormat="1" ht="13.35" customHeight="1" x14ac:dyDescent="0.2">
      <c r="B17" s="29"/>
      <c r="C17" s="127" t="s">
        <v>51</v>
      </c>
      <c r="D17" s="550" t="s">
        <v>118</v>
      </c>
      <c r="E17" s="781">
        <f>A3.3.1!E25/A3.3.1!E$30</f>
        <v>1.3573612015405497E-3</v>
      </c>
      <c r="F17" s="781">
        <f>A3.3.1!F25/A3.3.1!F$30</f>
        <v>7.6380460302580666E-2</v>
      </c>
      <c r="G17" s="782">
        <f>A3.3.1!G25/A3.3.1!G$30</f>
        <v>7.7636598006747645E-2</v>
      </c>
      <c r="H17" s="781">
        <f>A3.3.1!H25/A3.3.1!H$30</f>
        <v>1.3657391263918917E-3</v>
      </c>
      <c r="I17" s="781">
        <f>A3.3.1!I25/A3.3.1!I$30</f>
        <v>7.4021805328976661E-2</v>
      </c>
      <c r="J17" s="782">
        <f>A3.3.1!J25/A3.3.1!J$30</f>
        <v>7.4834559800462191E-2</v>
      </c>
      <c r="K17" s="781">
        <f>A3.3.1!K25/A3.3.1!K$30</f>
        <v>1.2963364927766924E-3</v>
      </c>
      <c r="L17" s="781">
        <f>A3.3.1!L25/A3.3.1!L$30</f>
        <v>5.9936496854203457E-2</v>
      </c>
      <c r="M17" s="782">
        <f>A3.3.1!M25/A3.3.1!M$30</f>
        <v>6.0847558422013073E-2</v>
      </c>
      <c r="N17" s="781">
        <f>A3.3.1!N25/A3.3.1!N$30</f>
        <v>9.7278415246180715E-4</v>
      </c>
      <c r="O17" s="781">
        <f>A3.3.1!O25/A3.3.1!O$30</f>
        <v>5.9573299124959449E-2</v>
      </c>
      <c r="P17" s="782">
        <f>A3.3.1!P25/A3.3.1!P$30</f>
        <v>6.0442495945977205E-2</v>
      </c>
    </row>
    <row r="18" spans="2:16" s="23" customFormat="1" ht="13.35" customHeight="1" x14ac:dyDescent="0.2">
      <c r="B18" s="97"/>
      <c r="C18" s="783" t="s">
        <v>113</v>
      </c>
      <c r="D18" s="537" t="s">
        <v>119</v>
      </c>
      <c r="E18" s="784">
        <f>A3.3.1!E26/A3.3.1!E$30</f>
        <v>1.4235739430791131E-3</v>
      </c>
      <c r="F18" s="784">
        <f>A3.3.1!F26/A3.3.1!F$30</f>
        <v>0.51695137979372419</v>
      </c>
      <c r="G18" s="785">
        <f>A3.3.1!G26/A3.3.1!G$30</f>
        <v>0.52155965849652297</v>
      </c>
      <c r="H18" s="784">
        <f>A3.3.1!H26/A3.3.1!H$30</f>
        <v>1.3192458795359973E-3</v>
      </c>
      <c r="I18" s="784">
        <f>A3.3.1!I26/A3.3.1!I$30</f>
        <v>0.53105737827474842</v>
      </c>
      <c r="J18" s="785">
        <f>A3.3.1!J26/A3.3.1!J$30</f>
        <v>0.53560053646125294</v>
      </c>
      <c r="K18" s="784">
        <f>A3.3.1!K26/A3.3.1!K$30</f>
        <v>1.6038395678074427E-3</v>
      </c>
      <c r="L18" s="784">
        <f>A3.3.1!L26/A3.3.1!L$30</f>
        <v>0.57769034372916195</v>
      </c>
      <c r="M18" s="785">
        <f>A3.3.1!M26/A3.3.1!M$30</f>
        <v>0.58153561757435102</v>
      </c>
      <c r="N18" s="784">
        <f>A3.3.1!N26/A3.3.1!N$30</f>
        <v>1.0096320370247545E-3</v>
      </c>
      <c r="O18" s="784">
        <f>A3.3.1!O26/A3.3.1!O$30</f>
        <v>0.47475204536484567</v>
      </c>
      <c r="P18" s="785">
        <f>A3.3.1!P26/A3.3.1!P$30</f>
        <v>0.48011044848571133</v>
      </c>
    </row>
    <row r="19" spans="2:16" s="23" customFormat="1" ht="13.35" customHeight="1" x14ac:dyDescent="0.2">
      <c r="B19" s="97"/>
      <c r="C19" s="424" t="s">
        <v>22</v>
      </c>
      <c r="D19" s="454"/>
      <c r="E19" s="443">
        <f t="shared" ref="E19:P19" si="0">SUM(E4:E18)</f>
        <v>1</v>
      </c>
      <c r="F19" s="443">
        <f t="shared" si="0"/>
        <v>0.99999999999999989</v>
      </c>
      <c r="G19" s="444">
        <f t="shared" si="0"/>
        <v>1</v>
      </c>
      <c r="H19" s="443">
        <f t="shared" si="0"/>
        <v>1.0000000000000002</v>
      </c>
      <c r="I19" s="443">
        <f t="shared" si="0"/>
        <v>1</v>
      </c>
      <c r="J19" s="444">
        <f t="shared" si="0"/>
        <v>1</v>
      </c>
      <c r="K19" s="443">
        <f t="shared" si="0"/>
        <v>0.99999999999999989</v>
      </c>
      <c r="L19" s="443">
        <f t="shared" si="0"/>
        <v>1</v>
      </c>
      <c r="M19" s="444">
        <f t="shared" si="0"/>
        <v>1</v>
      </c>
      <c r="N19" s="443">
        <f t="shared" si="0"/>
        <v>1</v>
      </c>
      <c r="O19" s="443">
        <f t="shared" si="0"/>
        <v>1</v>
      </c>
      <c r="P19" s="444">
        <f t="shared" si="0"/>
        <v>1</v>
      </c>
    </row>
    <row r="20" spans="2:16" s="31" customFormat="1" ht="13.35" customHeight="1" x14ac:dyDescent="0.2"/>
    <row r="21" spans="2:16" x14ac:dyDescent="0.2">
      <c r="F21" s="96"/>
      <c r="I21" s="805" t="s">
        <v>190</v>
      </c>
    </row>
  </sheetData>
  <mergeCells count="5">
    <mergeCell ref="E2:G2"/>
    <mergeCell ref="H2:J2"/>
    <mergeCell ref="K2:M2"/>
    <mergeCell ref="N2:P2"/>
    <mergeCell ref="C3:D3"/>
  </mergeCells>
  <hyperlinks>
    <hyperlink ref="I21" location="CONTENTS!A1" display="CONTENTS!A1"/>
  </hyperlinks>
  <pageMargins left="0.98425196850393704" right="0.98425196850393704" top="0.98425196850393704" bottom="0.98425196850393704" header="0.51181102362204722" footer="0.51181102362204722"/>
  <pageSetup paperSize="9" scale="9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theme="7" tint="0.79998168889431442"/>
    <pageSetUpPr fitToPage="1"/>
  </sheetPr>
  <dimension ref="B1:AC92"/>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 width="14" style="11" bestFit="1" customWidth="1"/>
    <col min="17" max="17" width="16.140625" style="11" customWidth="1"/>
    <col min="18" max="18" width="9.5703125" style="11" bestFit="1" customWidth="1"/>
    <col min="19" max="19" width="14" style="11" bestFit="1" customWidth="1"/>
    <col min="20" max="20" width="12.85546875" style="11" bestFit="1" customWidth="1"/>
    <col min="21" max="21" width="9.140625" style="11"/>
    <col min="22" max="22" width="14" style="11" bestFit="1" customWidth="1"/>
    <col min="23" max="23" width="12.85546875" style="11" bestFit="1" customWidth="1"/>
    <col min="24" max="24" width="9.140625" style="11"/>
    <col min="25" max="25" width="14" style="11" bestFit="1" customWidth="1"/>
    <col min="26" max="26" width="12.85546875" style="11" bestFit="1" customWidth="1"/>
    <col min="27" max="16384" width="9.140625" style="11"/>
  </cols>
  <sheetData>
    <row r="1" spans="2:22" s="4" customFormat="1" ht="15" customHeight="1" x14ac:dyDescent="0.2">
      <c r="B1" s="238" t="s">
        <v>344</v>
      </c>
      <c r="C1" s="57"/>
      <c r="D1" s="58"/>
      <c r="E1" s="58"/>
      <c r="F1" s="58"/>
      <c r="G1" s="170"/>
      <c r="H1" s="170"/>
      <c r="I1" s="171"/>
      <c r="J1" s="170"/>
      <c r="K1" s="170"/>
      <c r="L1" s="170"/>
      <c r="M1" s="170"/>
      <c r="N1" s="170"/>
      <c r="O1" s="170"/>
      <c r="V1" s="142">
        <f>1000000</f>
        <v>1000000</v>
      </c>
    </row>
    <row r="2" spans="2:22" s="4" customFormat="1" ht="38.1" customHeight="1" x14ac:dyDescent="0.2">
      <c r="B2" s="450"/>
      <c r="C2" s="517" t="s">
        <v>141</v>
      </c>
      <c r="D2" s="873" t="s">
        <v>371</v>
      </c>
      <c r="E2" s="874"/>
      <c r="F2" s="875"/>
      <c r="G2" s="882" t="s">
        <v>372</v>
      </c>
      <c r="H2" s="883"/>
      <c r="I2" s="884"/>
      <c r="J2" s="882" t="s">
        <v>234</v>
      </c>
      <c r="K2" s="883"/>
      <c r="L2" s="884"/>
      <c r="M2" s="883" t="s">
        <v>373</v>
      </c>
      <c r="N2" s="883"/>
      <c r="O2" s="884"/>
    </row>
    <row r="3" spans="2:22" ht="38.1" customHeight="1" x14ac:dyDescent="0.2">
      <c r="B3" s="392"/>
      <c r="C3" s="397" t="s">
        <v>92</v>
      </c>
      <c r="D3" s="402" t="s">
        <v>28</v>
      </c>
      <c r="E3" s="402" t="s">
        <v>76</v>
      </c>
      <c r="F3" s="394" t="s">
        <v>77</v>
      </c>
      <c r="G3" s="402" t="s">
        <v>28</v>
      </c>
      <c r="H3" s="402" t="s">
        <v>76</v>
      </c>
      <c r="I3" s="394" t="s">
        <v>77</v>
      </c>
      <c r="J3" s="402" t="s">
        <v>28</v>
      </c>
      <c r="K3" s="402" t="s">
        <v>76</v>
      </c>
      <c r="L3" s="402" t="s">
        <v>77</v>
      </c>
      <c r="M3" s="446" t="s">
        <v>28</v>
      </c>
      <c r="N3" s="402" t="s">
        <v>76</v>
      </c>
      <c r="O3" s="394" t="s">
        <v>77</v>
      </c>
    </row>
    <row r="4" spans="2:22" ht="13.35" customHeight="1" x14ac:dyDescent="0.2">
      <c r="B4" s="48"/>
      <c r="C4" s="398" t="s">
        <v>222</v>
      </c>
      <c r="D4" s="12">
        <v>55262</v>
      </c>
      <c r="E4" s="12">
        <v>3195.9378849999998</v>
      </c>
      <c r="F4" s="8">
        <v>3077.6394890000001</v>
      </c>
      <c r="G4" s="12">
        <v>49903</v>
      </c>
      <c r="H4" s="12">
        <v>211.510189</v>
      </c>
      <c r="I4" s="8">
        <v>2525.813584</v>
      </c>
      <c r="J4" s="12">
        <v>44988</v>
      </c>
      <c r="K4" s="12">
        <v>1380.791084</v>
      </c>
      <c r="L4" s="12">
        <v>2561.4258530000002</v>
      </c>
      <c r="M4" s="601">
        <v>28411</v>
      </c>
      <c r="N4" s="12">
        <v>1449.013355</v>
      </c>
      <c r="O4" s="8">
        <v>2308.5009409999998</v>
      </c>
    </row>
    <row r="5" spans="2:22" ht="13.35" customHeight="1" x14ac:dyDescent="0.2">
      <c r="B5" s="48"/>
      <c r="C5" s="268" t="s">
        <v>1</v>
      </c>
      <c r="D5" s="12">
        <v>21333</v>
      </c>
      <c r="E5" s="12">
        <v>-14916.526233000001</v>
      </c>
      <c r="F5" s="8">
        <v>1932.5967519999999</v>
      </c>
      <c r="G5" s="12">
        <v>21470</v>
      </c>
      <c r="H5" s="12">
        <v>-18733.506566</v>
      </c>
      <c r="I5" s="8">
        <v>1794.0060089999999</v>
      </c>
      <c r="J5" s="12">
        <f>20263-1</f>
        <v>20262</v>
      </c>
      <c r="K5" s="12">
        <f>-111341.846554+90000</f>
        <v>-21341.846554000003</v>
      </c>
      <c r="L5" s="12">
        <v>1957.437876</v>
      </c>
      <c r="M5" s="601">
        <f>15415-1</f>
        <v>15414</v>
      </c>
      <c r="N5" s="12">
        <f>-104546.124073+90000</f>
        <v>-14546.124072999999</v>
      </c>
      <c r="O5" s="8">
        <v>1416.542917</v>
      </c>
    </row>
    <row r="6" spans="2:22" ht="13.35" customHeight="1" x14ac:dyDescent="0.2">
      <c r="B6" s="48"/>
      <c r="C6" s="268" t="s">
        <v>81</v>
      </c>
      <c r="D6" s="12">
        <v>2721</v>
      </c>
      <c r="E6" s="12">
        <v>-2730.9304609999999</v>
      </c>
      <c r="F6" s="8">
        <v>456.984984</v>
      </c>
      <c r="G6" s="12">
        <v>2576</v>
      </c>
      <c r="H6" s="12">
        <v>-3583.7114419999998</v>
      </c>
      <c r="I6" s="8">
        <v>506.972264</v>
      </c>
      <c r="J6" s="12">
        <v>2294</v>
      </c>
      <c r="K6" s="12">
        <v>-3852.5692680000002</v>
      </c>
      <c r="L6" s="12">
        <v>545.11144300000001</v>
      </c>
      <c r="M6" s="601">
        <v>1819</v>
      </c>
      <c r="N6" s="12">
        <v>-1373.4680579999999</v>
      </c>
      <c r="O6" s="8">
        <v>386.91754100000003</v>
      </c>
    </row>
    <row r="7" spans="2:22" ht="13.35" customHeight="1" x14ac:dyDescent="0.2">
      <c r="B7" s="48"/>
      <c r="C7" s="268" t="s">
        <v>2</v>
      </c>
      <c r="D7" s="12">
        <v>22282</v>
      </c>
      <c r="E7" s="12">
        <v>-6121.2567730000001</v>
      </c>
      <c r="F7" s="8">
        <v>869.70319400000005</v>
      </c>
      <c r="G7" s="12">
        <v>22610</v>
      </c>
      <c r="H7" s="12">
        <v>-8002.2196350000004</v>
      </c>
      <c r="I7" s="8">
        <v>903.91301699999997</v>
      </c>
      <c r="J7" s="12">
        <v>21374</v>
      </c>
      <c r="K7" s="12">
        <v>-9692.0478629999998</v>
      </c>
      <c r="L7" s="12">
        <v>799.77804200000003</v>
      </c>
      <c r="M7" s="601">
        <v>15913</v>
      </c>
      <c r="N7" s="12">
        <v>-4853.1457769999997</v>
      </c>
      <c r="O7" s="8">
        <v>655.64553599999999</v>
      </c>
    </row>
    <row r="8" spans="2:22" ht="13.35" customHeight="1" x14ac:dyDescent="0.2">
      <c r="B8" s="48"/>
      <c r="C8" s="268" t="s">
        <v>82</v>
      </c>
      <c r="D8" s="12">
        <v>5099</v>
      </c>
      <c r="E8" s="12">
        <v>2004.612468</v>
      </c>
      <c r="F8" s="8">
        <v>3438.5839420000002</v>
      </c>
      <c r="G8" s="12">
        <v>5009</v>
      </c>
      <c r="H8" s="12">
        <v>918.37059499999998</v>
      </c>
      <c r="I8" s="8">
        <v>3618.1920089999999</v>
      </c>
      <c r="J8" s="12">
        <v>4631</v>
      </c>
      <c r="K8" s="12">
        <v>4401.237032</v>
      </c>
      <c r="L8" s="12">
        <v>3934.360322</v>
      </c>
      <c r="M8" s="601">
        <v>3368</v>
      </c>
      <c r="N8" s="12">
        <v>337.02009099999998</v>
      </c>
      <c r="O8" s="8">
        <v>1171.9996920000001</v>
      </c>
      <c r="R8" s="146"/>
    </row>
    <row r="9" spans="2:22" ht="13.35" customHeight="1" x14ac:dyDescent="0.2">
      <c r="B9" s="48"/>
      <c r="C9" s="268" t="s">
        <v>3</v>
      </c>
      <c r="D9" s="12">
        <v>3428</v>
      </c>
      <c r="E9" s="12">
        <v>-421.32305000000002</v>
      </c>
      <c r="F9" s="8">
        <v>263.450377</v>
      </c>
      <c r="G9" s="12">
        <v>3506</v>
      </c>
      <c r="H9" s="12">
        <v>-356.42662100000001</v>
      </c>
      <c r="I9" s="8">
        <v>294.82677200000001</v>
      </c>
      <c r="J9" s="12">
        <v>3305</v>
      </c>
      <c r="K9" s="12">
        <v>-74.674470999999997</v>
      </c>
      <c r="L9" s="12">
        <v>361.375539</v>
      </c>
      <c r="M9" s="601">
        <v>2477</v>
      </c>
      <c r="N9" s="12">
        <v>204.18767</v>
      </c>
      <c r="O9" s="8">
        <v>290.87925000000001</v>
      </c>
    </row>
    <row r="10" spans="2:22" ht="13.35" customHeight="1" x14ac:dyDescent="0.2">
      <c r="B10" s="48"/>
      <c r="C10" s="268" t="s">
        <v>83</v>
      </c>
      <c r="D10" s="12">
        <v>1276</v>
      </c>
      <c r="E10" s="12">
        <v>13132.081889999999</v>
      </c>
      <c r="F10" s="8">
        <v>7645.0435170000001</v>
      </c>
      <c r="G10" s="12">
        <v>1305</v>
      </c>
      <c r="H10" s="12">
        <v>1612.4926519999999</v>
      </c>
      <c r="I10" s="8">
        <v>4143.2554650000002</v>
      </c>
      <c r="J10" s="12">
        <v>1225</v>
      </c>
      <c r="K10" s="12">
        <v>12051.151218000001</v>
      </c>
      <c r="L10" s="12">
        <v>6357.9996620000002</v>
      </c>
      <c r="M10" s="601">
        <v>851</v>
      </c>
      <c r="N10" s="12">
        <v>13299.742883999999</v>
      </c>
      <c r="O10" s="8">
        <v>5846.9862050000002</v>
      </c>
    </row>
    <row r="11" spans="2:22" s="23" customFormat="1" ht="13.35" customHeight="1" x14ac:dyDescent="0.2">
      <c r="B11" s="29"/>
      <c r="C11" s="268" t="s">
        <v>4</v>
      </c>
      <c r="D11" s="12">
        <v>62782</v>
      </c>
      <c r="E11" s="12">
        <v>7775.1064990000004</v>
      </c>
      <c r="F11" s="8">
        <v>4879.7848910000002</v>
      </c>
      <c r="G11" s="12">
        <v>65923</v>
      </c>
      <c r="H11" s="12">
        <v>3008.0011669999999</v>
      </c>
      <c r="I11" s="8">
        <v>4499.7970409999998</v>
      </c>
      <c r="J11" s="12">
        <v>63855</v>
      </c>
      <c r="K11" s="12">
        <v>-5261.5499220000002</v>
      </c>
      <c r="L11" s="12">
        <v>3537.2991149999998</v>
      </c>
      <c r="M11" s="601">
        <v>42869</v>
      </c>
      <c r="N11" s="12">
        <v>-7141.3209939999997</v>
      </c>
      <c r="O11" s="8">
        <v>2378.964324</v>
      </c>
    </row>
    <row r="12" spans="2:22" s="23" customFormat="1" ht="13.35" customHeight="1" x14ac:dyDescent="0.2">
      <c r="B12" s="29"/>
      <c r="C12" s="268" t="s">
        <v>5</v>
      </c>
      <c r="D12" s="12">
        <v>6346</v>
      </c>
      <c r="E12" s="12">
        <v>-297.33311900000001</v>
      </c>
      <c r="F12" s="8">
        <v>235.15443300000001</v>
      </c>
      <c r="G12" s="12">
        <v>6496</v>
      </c>
      <c r="H12" s="12">
        <v>-239.08378500000001</v>
      </c>
      <c r="I12" s="8">
        <v>268.82633600000003</v>
      </c>
      <c r="J12" s="12">
        <v>6063</v>
      </c>
      <c r="K12" s="12">
        <v>-362.50290999999999</v>
      </c>
      <c r="L12" s="12">
        <v>274.99664799999999</v>
      </c>
      <c r="M12" s="601">
        <v>4234</v>
      </c>
      <c r="N12" s="12">
        <v>-169.181669</v>
      </c>
      <c r="O12" s="8">
        <v>181.28541100000001</v>
      </c>
    </row>
    <row r="13" spans="2:22" s="23" customFormat="1" ht="13.35" customHeight="1" x14ac:dyDescent="0.2">
      <c r="B13" s="29"/>
      <c r="C13" s="405" t="s">
        <v>84</v>
      </c>
      <c r="D13" s="12">
        <v>2341</v>
      </c>
      <c r="E13" s="12">
        <v>-9838.8510430000006</v>
      </c>
      <c r="F13" s="8">
        <v>1164.913916</v>
      </c>
      <c r="G13" s="12">
        <v>2440</v>
      </c>
      <c r="H13" s="12">
        <v>-18542.701087000001</v>
      </c>
      <c r="I13" s="8">
        <v>1332.6535980000001</v>
      </c>
      <c r="J13" s="12">
        <v>2299</v>
      </c>
      <c r="K13" s="12">
        <v>-14386.187554</v>
      </c>
      <c r="L13" s="12">
        <v>1280.7794730000001</v>
      </c>
      <c r="M13" s="601">
        <v>1758</v>
      </c>
      <c r="N13" s="12">
        <v>-5707.3701780000001</v>
      </c>
      <c r="O13" s="8">
        <v>1018.600955</v>
      </c>
    </row>
    <row r="14" spans="2:22" s="23" customFormat="1" ht="13.35" customHeight="1" x14ac:dyDescent="0.2">
      <c r="B14" s="29"/>
      <c r="C14" s="405" t="s">
        <v>85</v>
      </c>
      <c r="D14" s="12">
        <v>232959</v>
      </c>
      <c r="E14" s="12">
        <v>41181.714971000001</v>
      </c>
      <c r="F14" s="8">
        <v>37422.233257</v>
      </c>
      <c r="G14" s="12">
        <v>226442</v>
      </c>
      <c r="H14" s="12">
        <v>17842.107736000002</v>
      </c>
      <c r="I14" s="8">
        <v>35170.188954999998</v>
      </c>
      <c r="J14" s="12">
        <v>207171</v>
      </c>
      <c r="K14" s="12">
        <v>41324.572810999998</v>
      </c>
      <c r="L14" s="12">
        <v>43384.805693000002</v>
      </c>
      <c r="M14" s="601">
        <v>150760</v>
      </c>
      <c r="N14" s="12">
        <v>22353.828732999998</v>
      </c>
      <c r="O14" s="8">
        <v>26151.780133</v>
      </c>
    </row>
    <row r="15" spans="2:22" s="23" customFormat="1" ht="13.35" customHeight="1" x14ac:dyDescent="0.2">
      <c r="B15" s="29"/>
      <c r="C15" s="405" t="s">
        <v>6</v>
      </c>
      <c r="D15" s="12">
        <v>5750</v>
      </c>
      <c r="E15" s="12">
        <v>4643.0490929999996</v>
      </c>
      <c r="F15" s="8">
        <v>4178.7408299999997</v>
      </c>
      <c r="G15" s="12">
        <v>5736</v>
      </c>
      <c r="H15" s="12">
        <v>7140.1725660000002</v>
      </c>
      <c r="I15" s="8">
        <v>4755.7631940000001</v>
      </c>
      <c r="J15" s="12">
        <v>5242</v>
      </c>
      <c r="K15" s="12">
        <v>8305.0523900000007</v>
      </c>
      <c r="L15" s="12">
        <v>4952.4510840000003</v>
      </c>
      <c r="M15" s="601">
        <v>4180</v>
      </c>
      <c r="N15" s="12">
        <v>12247.461261</v>
      </c>
      <c r="O15" s="8">
        <v>4699.0884370000003</v>
      </c>
    </row>
    <row r="16" spans="2:22" s="23" customFormat="1" ht="13.35" customHeight="1" x14ac:dyDescent="0.2">
      <c r="B16" s="29"/>
      <c r="C16" s="405" t="s">
        <v>223</v>
      </c>
      <c r="D16" s="12">
        <v>370</v>
      </c>
      <c r="E16" s="12">
        <v>-733.27443600000004</v>
      </c>
      <c r="F16" s="8">
        <v>47.004474999999999</v>
      </c>
      <c r="G16" s="12">
        <v>344</v>
      </c>
      <c r="H16" s="12">
        <v>-226.18893399999999</v>
      </c>
      <c r="I16" s="8">
        <v>38.841028000000001</v>
      </c>
      <c r="J16" s="12">
        <v>313</v>
      </c>
      <c r="K16" s="12">
        <v>-15.875876</v>
      </c>
      <c r="L16" s="12">
        <v>58.299263000000003</v>
      </c>
      <c r="M16" s="601">
        <v>241</v>
      </c>
      <c r="N16" s="12">
        <v>168.25019399999999</v>
      </c>
      <c r="O16" s="8">
        <v>63.663220000000003</v>
      </c>
    </row>
    <row r="17" spans="2:15" s="23" customFormat="1" ht="13.35" customHeight="1" x14ac:dyDescent="0.2">
      <c r="B17" s="29"/>
      <c r="C17" s="405" t="s">
        <v>7</v>
      </c>
      <c r="D17" s="12">
        <v>362</v>
      </c>
      <c r="E17" s="12">
        <v>-1208.6980080000001</v>
      </c>
      <c r="F17" s="8">
        <v>5130.7415860000001</v>
      </c>
      <c r="G17" s="12">
        <v>358</v>
      </c>
      <c r="H17" s="12">
        <v>310.72271799999999</v>
      </c>
      <c r="I17" s="8">
        <v>5715.6646680000003</v>
      </c>
      <c r="J17" s="12">
        <v>279</v>
      </c>
      <c r="K17" s="12">
        <v>-2294.7951830000002</v>
      </c>
      <c r="L17" s="12">
        <v>5154.5352430000003</v>
      </c>
      <c r="M17" s="601">
        <v>98</v>
      </c>
      <c r="N17" s="12">
        <v>-302.86495400000001</v>
      </c>
      <c r="O17" s="8">
        <v>252.11235500000001</v>
      </c>
    </row>
    <row r="18" spans="2:15" s="23" customFormat="1" ht="13.35" customHeight="1" x14ac:dyDescent="0.2">
      <c r="B18" s="29"/>
      <c r="C18" s="405" t="s">
        <v>8</v>
      </c>
      <c r="D18" s="12">
        <v>11389</v>
      </c>
      <c r="E18" s="12">
        <v>9293.8913859999993</v>
      </c>
      <c r="F18" s="8">
        <v>3848.4329520000001</v>
      </c>
      <c r="G18" s="12">
        <v>10389</v>
      </c>
      <c r="H18" s="12">
        <v>5490.9326000000001</v>
      </c>
      <c r="I18" s="8">
        <v>3091.500822</v>
      </c>
      <c r="J18" s="12">
        <v>9621</v>
      </c>
      <c r="K18" s="12">
        <v>6273.2335199999998</v>
      </c>
      <c r="L18" s="12">
        <v>3404.1212639999999</v>
      </c>
      <c r="M18" s="601">
        <v>7022</v>
      </c>
      <c r="N18" s="12">
        <v>4100.1505820000002</v>
      </c>
      <c r="O18" s="8">
        <v>2174.7007290000001</v>
      </c>
    </row>
    <row r="19" spans="2:15" s="23" customFormat="1" ht="13.35" customHeight="1" x14ac:dyDescent="0.2">
      <c r="B19" s="29"/>
      <c r="C19" s="405" t="s">
        <v>86</v>
      </c>
      <c r="D19" s="12">
        <v>7507</v>
      </c>
      <c r="E19" s="12">
        <v>6755.6710229999999</v>
      </c>
      <c r="F19" s="8">
        <v>2344.5396500000002</v>
      </c>
      <c r="G19" s="12">
        <v>6702</v>
      </c>
      <c r="H19" s="12">
        <v>6264.0889749999997</v>
      </c>
      <c r="I19" s="8">
        <v>2319.6654389999999</v>
      </c>
      <c r="J19" s="12">
        <v>6269</v>
      </c>
      <c r="K19" s="12">
        <v>7795.4768089999998</v>
      </c>
      <c r="L19" s="12">
        <v>2728.8806479999998</v>
      </c>
      <c r="M19" s="601">
        <v>4906</v>
      </c>
      <c r="N19" s="12">
        <v>5921.2906080000002</v>
      </c>
      <c r="O19" s="8">
        <v>2150.471489</v>
      </c>
    </row>
    <row r="20" spans="2:15" s="23" customFormat="1" ht="13.35" customHeight="1" x14ac:dyDescent="0.2">
      <c r="B20" s="29"/>
      <c r="C20" s="405" t="s">
        <v>174</v>
      </c>
      <c r="D20" s="12">
        <v>7644</v>
      </c>
      <c r="E20" s="12">
        <v>3527.2874689999999</v>
      </c>
      <c r="F20" s="8">
        <v>3922.7870029999999</v>
      </c>
      <c r="G20" s="12">
        <v>7105</v>
      </c>
      <c r="H20" s="12">
        <v>-1545.681963</v>
      </c>
      <c r="I20" s="8">
        <v>3175.3120269999999</v>
      </c>
      <c r="J20" s="12">
        <v>6445</v>
      </c>
      <c r="K20" s="12">
        <v>-3883.6159660000003</v>
      </c>
      <c r="L20" s="12">
        <v>2925.5420089999998</v>
      </c>
      <c r="M20" s="601">
        <v>4838</v>
      </c>
      <c r="N20" s="12">
        <v>-339.79623600000002</v>
      </c>
      <c r="O20" s="8">
        <v>1642.9585149999998</v>
      </c>
    </row>
    <row r="21" spans="2:15" s="23" customFormat="1" ht="13.35" customHeight="1" x14ac:dyDescent="0.2">
      <c r="B21" s="29"/>
      <c r="C21" s="405" t="s">
        <v>9</v>
      </c>
      <c r="D21" s="12">
        <v>2722</v>
      </c>
      <c r="E21" s="12">
        <v>26974.883260999999</v>
      </c>
      <c r="F21" s="8">
        <v>14415.123344</v>
      </c>
      <c r="G21" s="12">
        <v>2646</v>
      </c>
      <c r="H21" s="12">
        <v>18670.027962</v>
      </c>
      <c r="I21" s="8">
        <v>13485.933544</v>
      </c>
      <c r="J21" s="12">
        <v>2188</v>
      </c>
      <c r="K21" s="12">
        <v>25244.014784999999</v>
      </c>
      <c r="L21" s="12">
        <v>14231.597583999999</v>
      </c>
      <c r="M21" s="601">
        <v>1055</v>
      </c>
      <c r="N21" s="12">
        <v>6344.5716540000003</v>
      </c>
      <c r="O21" s="8">
        <v>3683.3260190000001</v>
      </c>
    </row>
    <row r="22" spans="2:15" s="23" customFormat="1" ht="13.35" customHeight="1" x14ac:dyDescent="0.2">
      <c r="B22" s="29"/>
      <c r="C22" s="405" t="s">
        <v>10</v>
      </c>
      <c r="D22" s="12">
        <v>7316</v>
      </c>
      <c r="E22" s="12">
        <v>-4397.3318060000001</v>
      </c>
      <c r="F22" s="8">
        <v>2362.6751819999999</v>
      </c>
      <c r="G22" s="12">
        <v>7209</v>
      </c>
      <c r="H22" s="12">
        <v>-5463.2802009999996</v>
      </c>
      <c r="I22" s="8">
        <v>2497.136481</v>
      </c>
      <c r="J22" s="12">
        <v>6684</v>
      </c>
      <c r="K22" s="12">
        <v>-3720.0156120000001</v>
      </c>
      <c r="L22" s="12">
        <v>2805.8705660000001</v>
      </c>
      <c r="M22" s="601">
        <v>5000</v>
      </c>
      <c r="N22" s="12">
        <v>-2312.831068</v>
      </c>
      <c r="O22" s="8">
        <v>1599.9904570000001</v>
      </c>
    </row>
    <row r="23" spans="2:15" s="23" customFormat="1" ht="13.35" customHeight="1" x14ac:dyDescent="0.2">
      <c r="B23" s="29"/>
      <c r="C23" s="405" t="s">
        <v>11</v>
      </c>
      <c r="D23" s="12">
        <v>6398</v>
      </c>
      <c r="E23" s="12">
        <v>-1448.520808</v>
      </c>
      <c r="F23" s="8">
        <v>1466.6032789999999</v>
      </c>
      <c r="G23" s="12">
        <v>6433</v>
      </c>
      <c r="H23" s="12">
        <v>-1178.6422250000001</v>
      </c>
      <c r="I23" s="8">
        <v>1273.5724970000001</v>
      </c>
      <c r="J23" s="12">
        <v>5866</v>
      </c>
      <c r="K23" s="12">
        <v>-163.332516</v>
      </c>
      <c r="L23" s="12">
        <v>1313.4388570000001</v>
      </c>
      <c r="M23" s="601">
        <v>4182</v>
      </c>
      <c r="N23" s="12">
        <v>212.17057199999999</v>
      </c>
      <c r="O23" s="8">
        <v>910.25458900000001</v>
      </c>
    </row>
    <row r="24" spans="2:15" s="23" customFormat="1" ht="13.35" customHeight="1" x14ac:dyDescent="0.2">
      <c r="B24" s="29"/>
      <c r="C24" s="405" t="s">
        <v>12</v>
      </c>
      <c r="D24" s="12">
        <v>8377</v>
      </c>
      <c r="E24" s="12">
        <v>-411.27821899999998</v>
      </c>
      <c r="F24" s="8">
        <v>75.748337000000006</v>
      </c>
      <c r="G24" s="12">
        <v>8592</v>
      </c>
      <c r="H24" s="12">
        <v>-538.13545799999997</v>
      </c>
      <c r="I24" s="8">
        <v>73.508737999999994</v>
      </c>
      <c r="J24" s="12">
        <v>7919</v>
      </c>
      <c r="K24" s="12">
        <v>-504.66925500000002</v>
      </c>
      <c r="L24" s="12">
        <v>76.198165000000003</v>
      </c>
      <c r="M24" s="601">
        <v>5795</v>
      </c>
      <c r="N24" s="12">
        <v>-316.58544599999999</v>
      </c>
      <c r="O24" s="8">
        <v>83.350632000000004</v>
      </c>
    </row>
    <row r="25" spans="2:15" s="23" customFormat="1" ht="13.35" customHeight="1" x14ac:dyDescent="0.2">
      <c r="B25" s="29"/>
      <c r="C25" s="405" t="s">
        <v>87</v>
      </c>
      <c r="D25" s="12">
        <v>6158</v>
      </c>
      <c r="E25" s="12">
        <v>2758.8748759999999</v>
      </c>
      <c r="F25" s="8">
        <v>1849.1753960000001</v>
      </c>
      <c r="G25" s="12">
        <v>6225</v>
      </c>
      <c r="H25" s="12">
        <v>3124.8691370000001</v>
      </c>
      <c r="I25" s="8">
        <v>2030.166281</v>
      </c>
      <c r="J25" s="12">
        <v>5650</v>
      </c>
      <c r="K25" s="12">
        <v>2671.3951109999998</v>
      </c>
      <c r="L25" s="12">
        <v>2169.9926220000002</v>
      </c>
      <c r="M25" s="601">
        <v>4054</v>
      </c>
      <c r="N25" s="12">
        <v>5280.8601330000001</v>
      </c>
      <c r="O25" s="8">
        <v>2461.1698630000001</v>
      </c>
    </row>
    <row r="26" spans="2:15" s="23" customFormat="1" ht="13.35" customHeight="1" x14ac:dyDescent="0.2">
      <c r="B26" s="29"/>
      <c r="C26" s="405" t="s">
        <v>13</v>
      </c>
      <c r="D26" s="12">
        <v>1666</v>
      </c>
      <c r="E26" s="12">
        <v>-637.88668299999995</v>
      </c>
      <c r="F26" s="8">
        <v>125.764763</v>
      </c>
      <c r="G26" s="12">
        <v>1765</v>
      </c>
      <c r="H26" s="12">
        <v>-1079.635706</v>
      </c>
      <c r="I26" s="8">
        <v>118.65818299999999</v>
      </c>
      <c r="J26" s="12">
        <v>1628</v>
      </c>
      <c r="K26" s="12">
        <v>-1064.2823920000001</v>
      </c>
      <c r="L26" s="12">
        <v>120.483492</v>
      </c>
      <c r="M26" s="601">
        <v>1110</v>
      </c>
      <c r="N26" s="12">
        <v>-179.76026300000001</v>
      </c>
      <c r="O26" s="8">
        <v>124.012502</v>
      </c>
    </row>
    <row r="27" spans="2:15" s="23" customFormat="1" ht="13.35" customHeight="1" x14ac:dyDescent="0.2">
      <c r="B27" s="29"/>
      <c r="C27" s="405" t="s">
        <v>14</v>
      </c>
      <c r="D27" s="12">
        <v>85568</v>
      </c>
      <c r="E27" s="12">
        <v>12016.887602999999</v>
      </c>
      <c r="F27" s="8">
        <v>7092.2207310000003</v>
      </c>
      <c r="G27" s="12">
        <v>80351</v>
      </c>
      <c r="H27" s="12">
        <v>15344.726001999999</v>
      </c>
      <c r="I27" s="8">
        <v>8362.7959630000005</v>
      </c>
      <c r="J27" s="12">
        <v>72356</v>
      </c>
      <c r="K27" s="12">
        <v>14857.653367000001</v>
      </c>
      <c r="L27" s="12">
        <v>8451.7266369999998</v>
      </c>
      <c r="M27" s="601">
        <v>47747</v>
      </c>
      <c r="N27" s="12">
        <v>16742.393113999999</v>
      </c>
      <c r="O27" s="8">
        <v>7447.5868090000004</v>
      </c>
    </row>
    <row r="28" spans="2:15" s="23" customFormat="1" ht="13.35" customHeight="1" x14ac:dyDescent="0.2">
      <c r="B28" s="29"/>
      <c r="C28" s="405" t="s">
        <v>15</v>
      </c>
      <c r="D28" s="12">
        <v>1187</v>
      </c>
      <c r="E28" s="12">
        <v>280.42377599999998</v>
      </c>
      <c r="F28" s="8">
        <v>318.54163199999999</v>
      </c>
      <c r="G28" s="12">
        <v>1206</v>
      </c>
      <c r="H28" s="12">
        <v>275.265131</v>
      </c>
      <c r="I28" s="8">
        <v>316.5086</v>
      </c>
      <c r="J28" s="12">
        <v>1167</v>
      </c>
      <c r="K28" s="12">
        <v>319.13314300000002</v>
      </c>
      <c r="L28" s="12">
        <v>293.28360500000002</v>
      </c>
      <c r="M28" s="601">
        <v>856</v>
      </c>
      <c r="N28" s="12">
        <v>297.67595599999999</v>
      </c>
      <c r="O28" s="8">
        <v>213.36429699999999</v>
      </c>
    </row>
    <row r="29" spans="2:15" s="23" customFormat="1" ht="13.35" customHeight="1" x14ac:dyDescent="0.2">
      <c r="B29" s="29"/>
      <c r="C29" s="405" t="s">
        <v>16</v>
      </c>
      <c r="D29" s="12">
        <v>12399</v>
      </c>
      <c r="E29" s="12">
        <v>-112.320559</v>
      </c>
      <c r="F29" s="8">
        <v>19.289909999999999</v>
      </c>
      <c r="G29" s="12">
        <v>11400</v>
      </c>
      <c r="H29" s="12">
        <v>-72.699532000000005</v>
      </c>
      <c r="I29" s="8">
        <v>27.528148999999999</v>
      </c>
      <c r="J29" s="12">
        <v>9854</v>
      </c>
      <c r="K29" s="12">
        <v>-25.611015999999999</v>
      </c>
      <c r="L29" s="12">
        <v>42.678372000000003</v>
      </c>
      <c r="M29" s="601">
        <v>6993</v>
      </c>
      <c r="N29" s="12">
        <v>-27.211499</v>
      </c>
      <c r="O29" s="8">
        <v>37.414084000000003</v>
      </c>
    </row>
    <row r="30" spans="2:15" s="23" customFormat="1" ht="13.35" customHeight="1" x14ac:dyDescent="0.2">
      <c r="B30" s="29"/>
      <c r="C30" s="405" t="s">
        <v>88</v>
      </c>
      <c r="D30" s="12">
        <v>6344</v>
      </c>
      <c r="E30" s="12">
        <v>-151.77130099999999</v>
      </c>
      <c r="F30" s="8">
        <v>457.36077</v>
      </c>
      <c r="G30" s="12">
        <v>6129</v>
      </c>
      <c r="H30" s="12">
        <v>-1325.9931240000001</v>
      </c>
      <c r="I30" s="8">
        <v>219.30438000000001</v>
      </c>
      <c r="J30" s="12">
        <v>5551</v>
      </c>
      <c r="K30" s="12">
        <v>-1148.299612</v>
      </c>
      <c r="L30" s="12">
        <v>260.38332600000001</v>
      </c>
      <c r="M30" s="601">
        <v>4103</v>
      </c>
      <c r="N30" s="12">
        <v>-1738.5732350000001</v>
      </c>
      <c r="O30" s="8">
        <v>183.58104599999999</v>
      </c>
    </row>
    <row r="31" spans="2:15" s="23" customFormat="1" ht="13.35" customHeight="1" x14ac:dyDescent="0.2">
      <c r="B31" s="29"/>
      <c r="C31" s="405" t="s">
        <v>17</v>
      </c>
      <c r="D31" s="12">
        <v>1633</v>
      </c>
      <c r="E31" s="12">
        <v>-3607.3638350000001</v>
      </c>
      <c r="F31" s="8">
        <v>115.601833</v>
      </c>
      <c r="G31" s="12">
        <v>1540</v>
      </c>
      <c r="H31" s="12">
        <v>-3752.8808359999998</v>
      </c>
      <c r="I31" s="8">
        <v>158.894463</v>
      </c>
      <c r="J31" s="12">
        <v>1397</v>
      </c>
      <c r="K31" s="12">
        <v>-3541.447232</v>
      </c>
      <c r="L31" s="12">
        <v>144.107328</v>
      </c>
      <c r="M31" s="601">
        <v>1040</v>
      </c>
      <c r="N31" s="12">
        <v>-1942.481837</v>
      </c>
      <c r="O31" s="8">
        <v>98.173651000000007</v>
      </c>
    </row>
    <row r="32" spans="2:15" s="31" customFormat="1" ht="13.35" customHeight="1" x14ac:dyDescent="0.2">
      <c r="B32" s="29"/>
      <c r="C32" s="405" t="s">
        <v>18</v>
      </c>
      <c r="D32" s="12">
        <v>1937</v>
      </c>
      <c r="E32" s="12">
        <v>-1373.56333</v>
      </c>
      <c r="F32" s="8">
        <v>180.10190600000001</v>
      </c>
      <c r="G32" s="12">
        <v>2002</v>
      </c>
      <c r="H32" s="12">
        <v>-1945.9470449999999</v>
      </c>
      <c r="I32" s="8">
        <v>165.49652399999999</v>
      </c>
      <c r="J32" s="12">
        <v>1878</v>
      </c>
      <c r="K32" s="12">
        <v>-1228.3654469999999</v>
      </c>
      <c r="L32" s="12">
        <v>232.64907400000001</v>
      </c>
      <c r="M32" s="601">
        <v>1395</v>
      </c>
      <c r="N32" s="12">
        <v>303.78307599999999</v>
      </c>
      <c r="O32" s="8">
        <v>260.29636799999997</v>
      </c>
    </row>
    <row r="33" spans="2:29" s="31" customFormat="1" ht="13.35" customHeight="1" x14ac:dyDescent="0.2">
      <c r="B33" s="29"/>
      <c r="C33" s="405" t="s">
        <v>19</v>
      </c>
      <c r="D33" s="12">
        <v>25902</v>
      </c>
      <c r="E33" s="12">
        <v>3360.1384320000002</v>
      </c>
      <c r="F33" s="8">
        <v>10607.901035000001</v>
      </c>
      <c r="G33" s="12">
        <v>25566</v>
      </c>
      <c r="H33" s="12">
        <v>11825.170744999999</v>
      </c>
      <c r="I33" s="8">
        <v>12802.502516</v>
      </c>
      <c r="J33" s="12">
        <v>23344</v>
      </c>
      <c r="K33" s="12">
        <v>1840.095624</v>
      </c>
      <c r="L33" s="12">
        <v>11394.057307999999</v>
      </c>
      <c r="M33" s="601">
        <v>15260</v>
      </c>
      <c r="N33" s="12">
        <v>-6173.8650859999998</v>
      </c>
      <c r="O33" s="8">
        <v>8072.9955689999997</v>
      </c>
    </row>
    <row r="34" spans="2:29" s="23" customFormat="1" ht="13.35" customHeight="1" x14ac:dyDescent="0.2">
      <c r="B34" s="29"/>
      <c r="C34" s="405" t="s">
        <v>89</v>
      </c>
      <c r="D34" s="12">
        <v>8962</v>
      </c>
      <c r="E34" s="12">
        <v>-640.07716600000003</v>
      </c>
      <c r="F34" s="8">
        <v>3019.034091</v>
      </c>
      <c r="G34" s="12">
        <v>8553</v>
      </c>
      <c r="H34" s="12">
        <v>4407.3302620000004</v>
      </c>
      <c r="I34" s="8">
        <v>4391.6636140000001</v>
      </c>
      <c r="J34" s="12">
        <v>7778</v>
      </c>
      <c r="K34" s="12">
        <v>13391.083887999999</v>
      </c>
      <c r="L34" s="12">
        <v>6774.6188229999998</v>
      </c>
      <c r="M34" s="601">
        <v>5995</v>
      </c>
      <c r="N34" s="12">
        <v>9529.5819759999995</v>
      </c>
      <c r="O34" s="8">
        <v>3602.2214210000002</v>
      </c>
    </row>
    <row r="35" spans="2:29" s="23" customFormat="1" ht="13.35" customHeight="1" x14ac:dyDescent="0.2">
      <c r="B35" s="29"/>
      <c r="C35" s="405" t="s">
        <v>20</v>
      </c>
      <c r="D35" s="12">
        <v>23993</v>
      </c>
      <c r="E35" s="12">
        <v>10720.595872</v>
      </c>
      <c r="F35" s="8">
        <v>6174.5450000000001</v>
      </c>
      <c r="G35" s="12">
        <v>22937</v>
      </c>
      <c r="H35" s="12">
        <v>7940.8207929999999</v>
      </c>
      <c r="I35" s="8">
        <v>5872.4144200000001</v>
      </c>
      <c r="J35" s="12">
        <v>20712</v>
      </c>
      <c r="K35" s="12">
        <v>9392.792179</v>
      </c>
      <c r="L35" s="12">
        <v>6415.7643150000004</v>
      </c>
      <c r="M35" s="601">
        <v>14039</v>
      </c>
      <c r="N35" s="12">
        <v>5760.5003550000001</v>
      </c>
      <c r="O35" s="8">
        <v>3204.0734579999998</v>
      </c>
    </row>
    <row r="36" spans="2:29" s="31" customFormat="1" ht="13.35" customHeight="1" x14ac:dyDescent="0.2">
      <c r="B36" s="29"/>
      <c r="C36" s="405" t="s">
        <v>90</v>
      </c>
      <c r="D36" s="12">
        <v>3712</v>
      </c>
      <c r="E36" s="12">
        <v>-1025.7757979999999</v>
      </c>
      <c r="F36" s="8">
        <v>296.929573</v>
      </c>
      <c r="G36" s="12">
        <v>3535</v>
      </c>
      <c r="H36" s="12">
        <v>-1367.9913320000001</v>
      </c>
      <c r="I36" s="8">
        <v>219.756958</v>
      </c>
      <c r="J36" s="12">
        <v>3112</v>
      </c>
      <c r="K36" s="12">
        <v>-1000.220647</v>
      </c>
      <c r="L36" s="12">
        <v>252.242143</v>
      </c>
      <c r="M36" s="601">
        <v>2317</v>
      </c>
      <c r="N36" s="12">
        <v>-2547.2234549999998</v>
      </c>
      <c r="O36" s="8">
        <v>167.252138</v>
      </c>
    </row>
    <row r="37" spans="2:29" s="31" customFormat="1" ht="13.35" customHeight="1" x14ac:dyDescent="0.2">
      <c r="B37" s="97"/>
      <c r="C37" s="488" t="s">
        <v>100</v>
      </c>
      <c r="D37" s="489">
        <f t="shared" ref="D37:O37" si="0">D49</f>
        <v>11274</v>
      </c>
      <c r="E37" s="489">
        <f t="shared" si="0"/>
        <v>-187.57678799999996</v>
      </c>
      <c r="F37" s="395">
        <f t="shared" si="0"/>
        <v>218.18457900000558</v>
      </c>
      <c r="G37" s="489">
        <f t="shared" si="0"/>
        <v>13454</v>
      </c>
      <c r="H37" s="489">
        <f t="shared" si="0"/>
        <v>-710.76114299999983</v>
      </c>
      <c r="I37" s="395">
        <f t="shared" si="0"/>
        <v>103.9453399999944</v>
      </c>
      <c r="J37" s="489">
        <f t="shared" si="0"/>
        <v>17806</v>
      </c>
      <c r="K37" s="489">
        <f t="shared" si="0"/>
        <v>-503.43180500000005</v>
      </c>
      <c r="L37" s="489">
        <f t="shared" si="0"/>
        <v>156.49295399995566</v>
      </c>
      <c r="M37" s="602">
        <f t="shared" si="0"/>
        <v>30450</v>
      </c>
      <c r="N37" s="489">
        <f t="shared" si="0"/>
        <v>-596.60839399999998</v>
      </c>
      <c r="O37" s="395">
        <f t="shared" si="0"/>
        <v>14.421677999977833</v>
      </c>
    </row>
    <row r="38" spans="2:29" s="31" customFormat="1" ht="13.35" customHeight="1" x14ac:dyDescent="0.2">
      <c r="B38" s="97"/>
      <c r="C38" s="399" t="s">
        <v>22</v>
      </c>
      <c r="D38" s="80">
        <f>SUM(D4:D37)</f>
        <v>664399</v>
      </c>
      <c r="E38" s="487"/>
      <c r="F38" s="81">
        <f t="shared" ref="F38:G38" si="1">SUM(F4:F37)</f>
        <v>129653.13660900001</v>
      </c>
      <c r="G38" s="80">
        <f t="shared" si="1"/>
        <v>647857</v>
      </c>
      <c r="H38" s="487"/>
      <c r="I38" s="81">
        <f t="shared" ref="I38:J38" si="2">SUM(I4:I37)</f>
        <v>126274.978879</v>
      </c>
      <c r="J38" s="80">
        <f t="shared" si="2"/>
        <v>600526</v>
      </c>
      <c r="K38" s="487"/>
      <c r="L38" s="80">
        <f t="shared" ref="L38:M38" si="3">SUM(L4:L37)</f>
        <v>139354.78434799999</v>
      </c>
      <c r="M38" s="603">
        <f t="shared" si="3"/>
        <v>440550</v>
      </c>
      <c r="N38" s="487"/>
      <c r="O38" s="81">
        <f>SUM(O4:O37)</f>
        <v>84954.582230999993</v>
      </c>
    </row>
    <row r="39" spans="2:29" s="31" customFormat="1" ht="12" customHeight="1" x14ac:dyDescent="0.2">
      <c r="C39" s="38" t="s">
        <v>242</v>
      </c>
      <c r="AA39" s="25"/>
      <c r="AB39" s="25"/>
      <c r="AC39" s="25"/>
    </row>
    <row r="40" spans="2:29" s="31" customFormat="1" ht="12" customHeight="1" x14ac:dyDescent="0.2">
      <c r="C40" s="38" t="s">
        <v>229</v>
      </c>
      <c r="AA40" s="25"/>
      <c r="AB40" s="25"/>
      <c r="AC40" s="25"/>
    </row>
    <row r="41" spans="2:29" s="31" customFormat="1" ht="13.35" customHeight="1" x14ac:dyDescent="0.2"/>
    <row r="42" spans="2:29" s="23" customFormat="1" ht="13.35" customHeight="1" x14ac:dyDescent="0.2">
      <c r="H42" s="805" t="s">
        <v>190</v>
      </c>
    </row>
    <row r="43" spans="2:29" s="23" customFormat="1" ht="13.35" customHeight="1" x14ac:dyDescent="0.2"/>
    <row r="44" spans="2:29" s="23" customFormat="1" ht="13.35" customHeight="1" x14ac:dyDescent="0.2">
      <c r="B44" s="31"/>
    </row>
    <row r="45" spans="2:29" s="25" customFormat="1" ht="13.35" hidden="1" customHeight="1" x14ac:dyDescent="0.2">
      <c r="B45" s="30"/>
      <c r="C45" s="490" t="s">
        <v>179</v>
      </c>
      <c r="D45" s="491">
        <f>SUM(A3.3.1!E27)-SUM(D4:D37)</f>
        <v>0</v>
      </c>
      <c r="E45" s="491">
        <f>A3.3.1!F27-SUM(E4:E37)</f>
        <v>-97359.497087999989</v>
      </c>
      <c r="F45" s="491">
        <f>A3.3.1!G27-SUM(F4:F37)</f>
        <v>0</v>
      </c>
      <c r="G45" s="491">
        <f>A3.3.1!H27-SUM(G4:G37)</f>
        <v>0</v>
      </c>
      <c r="H45" s="491">
        <f>A3.3.1!I27-SUM(H4:H37)</f>
        <v>-35721.122594999993</v>
      </c>
      <c r="I45" s="491">
        <f>A3.3.1!J27-SUM(I4:I37)</f>
        <v>0</v>
      </c>
      <c r="J45" s="491">
        <f>A3.3.1!K27-SUM(J4:J37)</f>
        <v>0</v>
      </c>
      <c r="K45" s="491">
        <f>A3.3.1!L27-SUM(K4:K37)</f>
        <v>-75182.341859999986</v>
      </c>
      <c r="L45" s="491">
        <f>A3.3.1!M27-SUM(L4:L37)</f>
        <v>0</v>
      </c>
      <c r="M45" s="491">
        <f>A3.3.1!N27-SUM(M4:M37)</f>
        <v>0</v>
      </c>
      <c r="N45" s="491">
        <f>A3.3.1!O27-SUM(N4:N37)</f>
        <v>-54284.069991999997</v>
      </c>
      <c r="O45" s="492">
        <f>A3.3.1!P27-SUM(O4:O37)</f>
        <v>0</v>
      </c>
    </row>
    <row r="46" spans="2:29" s="25" customFormat="1" ht="13.35" hidden="1" customHeight="1" x14ac:dyDescent="0.2">
      <c r="B46" s="30"/>
      <c r="C46" s="70"/>
      <c r="D46" s="23"/>
      <c r="E46" s="493">
        <f>SUM(E4:E37)</f>
        <v>97359.497087999989</v>
      </c>
      <c r="F46" s="28"/>
      <c r="G46" s="28"/>
      <c r="H46" s="493">
        <f>SUM(H4:H37)</f>
        <v>35721.122594999993</v>
      </c>
      <c r="I46" s="28"/>
      <c r="J46" s="28"/>
      <c r="K46" s="493">
        <f>SUM(K4:K37)</f>
        <v>75182.341859999986</v>
      </c>
      <c r="L46" s="28"/>
      <c r="M46" s="28"/>
      <c r="N46" s="493">
        <f>SUM(N4:N37)</f>
        <v>54284.069991999997</v>
      </c>
      <c r="O46" s="28"/>
    </row>
    <row r="47" spans="2:29" s="25" customFormat="1" ht="13.35" hidden="1" customHeight="1" x14ac:dyDescent="0.2">
      <c r="B47" s="30"/>
      <c r="C47" s="70"/>
      <c r="D47" s="23"/>
      <c r="E47" s="493">
        <f>E45+E46</f>
        <v>0</v>
      </c>
      <c r="F47" s="28"/>
      <c r="G47" s="28"/>
      <c r="H47" s="493">
        <f>H45+H46</f>
        <v>0</v>
      </c>
      <c r="I47" s="28"/>
      <c r="J47" s="28"/>
      <c r="K47" s="493">
        <f>K45+K46</f>
        <v>0</v>
      </c>
      <c r="L47" s="28"/>
      <c r="M47" s="28"/>
      <c r="N47" s="493">
        <f>N45+N46</f>
        <v>0</v>
      </c>
      <c r="O47" s="28"/>
    </row>
    <row r="48" spans="2:29" s="23" customFormat="1" ht="13.35" hidden="1" customHeight="1" x14ac:dyDescent="0.2">
      <c r="C48" s="31"/>
    </row>
    <row r="49" spans="3:15" s="505" customFormat="1" ht="13.35" hidden="1" customHeight="1" x14ac:dyDescent="0.2">
      <c r="C49" s="506" t="s">
        <v>21</v>
      </c>
      <c r="D49" s="507">
        <f t="shared" ref="D49:O49" si="4">SUM(D50:D56)</f>
        <v>11274</v>
      </c>
      <c r="E49" s="507">
        <f t="shared" si="4"/>
        <v>-187.57678799999996</v>
      </c>
      <c r="F49" s="507">
        <f t="shared" si="4"/>
        <v>218.18457900000558</v>
      </c>
      <c r="G49" s="507">
        <f t="shared" si="4"/>
        <v>13454</v>
      </c>
      <c r="H49" s="507">
        <f t="shared" si="4"/>
        <v>-710.76114299999983</v>
      </c>
      <c r="I49" s="507">
        <f t="shared" si="4"/>
        <v>103.9453399999944</v>
      </c>
      <c r="J49" s="507">
        <f t="shared" si="4"/>
        <v>17806</v>
      </c>
      <c r="K49" s="507">
        <f t="shared" si="4"/>
        <v>-503.43180500000005</v>
      </c>
      <c r="L49" s="507">
        <f t="shared" si="4"/>
        <v>156.49295399995566</v>
      </c>
      <c r="M49" s="507">
        <f t="shared" si="4"/>
        <v>30450</v>
      </c>
      <c r="N49" s="507">
        <f t="shared" si="4"/>
        <v>-596.60839399999998</v>
      </c>
      <c r="O49" s="508">
        <f t="shared" si="4"/>
        <v>14.421677999977833</v>
      </c>
    </row>
    <row r="50" spans="3:15" s="23" customFormat="1" ht="13.35" hidden="1" customHeight="1" x14ac:dyDescent="0.2">
      <c r="C50" s="83" t="s">
        <v>235</v>
      </c>
      <c r="D50" s="497">
        <v>1783</v>
      </c>
      <c r="E50" s="497">
        <v>263.42226199999999</v>
      </c>
      <c r="F50" s="497">
        <v>138.322059</v>
      </c>
      <c r="G50" s="497">
        <v>1254</v>
      </c>
      <c r="H50" s="497">
        <v>35.661321000000001</v>
      </c>
      <c r="I50" s="497">
        <v>70.420109999999994</v>
      </c>
      <c r="J50" s="497">
        <v>554</v>
      </c>
      <c r="K50" s="497">
        <v>-21.340810000000001</v>
      </c>
      <c r="L50" s="497">
        <v>30.278034999999999</v>
      </c>
      <c r="M50" s="497">
        <v>165</v>
      </c>
      <c r="N50" s="497">
        <v>18.836967000000001</v>
      </c>
      <c r="O50" s="498">
        <v>5.915972</v>
      </c>
    </row>
    <row r="51" spans="3:15" s="23" customFormat="1" ht="13.35" hidden="1" customHeight="1" x14ac:dyDescent="0.2">
      <c r="C51" s="499" t="s">
        <v>152</v>
      </c>
      <c r="D51" s="500">
        <v>724</v>
      </c>
      <c r="E51" s="500">
        <v>-25.789923999999999</v>
      </c>
      <c r="F51" s="500">
        <v>59.805559000000002</v>
      </c>
      <c r="G51" s="500">
        <v>560</v>
      </c>
      <c r="H51" s="500">
        <v>-101.486715</v>
      </c>
      <c r="I51" s="500">
        <v>16.013121999999999</v>
      </c>
      <c r="J51" s="500">
        <v>329</v>
      </c>
      <c r="K51" s="500">
        <v>260.54830800000002</v>
      </c>
      <c r="L51" s="500">
        <v>114.603905</v>
      </c>
      <c r="M51" s="500">
        <v>90</v>
      </c>
      <c r="N51" s="500">
        <v>-48.033605999999999</v>
      </c>
      <c r="O51" s="501">
        <v>3.0751879999999998</v>
      </c>
    </row>
    <row r="52" spans="3:15" s="23" customFormat="1" ht="13.35" hidden="1" customHeight="1" x14ac:dyDescent="0.2">
      <c r="C52" s="499" t="s">
        <v>153</v>
      </c>
      <c r="D52" s="711">
        <v>1454</v>
      </c>
      <c r="E52" s="500">
        <v>-373.70993099999998</v>
      </c>
      <c r="F52" s="500">
        <v>14.494913</v>
      </c>
      <c r="G52" s="500">
        <v>1370</v>
      </c>
      <c r="H52" s="500">
        <v>-576.12366199999997</v>
      </c>
      <c r="I52" s="500">
        <v>17.053270000000001</v>
      </c>
      <c r="J52" s="500">
        <v>952</v>
      </c>
      <c r="K52" s="500">
        <v>-544.33428500000002</v>
      </c>
      <c r="L52" s="500">
        <v>11.401844000000001</v>
      </c>
      <c r="M52" s="500">
        <v>404</v>
      </c>
      <c r="N52" s="500">
        <v>-142.13040599999999</v>
      </c>
      <c r="O52" s="501">
        <v>5.3209390000000001</v>
      </c>
    </row>
    <row r="53" spans="3:15" s="23" customFormat="1" ht="13.35" hidden="1" customHeight="1" x14ac:dyDescent="0.2">
      <c r="C53" s="499" t="s">
        <v>154</v>
      </c>
      <c r="D53" s="711">
        <v>399</v>
      </c>
      <c r="E53" s="500">
        <v>1.1639699999999999</v>
      </c>
      <c r="F53" s="500">
        <v>0.54943699999999995</v>
      </c>
      <c r="G53" s="500">
        <v>15</v>
      </c>
      <c r="H53" s="500">
        <v>-6.1659999999999996E-3</v>
      </c>
      <c r="I53" s="500">
        <v>3.9999999999999998E-6</v>
      </c>
      <c r="J53" s="500"/>
      <c r="K53" s="500">
        <v>0</v>
      </c>
      <c r="L53" s="500">
        <v>0</v>
      </c>
      <c r="M53" s="500"/>
      <c r="N53" s="500">
        <v>0</v>
      </c>
      <c r="O53" s="501">
        <v>0</v>
      </c>
    </row>
    <row r="54" spans="3:15" s="23" customFormat="1" ht="13.35" hidden="1" customHeight="1" x14ac:dyDescent="0.2">
      <c r="C54" s="499" t="s">
        <v>155</v>
      </c>
      <c r="D54" s="711">
        <v>110</v>
      </c>
      <c r="E54" s="500">
        <v>-13.055832000000001</v>
      </c>
      <c r="F54" s="500">
        <v>5.0126160000000004</v>
      </c>
      <c r="G54" s="500">
        <v>68</v>
      </c>
      <c r="H54" s="500">
        <v>-0.87452700000000005</v>
      </c>
      <c r="I54" s="500">
        <v>0.448741</v>
      </c>
      <c r="J54" s="500">
        <v>33</v>
      </c>
      <c r="K54" s="500">
        <v>9.3867000000000006E-2</v>
      </c>
      <c r="L54" s="500">
        <v>0.209172</v>
      </c>
      <c r="M54" s="500">
        <v>8</v>
      </c>
      <c r="N54" s="500">
        <v>-0.33909899999999998</v>
      </c>
      <c r="O54" s="501">
        <v>0</v>
      </c>
    </row>
    <row r="55" spans="3:15" s="23" customFormat="1" ht="13.35" hidden="1" customHeight="1" x14ac:dyDescent="0.2">
      <c r="C55" s="499" t="s">
        <v>230</v>
      </c>
      <c r="D55" s="500">
        <v>6804</v>
      </c>
      <c r="E55" s="500">
        <v>-39.607332999999997</v>
      </c>
      <c r="F55" s="500">
        <v>0</v>
      </c>
      <c r="G55" s="500">
        <v>10187</v>
      </c>
      <c r="H55" s="500">
        <v>-67.931393999999997</v>
      </c>
      <c r="I55" s="500">
        <v>1.0088E-2</v>
      </c>
      <c r="J55" s="500">
        <v>15938</v>
      </c>
      <c r="K55" s="500">
        <v>-198.39888500000001</v>
      </c>
      <c r="L55" s="500">
        <v>0</v>
      </c>
      <c r="M55" s="500">
        <v>29783</v>
      </c>
      <c r="N55" s="500">
        <v>-424.94225</v>
      </c>
      <c r="O55" s="501">
        <v>0.10958</v>
      </c>
    </row>
    <row r="56" spans="3:15" s="23" customFormat="1" ht="13.35" hidden="1" customHeight="1" x14ac:dyDescent="0.2">
      <c r="C56" s="502" t="s">
        <v>156</v>
      </c>
      <c r="D56" s="503">
        <v>0</v>
      </c>
      <c r="E56" s="503">
        <v>0</v>
      </c>
      <c r="F56" s="503">
        <v>-4.9999944167211652E-6</v>
      </c>
      <c r="G56" s="503">
        <v>0</v>
      </c>
      <c r="H56" s="503">
        <v>0</v>
      </c>
      <c r="I56" s="503">
        <v>4.9999944167211652E-6</v>
      </c>
      <c r="J56" s="503">
        <v>0</v>
      </c>
      <c r="K56" s="503">
        <v>0</v>
      </c>
      <c r="L56" s="503">
        <v>-2.0000443328171968E-6</v>
      </c>
      <c r="M56" s="503">
        <v>0</v>
      </c>
      <c r="N56" s="503">
        <v>0</v>
      </c>
      <c r="O56" s="504">
        <v>-1.0000221664085984E-6</v>
      </c>
    </row>
    <row r="57" spans="3:15" s="23" customFormat="1" ht="13.35" customHeight="1" x14ac:dyDescent="0.2">
      <c r="D57" s="11"/>
      <c r="E57" s="11"/>
      <c r="F57" s="11"/>
      <c r="G57" s="11"/>
      <c r="H57" s="11"/>
      <c r="I57" s="11"/>
      <c r="J57" s="11"/>
      <c r="K57" s="11"/>
      <c r="L57" s="11"/>
      <c r="M57" s="11"/>
      <c r="N57" s="11"/>
      <c r="O57" s="11"/>
    </row>
    <row r="74" spans="7:15" x14ac:dyDescent="0.2">
      <c r="G74" s="26"/>
      <c r="H74" s="26"/>
      <c r="I74" s="26"/>
      <c r="J74" s="26"/>
      <c r="K74" s="26"/>
      <c r="L74" s="26"/>
      <c r="M74" s="26"/>
      <c r="N74" s="26"/>
      <c r="O74" s="26"/>
    </row>
    <row r="92" spans="3:15" x14ac:dyDescent="0.2">
      <c r="C92" s="11"/>
      <c r="D92" s="11"/>
      <c r="E92" s="11"/>
      <c r="F92" s="11"/>
      <c r="G92" s="11"/>
      <c r="H92" s="11"/>
      <c r="I92" s="11"/>
      <c r="J92" s="11"/>
      <c r="K92" s="11"/>
      <c r="L92" s="11"/>
      <c r="M92" s="11"/>
      <c r="N92" s="11"/>
      <c r="O92" s="11"/>
    </row>
  </sheetData>
  <mergeCells count="4">
    <mergeCell ref="D2:F2"/>
    <mergeCell ref="G2:I2"/>
    <mergeCell ref="J2:L2"/>
    <mergeCell ref="M2:O2"/>
  </mergeCells>
  <phoneticPr fontId="9" type="noConversion"/>
  <hyperlinks>
    <hyperlink ref="H42" location="CONTENTS!A1" display="CONTENTS!A1"/>
  </hyperlinks>
  <pageMargins left="0.98425196850393704" right="0.98425196850393704" top="0.98425196850393704" bottom="0.98425196850393704"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79998168889431442"/>
    <pageSetUpPr fitToPage="1"/>
  </sheetPr>
  <dimension ref="B1:AJ45"/>
  <sheetViews>
    <sheetView showGridLines="0" zoomScaleNormal="100" zoomScaleSheetLayoutView="90" workbookViewId="0"/>
  </sheetViews>
  <sheetFormatPr defaultColWidth="9.140625" defaultRowHeight="12.75" x14ac:dyDescent="0.2"/>
  <cols>
    <col min="1" max="1" width="3.7109375" style="56" customWidth="1"/>
    <col min="2" max="2" width="0.85546875" style="31" customWidth="1"/>
    <col min="3" max="3" width="40.7109375" style="71" customWidth="1"/>
    <col min="4" max="4" width="12.7109375" style="71" customWidth="1"/>
    <col min="5" max="5" width="12.7109375" style="71" hidden="1" customWidth="1"/>
    <col min="6" max="6" width="12.7109375" style="71" customWidth="1"/>
    <col min="7" max="7" width="12.7109375" style="72" customWidth="1"/>
    <col min="8" max="8" width="12.7109375" style="5" hidden="1" customWidth="1"/>
    <col min="9" max="10" width="12.7109375" style="5" customWidth="1"/>
    <col min="11" max="11" width="12.7109375" style="5" hidden="1" customWidth="1"/>
    <col min="12" max="13" width="12.7109375" style="5" customWidth="1"/>
    <col min="14" max="14" width="12.7109375" style="5" hidden="1" customWidth="1"/>
    <col min="15" max="15" width="12.7109375" style="5" customWidth="1"/>
    <col min="16" max="16" width="10.7109375" style="5" customWidth="1"/>
    <col min="17" max="18" width="9.140625" style="5"/>
    <col min="19" max="19" width="14.5703125" style="5" bestFit="1" customWidth="1"/>
    <col min="20" max="20" width="10.7109375" style="5" bestFit="1" customWidth="1"/>
    <col min="21" max="24" width="9.140625" style="5"/>
    <col min="25" max="29" width="9.140625" style="10"/>
    <col min="30" max="30" width="10" style="10" bestFit="1" customWidth="1"/>
    <col min="31" max="36" width="9.140625" style="10"/>
    <col min="37" max="16384" width="9.140625" style="56"/>
  </cols>
  <sheetData>
    <row r="1" spans="2:36" s="55" customFormat="1" ht="15" customHeight="1" x14ac:dyDescent="0.2">
      <c r="B1" s="238" t="s">
        <v>345</v>
      </c>
      <c r="C1" s="156"/>
      <c r="D1" s="58"/>
      <c r="E1" s="58"/>
      <c r="F1" s="60"/>
      <c r="G1" s="59"/>
      <c r="H1" s="1"/>
      <c r="I1" s="1"/>
      <c r="J1" s="1"/>
      <c r="K1" s="1"/>
      <c r="L1" s="1"/>
      <c r="M1" s="1"/>
      <c r="N1" s="1"/>
      <c r="O1" s="1"/>
      <c r="P1" s="1"/>
      <c r="Q1" s="1"/>
      <c r="R1" s="1"/>
      <c r="S1" s="1"/>
      <c r="T1" s="1"/>
      <c r="U1" s="1"/>
      <c r="V1" s="1"/>
      <c r="W1" s="1"/>
      <c r="X1" s="1"/>
      <c r="Y1" s="3"/>
      <c r="Z1" s="3"/>
      <c r="AA1" s="3"/>
      <c r="AB1" s="3"/>
      <c r="AC1" s="3"/>
      <c r="AD1" s="3"/>
      <c r="AE1" s="3"/>
      <c r="AF1" s="3"/>
      <c r="AG1" s="3"/>
      <c r="AH1" s="3"/>
      <c r="AI1" s="3"/>
      <c r="AJ1" s="3"/>
    </row>
    <row r="2" spans="2:36" s="55" customFormat="1" ht="38.1" customHeight="1" x14ac:dyDescent="0.2">
      <c r="B2" s="450"/>
      <c r="C2" s="517" t="s">
        <v>141</v>
      </c>
      <c r="D2" s="873" t="s">
        <v>371</v>
      </c>
      <c r="E2" s="874"/>
      <c r="F2" s="875"/>
      <c r="G2" s="882" t="s">
        <v>372</v>
      </c>
      <c r="H2" s="883"/>
      <c r="I2" s="884"/>
      <c r="J2" s="882" t="s">
        <v>234</v>
      </c>
      <c r="K2" s="883"/>
      <c r="L2" s="884"/>
      <c r="M2" s="883" t="s">
        <v>373</v>
      </c>
      <c r="N2" s="883"/>
      <c r="O2" s="884"/>
      <c r="P2" s="68"/>
      <c r="Q2" s="1"/>
      <c r="R2" s="1"/>
      <c r="S2" s="1"/>
      <c r="T2" s="1"/>
      <c r="U2" s="1"/>
      <c r="V2" s="1"/>
      <c r="W2" s="1"/>
      <c r="X2" s="1"/>
      <c r="Y2" s="3"/>
      <c r="Z2" s="3"/>
      <c r="AA2" s="3"/>
      <c r="AB2" s="3"/>
      <c r="AC2" s="3"/>
      <c r="AD2" s="3"/>
      <c r="AE2" s="3"/>
      <c r="AF2" s="3"/>
      <c r="AG2" s="3"/>
      <c r="AH2" s="3"/>
      <c r="AI2" s="3"/>
      <c r="AJ2" s="3"/>
    </row>
    <row r="3" spans="2:36" ht="24.95" customHeight="1" x14ac:dyDescent="0.2">
      <c r="B3" s="392"/>
      <c r="C3" s="397" t="s">
        <v>231</v>
      </c>
      <c r="D3" s="402" t="s">
        <v>28</v>
      </c>
      <c r="E3" s="402" t="s">
        <v>68</v>
      </c>
      <c r="F3" s="394" t="s">
        <v>72</v>
      </c>
      <c r="G3" s="402" t="s">
        <v>28</v>
      </c>
      <c r="H3" s="402" t="s">
        <v>68</v>
      </c>
      <c r="I3" s="394" t="s">
        <v>72</v>
      </c>
      <c r="J3" s="402" t="s">
        <v>28</v>
      </c>
      <c r="K3" s="402" t="s">
        <v>68</v>
      </c>
      <c r="L3" s="394" t="s">
        <v>72</v>
      </c>
      <c r="M3" s="402" t="s">
        <v>28</v>
      </c>
      <c r="N3" s="402" t="s">
        <v>68</v>
      </c>
      <c r="O3" s="394" t="s">
        <v>72</v>
      </c>
      <c r="P3" s="67"/>
      <c r="S3" s="6"/>
      <c r="T3" s="7"/>
      <c r="U3" s="7"/>
      <c r="V3" s="7"/>
      <c r="W3" s="7"/>
      <c r="X3" s="7"/>
      <c r="Y3" s="7"/>
      <c r="Z3" s="7"/>
      <c r="AA3" s="7"/>
      <c r="AB3" s="7"/>
      <c r="AC3" s="9"/>
      <c r="AD3" s="9"/>
    </row>
    <row r="4" spans="2:36" ht="13.35" customHeight="1" x14ac:dyDescent="0.2">
      <c r="B4" s="48"/>
      <c r="C4" s="268" t="s">
        <v>0</v>
      </c>
      <c r="D4" s="797">
        <f>A3.4.1!D4/A3.4.1!D$38</f>
        <v>8.3175922901750299E-2</v>
      </c>
      <c r="E4" s="797">
        <f>A3.4.1!E4/A3.4.1!E$46</f>
        <v>3.2826154413177572E-2</v>
      </c>
      <c r="F4" s="798">
        <f>A3.4.1!F4/A3.4.1!F$38</f>
        <v>2.3737485798599356E-2</v>
      </c>
      <c r="G4" s="797">
        <f>A3.4.1!G4/A3.4.1!G$38</f>
        <v>7.7027800888158957E-2</v>
      </c>
      <c r="H4" s="797">
        <f>A3.4.1!H4/A3.4.1!H$46</f>
        <v>5.921151790162546E-3</v>
      </c>
      <c r="I4" s="798">
        <f>A3.4.1!I4/A3.4.1!I$38</f>
        <v>2.0002486687566986E-2</v>
      </c>
      <c r="J4" s="797">
        <f>A3.4.1!J4/A3.4.1!J$38</f>
        <v>7.4914325108321703E-2</v>
      </c>
      <c r="K4" s="797">
        <f>A3.4.1!K4/A3.4.1!K$46</f>
        <v>1.8365896164437463E-2</v>
      </c>
      <c r="L4" s="798">
        <f>A3.4.1!L4/A3.4.1!L$38</f>
        <v>1.8380609356070249E-2</v>
      </c>
      <c r="M4" s="797">
        <f>A3.4.1!M4/A3.4.1!M$38</f>
        <v>6.4489842242651238E-2</v>
      </c>
      <c r="N4" s="797">
        <f>A3.4.1!N4/A3.4.1!N$46</f>
        <v>2.6693159802010893E-2</v>
      </c>
      <c r="O4" s="798">
        <f>A3.4.1!O4/A3.4.1!O$38</f>
        <v>2.717335404843679E-2</v>
      </c>
      <c r="P4" s="13"/>
      <c r="S4" s="14"/>
      <c r="T4" s="14"/>
      <c r="U4" s="14"/>
      <c r="V4" s="14"/>
      <c r="W4" s="14"/>
      <c r="X4" s="14"/>
      <c r="Y4" s="14"/>
      <c r="Z4" s="14"/>
      <c r="AA4" s="14"/>
      <c r="AB4" s="14"/>
      <c r="AC4" s="15"/>
      <c r="AD4" s="16"/>
      <c r="AE4" s="16"/>
    </row>
    <row r="5" spans="2:36" ht="13.35" customHeight="1" x14ac:dyDescent="0.2">
      <c r="B5" s="48"/>
      <c r="C5" s="268" t="s">
        <v>1</v>
      </c>
      <c r="D5" s="797">
        <f>A3.4.1!D5/A3.4.1!D$38</f>
        <v>3.2108717803608973E-2</v>
      </c>
      <c r="E5" s="797">
        <f>A3.4.1!E5/A3.4.1!E$46</f>
        <v>-0.15321079791032047</v>
      </c>
      <c r="F5" s="798">
        <f>A3.4.1!F5/A3.4.1!F$38</f>
        <v>1.4905900486065424E-2</v>
      </c>
      <c r="G5" s="797">
        <f>A3.4.1!G5/A3.4.1!G$38</f>
        <v>3.3140029358330617E-2</v>
      </c>
      <c r="H5" s="797">
        <f>A3.4.1!H5/A3.4.1!H$46</f>
        <v>-0.5244377893269847</v>
      </c>
      <c r="I5" s="798">
        <f>A3.4.1!I5/A3.4.1!I$38</f>
        <v>1.4207137668334624E-2</v>
      </c>
      <c r="J5" s="797">
        <f>A3.4.1!J5/A3.4.1!J$38</f>
        <v>3.3740420897679702E-2</v>
      </c>
      <c r="K5" s="797">
        <f>A3.4.1!K5/A3.4.1!K$46</f>
        <v>-0.28386780759957569</v>
      </c>
      <c r="L5" s="798">
        <f>A3.4.1!L5/A3.4.1!L$38</f>
        <v>1.4046434682226919E-2</v>
      </c>
      <c r="M5" s="797">
        <f>A3.4.1!M5/A3.4.1!M$38</f>
        <v>3.4988083077970716E-2</v>
      </c>
      <c r="N5" s="797">
        <f>A3.4.1!N5/A3.4.1!N$46</f>
        <v>-0.26796303363295537</v>
      </c>
      <c r="O5" s="798">
        <f>A3.4.1!O5/A3.4.1!O$38</f>
        <v>1.6674120215767505E-2</v>
      </c>
      <c r="P5" s="13"/>
      <c r="S5" s="17"/>
      <c r="T5" s="18"/>
      <c r="U5" s="19"/>
      <c r="V5" s="19"/>
      <c r="W5" s="19"/>
      <c r="X5" s="19"/>
      <c r="Y5" s="19"/>
      <c r="Z5" s="19"/>
      <c r="AA5" s="19"/>
      <c r="AB5" s="19"/>
      <c r="AC5" s="20"/>
      <c r="AD5" s="21"/>
      <c r="AE5" s="21"/>
    </row>
    <row r="6" spans="2:36" ht="13.35" customHeight="1" x14ac:dyDescent="0.2">
      <c r="B6" s="48"/>
      <c r="C6" s="268" t="s">
        <v>81</v>
      </c>
      <c r="D6" s="797">
        <f>A3.4.1!D6/A3.4.1!D$38</f>
        <v>4.0954306072104266E-3</v>
      </c>
      <c r="E6" s="797">
        <f>A3.4.1!E6/A3.4.1!E$46</f>
        <v>-2.8049964745931293E-2</v>
      </c>
      <c r="F6" s="798">
        <f>A3.4.1!F6/A3.4.1!F$38</f>
        <v>3.5246735709769006E-3</v>
      </c>
      <c r="G6" s="797">
        <f>A3.4.1!G6/A3.4.1!G$38</f>
        <v>3.976186102797377E-3</v>
      </c>
      <c r="H6" s="797">
        <f>A3.4.1!H6/A3.4.1!H$46</f>
        <v>-0.10032471494895359</v>
      </c>
      <c r="I6" s="798">
        <f>A3.4.1!I6/A3.4.1!I$38</f>
        <v>4.014827549373769E-3</v>
      </c>
      <c r="J6" s="797">
        <f>A3.4.1!J6/A3.4.1!J$38</f>
        <v>3.8199844802722948E-3</v>
      </c>
      <c r="K6" s="797">
        <f>A3.4.1!K6/A3.4.1!K$46</f>
        <v>-5.1243006970626455E-2</v>
      </c>
      <c r="L6" s="798">
        <f>A3.4.1!L6/A3.4.1!L$38</f>
        <v>3.9116808622711875E-3</v>
      </c>
      <c r="M6" s="797">
        <f>A3.4.1!M6/A3.4.1!M$38</f>
        <v>4.1289297469072747E-3</v>
      </c>
      <c r="N6" s="797">
        <f>A3.4.1!N6/A3.4.1!N$46</f>
        <v>-2.5301493756868486E-2</v>
      </c>
      <c r="O6" s="798">
        <f>A3.4.1!O6/A3.4.1!O$38</f>
        <v>4.5544046105474639E-3</v>
      </c>
      <c r="P6" s="13"/>
      <c r="S6" s="17"/>
      <c r="T6" s="18"/>
      <c r="U6" s="19"/>
      <c r="V6" s="19"/>
      <c r="W6" s="19"/>
      <c r="X6" s="19"/>
      <c r="Y6" s="19"/>
      <c r="Z6" s="19"/>
      <c r="AA6" s="19"/>
      <c r="AB6" s="19"/>
      <c r="AC6" s="20"/>
      <c r="AD6" s="21"/>
      <c r="AE6" s="21"/>
    </row>
    <row r="7" spans="2:36" ht="13.35" customHeight="1" x14ac:dyDescent="0.2">
      <c r="B7" s="48"/>
      <c r="C7" s="268" t="s">
        <v>2</v>
      </c>
      <c r="D7" s="797">
        <f>A3.4.1!D7/A3.4.1!D$38</f>
        <v>3.3537076365256421E-2</v>
      </c>
      <c r="E7" s="797">
        <f>A3.4.1!E7/A3.4.1!E$46</f>
        <v>-6.2872723833682101E-2</v>
      </c>
      <c r="F7" s="798">
        <f>A3.4.1!F7/A3.4.1!F$38</f>
        <v>6.7079225134583339E-3</v>
      </c>
      <c r="G7" s="797">
        <f>A3.4.1!G7/A3.4.1!G$38</f>
        <v>3.4899676934879151E-2</v>
      </c>
      <c r="H7" s="797">
        <f>A3.4.1!H7/A3.4.1!H$46</f>
        <v>-0.22401926517617612</v>
      </c>
      <c r="I7" s="798">
        <f>A3.4.1!I7/A3.4.1!I$38</f>
        <v>7.1582907795704571E-3</v>
      </c>
      <c r="J7" s="797">
        <f>A3.4.1!J7/A3.4.1!J$38</f>
        <v>3.5592130898578912E-2</v>
      </c>
      <c r="K7" s="797">
        <f>A3.4.1!K7/A3.4.1!K$46</f>
        <v>-0.12891388620279939</v>
      </c>
      <c r="L7" s="798">
        <f>A3.4.1!L7/A3.4.1!L$38</f>
        <v>5.739150225390008E-3</v>
      </c>
      <c r="M7" s="797">
        <f>A3.4.1!M7/A3.4.1!M$38</f>
        <v>3.6120758143230056E-2</v>
      </c>
      <c r="N7" s="797">
        <f>A3.4.1!N7/A3.4.1!N$46</f>
        <v>-8.9402761762616953E-2</v>
      </c>
      <c r="O7" s="798">
        <f>A3.4.1!O7/A3.4.1!O$38</f>
        <v>7.7176006141403217E-3</v>
      </c>
      <c r="P7" s="13"/>
      <c r="S7" s="17"/>
      <c r="T7" s="18"/>
      <c r="U7" s="19"/>
      <c r="V7" s="19"/>
      <c r="W7" s="19"/>
      <c r="X7" s="19"/>
      <c r="Y7" s="19"/>
      <c r="Z7" s="19"/>
      <c r="AA7" s="19"/>
      <c r="AB7" s="19"/>
      <c r="AC7" s="20"/>
      <c r="AD7" s="21"/>
      <c r="AE7" s="21"/>
    </row>
    <row r="8" spans="2:36" ht="13.35" customHeight="1" x14ac:dyDescent="0.2">
      <c r="B8" s="48"/>
      <c r="C8" s="268" t="s">
        <v>82</v>
      </c>
      <c r="D8" s="797">
        <f>A3.4.1!D8/A3.4.1!D$38</f>
        <v>7.6746051694839999E-3</v>
      </c>
      <c r="E8" s="797">
        <f>A3.4.1!E8/A3.4.1!E$46</f>
        <v>2.0589798920059108E-2</v>
      </c>
      <c r="F8" s="798">
        <f>A3.4.1!F8/A3.4.1!F$38</f>
        <v>2.6521409600524137E-2</v>
      </c>
      <c r="G8" s="797">
        <f>A3.4.1!G8/A3.4.1!G$38</f>
        <v>7.7316444832733148E-3</v>
      </c>
      <c r="H8" s="797">
        <f>A3.4.1!H8/A3.4.1!H$46</f>
        <v>2.570945503063634E-2</v>
      </c>
      <c r="I8" s="798">
        <f>A3.4.1!I8/A3.4.1!I$38</f>
        <v>2.8653277483158768E-2</v>
      </c>
      <c r="J8" s="797">
        <f>A3.4.1!J8/A3.4.1!J$38</f>
        <v>7.7115728544642527E-3</v>
      </c>
      <c r="K8" s="797">
        <f>A3.4.1!K8/A3.4.1!K$46</f>
        <v>5.8540834498022387E-2</v>
      </c>
      <c r="L8" s="798">
        <f>A3.4.1!L8/A3.4.1!L$38</f>
        <v>2.8232689250015448E-2</v>
      </c>
      <c r="M8" s="797">
        <f>A3.4.1!M8/A3.4.1!M$38</f>
        <v>7.6449892180229257E-3</v>
      </c>
      <c r="N8" s="797">
        <f>A3.4.1!N8/A3.4.1!N$46</f>
        <v>6.2084528858957636E-3</v>
      </c>
      <c r="O8" s="798">
        <f>A3.4.1!O8/A3.4.1!O$38</f>
        <v>1.3795603029548376E-2</v>
      </c>
      <c r="P8" s="13"/>
    </row>
    <row r="9" spans="2:36" ht="13.35" customHeight="1" x14ac:dyDescent="0.2">
      <c r="B9" s="48"/>
      <c r="C9" s="268" t="s">
        <v>3</v>
      </c>
      <c r="D9" s="797">
        <f>A3.4.1!D9/A3.4.1!D$38</f>
        <v>5.1595502100394491E-3</v>
      </c>
      <c r="E9" s="797">
        <f>A3.4.1!E9/A3.4.1!E$46</f>
        <v>-4.3274982164213547E-3</v>
      </c>
      <c r="F9" s="798">
        <f>A3.4.1!F9/A3.4.1!F$38</f>
        <v>2.0319630044469926E-3</v>
      </c>
      <c r="G9" s="797">
        <f>A3.4.1!G9/A3.4.1!G$38</f>
        <v>5.4116880731395972E-3</v>
      </c>
      <c r="H9" s="797">
        <f>A3.4.1!H9/A3.4.1!H$46</f>
        <v>-9.9780352661674263E-3</v>
      </c>
      <c r="I9" s="798">
        <f>A3.4.1!I9/A3.4.1!I$38</f>
        <v>2.3347996144391422E-3</v>
      </c>
      <c r="J9" s="797">
        <f>A3.4.1!J9/A3.4.1!J$38</f>
        <v>5.5035085908020634E-3</v>
      </c>
      <c r="K9" s="797">
        <f>A3.4.1!K9/A3.4.1!K$46</f>
        <v>-9.9324481191413651E-4</v>
      </c>
      <c r="L9" s="798">
        <f>A3.4.1!L9/A3.4.1!L$38</f>
        <v>2.5932051109028641E-3</v>
      </c>
      <c r="M9" s="797">
        <f>A3.4.1!M9/A3.4.1!M$38</f>
        <v>5.6225173079105665E-3</v>
      </c>
      <c r="N9" s="797">
        <f>A3.4.1!N9/A3.4.1!N$46</f>
        <v>3.7614657491616185E-3</v>
      </c>
      <c r="O9" s="798">
        <f>A3.4.1!O9/A3.4.1!O$38</f>
        <v>3.4239383251755658E-3</v>
      </c>
      <c r="P9" s="13"/>
    </row>
    <row r="10" spans="2:36" ht="13.35" customHeight="1" x14ac:dyDescent="0.2">
      <c r="B10" s="48"/>
      <c r="C10" s="268" t="s">
        <v>83</v>
      </c>
      <c r="D10" s="797">
        <f>A3.4.1!D10/A3.4.1!D$38</f>
        <v>1.9205326919516737E-3</v>
      </c>
      <c r="E10" s="797">
        <f>A3.4.1!E10/A3.4.1!E$46</f>
        <v>0.13488239239907279</v>
      </c>
      <c r="F10" s="798">
        <f>A3.4.1!F10/A3.4.1!F$38</f>
        <v>5.8965357236635582E-2</v>
      </c>
      <c r="G10" s="797">
        <f>A3.4.1!G10/A3.4.1!G$38</f>
        <v>2.0143334099963417E-3</v>
      </c>
      <c r="H10" s="797">
        <f>A3.4.1!H10/A3.4.1!H$46</f>
        <v>4.5141152765050728E-2</v>
      </c>
      <c r="I10" s="798">
        <f>A3.4.1!I10/A3.4.1!I$38</f>
        <v>3.2811373256852225E-2</v>
      </c>
      <c r="J10" s="797">
        <f>A3.4.1!J10/A3.4.1!J$38</f>
        <v>2.0398783732927467E-3</v>
      </c>
      <c r="K10" s="797">
        <f>A3.4.1!K10/A3.4.1!K$46</f>
        <v>0.16029230960164723</v>
      </c>
      <c r="L10" s="798">
        <f>A3.4.1!L10/A3.4.1!L$38</f>
        <v>4.5624552409500752E-2</v>
      </c>
      <c r="M10" s="797">
        <f>A3.4.1!M10/A3.4.1!M$38</f>
        <v>1.9316763136987857E-3</v>
      </c>
      <c r="N10" s="797">
        <f>A3.4.1!N10/A3.4.1!N$46</f>
        <v>0.24500268469110775</v>
      </c>
      <c r="O10" s="798">
        <f>A3.4.1!O10/A3.4.1!O$38</f>
        <v>6.8824847953480137E-2</v>
      </c>
      <c r="P10" s="13"/>
    </row>
    <row r="11" spans="2:36" s="31" customFormat="1" ht="13.35" customHeight="1" x14ac:dyDescent="0.2">
      <c r="B11" s="29"/>
      <c r="C11" s="268" t="s">
        <v>4</v>
      </c>
      <c r="D11" s="797">
        <f>A3.4.1!D11/A3.4.1!D$38</f>
        <v>9.4494422779083057E-2</v>
      </c>
      <c r="E11" s="797">
        <f>A3.4.1!E11/A3.4.1!E$46</f>
        <v>7.9859764394349136E-2</v>
      </c>
      <c r="F11" s="798">
        <f>A3.4.1!F11/A3.4.1!F$38</f>
        <v>3.7637229754928003E-2</v>
      </c>
      <c r="G11" s="797">
        <f>A3.4.1!G11/A3.4.1!G$38</f>
        <v>0.10175547999018301</v>
      </c>
      <c r="H11" s="797">
        <f>A3.4.1!H11/A3.4.1!H$46</f>
        <v>8.4207912531311102E-2</v>
      </c>
      <c r="I11" s="798">
        <f>A3.4.1!I11/A3.4.1!I$38</f>
        <v>3.5634906304849383E-2</v>
      </c>
      <c r="J11" s="797">
        <f>A3.4.1!J11/A3.4.1!J$38</f>
        <v>0.10633178247070069</v>
      </c>
      <c r="K11" s="797">
        <f>A3.4.1!K11/A3.4.1!K$46</f>
        <v>-6.9983852482245631E-2</v>
      </c>
      <c r="L11" s="798">
        <f>A3.4.1!L11/A3.4.1!L$38</f>
        <v>2.5383406329032628E-2</v>
      </c>
      <c r="M11" s="797">
        <f>A3.4.1!M11/A3.4.1!M$38</f>
        <v>9.730791056633753E-2</v>
      </c>
      <c r="N11" s="797">
        <f>A3.4.1!N11/A3.4.1!N$46</f>
        <v>-0.13155463462950434</v>
      </c>
      <c r="O11" s="798">
        <f>A3.4.1!O11/A3.4.1!O$38</f>
        <v>2.8002778208376784E-2</v>
      </c>
      <c r="P11" s="13"/>
    </row>
    <row r="12" spans="2:36" s="31" customFormat="1" ht="13.35" customHeight="1" x14ac:dyDescent="0.2">
      <c r="B12" s="29"/>
      <c r="C12" s="268" t="s">
        <v>5</v>
      </c>
      <c r="D12" s="797">
        <f>A3.4.1!D12/A3.4.1!D$38</f>
        <v>9.5514893911640437E-3</v>
      </c>
      <c r="E12" s="797">
        <f>A3.4.1!E12/A3.4.1!E$46</f>
        <v>-3.0539713935791037E-3</v>
      </c>
      <c r="F12" s="798">
        <f>A3.4.1!F12/A3.4.1!F$38</f>
        <v>1.8137195840403333E-3</v>
      </c>
      <c r="G12" s="797">
        <f>A3.4.1!G12/A3.4.1!G$38</f>
        <v>1.0026904085315123E-2</v>
      </c>
      <c r="H12" s="797">
        <f>A3.4.1!H12/A3.4.1!H$46</f>
        <v>-6.6930647088192397E-3</v>
      </c>
      <c r="I12" s="798">
        <f>A3.4.1!I12/A3.4.1!I$38</f>
        <v>2.1288963054002684E-3</v>
      </c>
      <c r="J12" s="797">
        <f>A3.4.1!J12/A3.4.1!J$38</f>
        <v>1.009614904267259E-2</v>
      </c>
      <c r="K12" s="797">
        <f>A3.4.1!K12/A3.4.1!K$46</f>
        <v>-4.8216496192022189E-3</v>
      </c>
      <c r="L12" s="798">
        <f>A3.4.1!L12/A3.4.1!L$38</f>
        <v>1.9733563457231007E-3</v>
      </c>
      <c r="M12" s="797">
        <f>A3.4.1!M12/A3.4.1!M$38</f>
        <v>9.6107138803768009E-3</v>
      </c>
      <c r="N12" s="797">
        <f>A3.4.1!N12/A3.4.1!N$46</f>
        <v>-3.1165988295448884E-3</v>
      </c>
      <c r="O12" s="798">
        <f>A3.4.1!O12/A3.4.1!O$38</f>
        <v>2.1339097461166587E-3</v>
      </c>
      <c r="P12" s="13"/>
    </row>
    <row r="13" spans="2:36" s="31" customFormat="1" ht="13.35" customHeight="1" x14ac:dyDescent="0.2">
      <c r="B13" s="29"/>
      <c r="C13" s="405" t="s">
        <v>84</v>
      </c>
      <c r="D13" s="797">
        <f>A3.4.1!D13/A3.4.1!D$38</f>
        <v>3.5234851346856331E-3</v>
      </c>
      <c r="E13" s="797">
        <f>A3.4.1!E13/A3.4.1!E$46</f>
        <v>-0.10105692138186573</v>
      </c>
      <c r="F13" s="798">
        <f>A3.4.1!F13/A3.4.1!F$38</f>
        <v>8.9848494719651558E-3</v>
      </c>
      <c r="G13" s="797">
        <f>A3.4.1!G13/A3.4.1!G$38</f>
        <v>3.7662632340161486E-3</v>
      </c>
      <c r="H13" s="797">
        <f>A3.4.1!H13/A3.4.1!H$46</f>
        <v>-0.51909625845844742</v>
      </c>
      <c r="I13" s="798">
        <f>A3.4.1!I13/A3.4.1!I$38</f>
        <v>1.0553584010312794E-2</v>
      </c>
      <c r="J13" s="797">
        <f>A3.4.1!J13/A3.4.1!J$38</f>
        <v>3.8283105144489996E-3</v>
      </c>
      <c r="K13" s="797">
        <f>A3.4.1!K13/A3.4.1!K$46</f>
        <v>-0.19135061768611955</v>
      </c>
      <c r="L13" s="798">
        <f>A3.4.1!L13/A3.4.1!L$38</f>
        <v>9.1907822109760368E-3</v>
      </c>
      <c r="M13" s="797">
        <f>A3.4.1!M13/A3.4.1!M$38</f>
        <v>3.9904664623765743E-3</v>
      </c>
      <c r="N13" s="797">
        <f>A3.4.1!N13/A3.4.1!N$46</f>
        <v>-0.10513895105582746</v>
      </c>
      <c r="O13" s="798">
        <f>A3.4.1!O13/A3.4.1!O$38</f>
        <v>1.1989947195906658E-2</v>
      </c>
      <c r="P13" s="13"/>
    </row>
    <row r="14" spans="2:36" s="31" customFormat="1" ht="13.35" customHeight="1" x14ac:dyDescent="0.2">
      <c r="B14" s="29"/>
      <c r="C14" s="405" t="s">
        <v>85</v>
      </c>
      <c r="D14" s="797">
        <f>A3.4.1!D14/A3.4.1!D$38</f>
        <v>0.35063117193132443</v>
      </c>
      <c r="E14" s="797">
        <f>A3.4.1!E14/A3.4.1!E$46</f>
        <v>0.42298611026900879</v>
      </c>
      <c r="F14" s="798">
        <f>A3.4.1!F14/A3.4.1!F$38</f>
        <v>0.28863345874813412</v>
      </c>
      <c r="G14" s="797">
        <f>A3.4.1!G14/A3.4.1!G$38</f>
        <v>0.34952466362175605</v>
      </c>
      <c r="H14" s="797">
        <f>A3.4.1!H14/A3.4.1!H$46</f>
        <v>0.49948339917227075</v>
      </c>
      <c r="I14" s="798">
        <f>A3.4.1!I14/A3.4.1!I$38</f>
        <v>0.27852064809055321</v>
      </c>
      <c r="J14" s="797">
        <f>A3.4.1!J14/A3.4.1!J$38</f>
        <v>0.344982565284434</v>
      </c>
      <c r="K14" s="797">
        <f>A3.4.1!K14/A3.4.1!K$46</f>
        <v>0.54965796207774587</v>
      </c>
      <c r="L14" s="798">
        <f>A3.4.1!L14/A3.4.1!L$38</f>
        <v>0.31132627341059538</v>
      </c>
      <c r="M14" s="797">
        <f>A3.4.1!M14/A3.4.1!M$38</f>
        <v>0.34220860288276017</v>
      </c>
      <c r="N14" s="797">
        <f>A3.4.1!N14/A3.4.1!N$46</f>
        <v>0.41179352867783031</v>
      </c>
      <c r="O14" s="798">
        <f>A3.4.1!O14/A3.4.1!O$38</f>
        <v>0.30783248467858626</v>
      </c>
      <c r="P14" s="13"/>
    </row>
    <row r="15" spans="2:36" s="31" customFormat="1" ht="13.35" customHeight="1" x14ac:dyDescent="0.2">
      <c r="B15" s="29"/>
      <c r="C15" s="405" t="s">
        <v>6</v>
      </c>
      <c r="D15" s="797">
        <f>A3.4.1!D15/A3.4.1!D$38</f>
        <v>8.6544380710988425E-3</v>
      </c>
      <c r="E15" s="797">
        <f>A3.4.1!E15/A3.4.1!E$46</f>
        <v>4.7689739900806008E-2</v>
      </c>
      <c r="F15" s="798">
        <f>A3.4.1!F15/A3.4.1!F$38</f>
        <v>3.2230156086404532E-2</v>
      </c>
      <c r="G15" s="797">
        <f>A3.4.1!G15/A3.4.1!G$38</f>
        <v>8.8538057009494384E-3</v>
      </c>
      <c r="H15" s="797">
        <f>A3.4.1!H15/A3.4.1!H$46</f>
        <v>0.19988656703077506</v>
      </c>
      <c r="I15" s="798">
        <f>A3.4.1!I15/A3.4.1!I$38</f>
        <v>3.7661959924436793E-2</v>
      </c>
      <c r="J15" s="797">
        <f>A3.4.1!J15/A3.4.1!J$38</f>
        <v>8.7290142308576145E-3</v>
      </c>
      <c r="K15" s="797">
        <f>A3.4.1!K15/A3.4.1!K$46</f>
        <v>0.11046546548743011</v>
      </c>
      <c r="L15" s="798">
        <f>A3.4.1!L15/A3.4.1!L$38</f>
        <v>3.5538435993934914E-2</v>
      </c>
      <c r="M15" s="797">
        <f>A3.4.1!M15/A3.4.1!M$38</f>
        <v>9.4881398252184765E-3</v>
      </c>
      <c r="N15" s="797">
        <f>A3.4.1!N15/A3.4.1!N$46</f>
        <v>0.22561796237468829</v>
      </c>
      <c r="O15" s="798">
        <f>A3.4.1!O15/A3.4.1!O$38</f>
        <v>5.5312948561417316E-2</v>
      </c>
      <c r="P15" s="13"/>
    </row>
    <row r="16" spans="2:36" s="31" customFormat="1" ht="13.35" customHeight="1" x14ac:dyDescent="0.2">
      <c r="B16" s="29"/>
      <c r="C16" s="405" t="s">
        <v>223</v>
      </c>
      <c r="D16" s="797">
        <f>A3.4.1!D16/A3.4.1!D$38</f>
        <v>5.5689427587940379E-4</v>
      </c>
      <c r="E16" s="797">
        <f>A3.4.1!E16/A3.4.1!E$46</f>
        <v>-7.5316169242043004E-3</v>
      </c>
      <c r="F16" s="798">
        <f>A3.4.1!F16/A3.4.1!F$38</f>
        <v>3.625402071201194E-4</v>
      </c>
      <c r="G16" s="797">
        <f>A3.4.1!G16/A3.4.1!G$38</f>
        <v>5.3098137397604721E-4</v>
      </c>
      <c r="H16" s="797">
        <f>A3.4.1!H16/A3.4.1!H$46</f>
        <v>-6.3320779854679149E-3</v>
      </c>
      <c r="I16" s="798">
        <f>A3.4.1!I16/A3.4.1!I$38</f>
        <v>3.0759084931004813E-4</v>
      </c>
      <c r="J16" s="797">
        <f>A3.4.1!J16/A3.4.1!J$38</f>
        <v>5.2120973946173849E-4</v>
      </c>
      <c r="K16" s="797">
        <f>A3.4.1!K16/A3.4.1!K$46</f>
        <v>-2.1116495718586549E-4</v>
      </c>
      <c r="L16" s="798">
        <f>A3.4.1!L16/A3.4.1!L$38</f>
        <v>4.1835135602100133E-4</v>
      </c>
      <c r="M16" s="797">
        <f>A3.4.1!M16/A3.4.1!M$38</f>
        <v>5.4704346839178303E-4</v>
      </c>
      <c r="N16" s="797">
        <f>A3.4.1!N16/A3.4.1!N$46</f>
        <v>3.0994395597971104E-3</v>
      </c>
      <c r="O16" s="798">
        <f>A3.4.1!O16/A3.4.1!O$38</f>
        <v>7.4937947227959227E-4</v>
      </c>
      <c r="P16" s="13"/>
    </row>
    <row r="17" spans="2:16" s="31" customFormat="1" ht="13.35" customHeight="1" x14ac:dyDescent="0.2">
      <c r="B17" s="29"/>
      <c r="C17" s="405" t="s">
        <v>7</v>
      </c>
      <c r="D17" s="797">
        <f>A3.4.1!D17/A3.4.1!D$38</f>
        <v>5.4485331856309234E-4</v>
      </c>
      <c r="E17" s="797">
        <f>A3.4.1!E17/A3.4.1!E$46</f>
        <v>-1.2414793052058377E-2</v>
      </c>
      <c r="F17" s="798">
        <f>A3.4.1!F17/A3.4.1!F$38</f>
        <v>3.9572830401110745E-2</v>
      </c>
      <c r="G17" s="797">
        <f>A3.4.1!G17/A3.4.1!G$38</f>
        <v>5.525910810564677E-4</v>
      </c>
      <c r="H17" s="797">
        <f>A3.4.1!H17/A3.4.1!H$46</f>
        <v>8.698570913431845E-3</v>
      </c>
      <c r="I17" s="798">
        <f>A3.4.1!I17/A3.4.1!I$38</f>
        <v>4.5263635905866198E-2</v>
      </c>
      <c r="J17" s="797">
        <f>A3.4.1!J17/A3.4.1!J$38</f>
        <v>4.6459270706014394E-4</v>
      </c>
      <c r="K17" s="797">
        <f>A3.4.1!K17/A3.4.1!K$46</f>
        <v>-3.052306068455847E-2</v>
      </c>
      <c r="L17" s="798">
        <f>A3.4.1!L17/A3.4.1!L$38</f>
        <v>3.6988577515415441E-2</v>
      </c>
      <c r="M17" s="797">
        <f>A3.4.1!M17/A3.4.1!M$38</f>
        <v>2.2244921121325617E-4</v>
      </c>
      <c r="N17" s="797">
        <f>A3.4.1!N17/A3.4.1!N$46</f>
        <v>-5.5792602515735111E-3</v>
      </c>
      <c r="O17" s="798">
        <f>A3.4.1!O17/A3.4.1!O$38</f>
        <v>2.9676133809296047E-3</v>
      </c>
      <c r="P17" s="13"/>
    </row>
    <row r="18" spans="2:16" s="31" customFormat="1" ht="13.35" customHeight="1" x14ac:dyDescent="0.2">
      <c r="B18" s="29"/>
      <c r="C18" s="405" t="s">
        <v>8</v>
      </c>
      <c r="D18" s="797">
        <f>A3.4.1!D18/A3.4.1!D$38</f>
        <v>1.7141807859433863E-2</v>
      </c>
      <c r="E18" s="797">
        <f>A3.4.1!E18/A3.4.1!E$46</f>
        <v>9.545952540818449E-2</v>
      </c>
      <c r="F18" s="798">
        <f>A3.4.1!F18/A3.4.1!F$38</f>
        <v>2.9682528727445048E-2</v>
      </c>
      <c r="G18" s="797">
        <f>A3.4.1!G18/A3.4.1!G$38</f>
        <v>1.6035946204177774E-2</v>
      </c>
      <c r="H18" s="797">
        <f>A3.4.1!H18/A3.4.1!H$46</f>
        <v>0.15371668640583497</v>
      </c>
      <c r="I18" s="798">
        <f>A3.4.1!I18/A3.4.1!I$38</f>
        <v>2.4482291341045143E-2</v>
      </c>
      <c r="J18" s="797">
        <f>A3.4.1!J18/A3.4.1!J$38</f>
        <v>1.6020954962815932E-2</v>
      </c>
      <c r="K18" s="797">
        <f>A3.4.1!K18/A3.4.1!K$46</f>
        <v>8.3440251591013703E-2</v>
      </c>
      <c r="L18" s="798">
        <f>A3.4.1!L18/A3.4.1!L$38</f>
        <v>2.4427731562478325E-2</v>
      </c>
      <c r="M18" s="797">
        <f>A3.4.1!M18/A3.4.1!M$38</f>
        <v>1.5939166950402907E-2</v>
      </c>
      <c r="N18" s="797">
        <f>A3.4.1!N18/A3.4.1!N$46</f>
        <v>7.5531377485222678E-2</v>
      </c>
      <c r="O18" s="798">
        <f>A3.4.1!O18/A3.4.1!O$38</f>
        <v>2.5598392363189684E-2</v>
      </c>
      <c r="P18" s="13"/>
    </row>
    <row r="19" spans="2:16" s="31" customFormat="1" ht="13.35" customHeight="1" x14ac:dyDescent="0.2">
      <c r="B19" s="29"/>
      <c r="C19" s="405" t="s">
        <v>86</v>
      </c>
      <c r="D19" s="797">
        <f>A3.4.1!D19/A3.4.1!D$38</f>
        <v>1.1298933321693742E-2</v>
      </c>
      <c r="E19" s="797">
        <f>A3.4.1!E19/A3.4.1!E$46</f>
        <v>6.9388926864461672E-2</v>
      </c>
      <c r="F19" s="798">
        <f>A3.4.1!F19/A3.4.1!F$38</f>
        <v>1.8083169534652443E-2</v>
      </c>
      <c r="G19" s="797">
        <f>A3.4.1!G19/A3.4.1!G$38</f>
        <v>1.0344875489498454E-2</v>
      </c>
      <c r="H19" s="797">
        <f>A3.4.1!H19/A3.4.1!H$46</f>
        <v>0.1753609214923387</v>
      </c>
      <c r="I19" s="798">
        <f>A3.4.1!I19/A3.4.1!I$38</f>
        <v>1.8369953094371644E-2</v>
      </c>
      <c r="J19" s="797">
        <f>A3.4.1!J19/A3.4.1!J$38</f>
        <v>1.0439181650752839E-2</v>
      </c>
      <c r="K19" s="797">
        <f>A3.4.1!K19/A3.4.1!K$46</f>
        <v>0.10368760291500717</v>
      </c>
      <c r="L19" s="798">
        <f>A3.4.1!L19/A3.4.1!L$38</f>
        <v>1.958225302968699E-2</v>
      </c>
      <c r="M19" s="797">
        <f>A3.4.1!M19/A3.4.1!M$38</f>
        <v>1.1136079900124845E-2</v>
      </c>
      <c r="N19" s="797">
        <f>A3.4.1!N19/A3.4.1!N$46</f>
        <v>0.10907970991992012</v>
      </c>
      <c r="O19" s="798">
        <f>A3.4.1!O19/A3.4.1!O$38</f>
        <v>2.5313190089648763E-2</v>
      </c>
      <c r="P19" s="13"/>
    </row>
    <row r="20" spans="2:16" s="31" customFormat="1" ht="13.35" customHeight="1" x14ac:dyDescent="0.2">
      <c r="B20" s="29"/>
      <c r="C20" s="405" t="s">
        <v>174</v>
      </c>
      <c r="D20" s="797">
        <f>A3.4.1!D20/A3.4.1!D$38</f>
        <v>1.1505134715735575E-2</v>
      </c>
      <c r="E20" s="797">
        <f>A3.4.1!E20/A3.4.1!E$46</f>
        <v>3.6229516118101997E-2</v>
      </c>
      <c r="F20" s="798">
        <f>A3.4.1!F20/A3.4.1!F$38</f>
        <v>3.0256013125467999E-2</v>
      </c>
      <c r="G20" s="797">
        <f>A3.4.1!G20/A3.4.1!G$38</f>
        <v>1.0966926343313416E-2</v>
      </c>
      <c r="H20" s="797">
        <f>A3.4.1!H20/A3.4.1!H$46</f>
        <v>-4.3270811517450866E-2</v>
      </c>
      <c r="I20" s="798">
        <f>A3.4.1!I20/A3.4.1!I$38</f>
        <v>2.5146011151129688E-2</v>
      </c>
      <c r="J20" s="797">
        <f>A3.4.1!J20/A3.4.1!J$38</f>
        <v>1.0732258053772859E-2</v>
      </c>
      <c r="K20" s="797">
        <f>A3.4.1!K20/A3.4.1!K$46</f>
        <v>-5.1655958964830266E-2</v>
      </c>
      <c r="L20" s="798">
        <f>A3.4.1!L20/A3.4.1!L$38</f>
        <v>2.0993480939228242E-2</v>
      </c>
      <c r="M20" s="797">
        <f>A3.4.1!M20/A3.4.1!M$38</f>
        <v>1.0981727386221768E-2</v>
      </c>
      <c r="N20" s="797">
        <f>A3.4.1!N20/A3.4.1!N$46</f>
        <v>-6.2595939480970531E-3</v>
      </c>
      <c r="O20" s="798">
        <f>A3.4.1!O20/A3.4.1!O$38</f>
        <v>1.9339257187241901E-2</v>
      </c>
      <c r="P20" s="13"/>
    </row>
    <row r="21" spans="2:16" s="31" customFormat="1" ht="13.35" customHeight="1" x14ac:dyDescent="0.2">
      <c r="B21" s="29"/>
      <c r="C21" s="405" t="s">
        <v>9</v>
      </c>
      <c r="D21" s="797">
        <f>A3.4.1!D21/A3.4.1!D$38</f>
        <v>4.0969357268749651E-3</v>
      </c>
      <c r="E21" s="797">
        <f>A3.4.1!E21/A3.4.1!E$46</f>
        <v>0.27706473500595741</v>
      </c>
      <c r="F21" s="798">
        <f>A3.4.1!F21/A3.4.1!F$38</f>
        <v>0.11118221834827063</v>
      </c>
      <c r="G21" s="797">
        <f>A3.4.1!G21/A3.4.1!G$38</f>
        <v>4.0842346381994793E-3</v>
      </c>
      <c r="H21" s="797">
        <f>A3.4.1!H21/A3.4.1!H$46</f>
        <v>0.52266072860244617</v>
      </c>
      <c r="I21" s="798">
        <f>A3.4.1!I21/A3.4.1!I$38</f>
        <v>0.10679814531525343</v>
      </c>
      <c r="J21" s="797">
        <f>A3.4.1!J21/A3.4.1!J$38</f>
        <v>3.6434725557261466E-3</v>
      </c>
      <c r="K21" s="797">
        <f>A3.4.1!K21/A3.4.1!K$46</f>
        <v>0.335770530159966</v>
      </c>
      <c r="L21" s="798">
        <f>A3.4.1!L21/A3.4.1!L$38</f>
        <v>0.10212492990883273</v>
      </c>
      <c r="M21" s="797">
        <f>A3.4.1!M21/A3.4.1!M$38</f>
        <v>2.3947338554080127E-3</v>
      </c>
      <c r="N21" s="797">
        <f>A3.4.1!N21/A3.4.1!N$46</f>
        <v>0.11687722853011977</v>
      </c>
      <c r="O21" s="798">
        <f>A3.4.1!O21/A3.4.1!O$38</f>
        <v>4.3356413771592314E-2</v>
      </c>
      <c r="P21" s="13"/>
    </row>
    <row r="22" spans="2:16" s="31" customFormat="1" ht="13.35" customHeight="1" x14ac:dyDescent="0.2">
      <c r="B22" s="29"/>
      <c r="C22" s="406" t="s">
        <v>10</v>
      </c>
      <c r="D22" s="797">
        <f>A3.4.1!D22/A3.4.1!D$38</f>
        <v>1.1011455465766805E-2</v>
      </c>
      <c r="E22" s="797">
        <f>A3.4.1!E22/A3.4.1!E$46</f>
        <v>-4.5165925641803585E-2</v>
      </c>
      <c r="F22" s="798">
        <f>A3.4.1!F22/A3.4.1!F$38</f>
        <v>1.8223046844791816E-2</v>
      </c>
      <c r="G22" s="797">
        <f>A3.4.1!G22/A3.4.1!G$38</f>
        <v>1.1127455595910826E-2</v>
      </c>
      <c r="H22" s="797">
        <f>A3.4.1!H22/A3.4.1!H$46</f>
        <v>-0.15294256742549053</v>
      </c>
      <c r="I22" s="798">
        <f>A3.4.1!I22/A3.4.1!I$38</f>
        <v>1.9775386249660923E-2</v>
      </c>
      <c r="J22" s="797">
        <f>A3.4.1!J22/A3.4.1!J$38</f>
        <v>1.1130242487419362E-2</v>
      </c>
      <c r="K22" s="797">
        <f>A3.4.1!K22/A3.4.1!K$46</f>
        <v>-4.9479911372369706E-2</v>
      </c>
      <c r="L22" s="798">
        <f>A3.4.1!L22/A3.4.1!L$38</f>
        <v>2.0134727193815715E-2</v>
      </c>
      <c r="M22" s="797">
        <f>A3.4.1!M22/A3.4.1!M$38</f>
        <v>1.1349449551696743E-2</v>
      </c>
      <c r="N22" s="797">
        <f>A3.4.1!N22/A3.4.1!N$46</f>
        <v>-4.2606073353395363E-2</v>
      </c>
      <c r="O22" s="798">
        <f>A3.4.1!O22/A3.4.1!O$38</f>
        <v>1.8833480372482631E-2</v>
      </c>
      <c r="P22" s="13"/>
    </row>
    <row r="23" spans="2:16" s="31" customFormat="1" ht="13.35" customHeight="1" x14ac:dyDescent="0.2">
      <c r="B23" s="29"/>
      <c r="C23" s="405" t="s">
        <v>11</v>
      </c>
      <c r="D23" s="797">
        <f>A3.4.1!D23/A3.4.1!D$38</f>
        <v>9.6297556137200681E-3</v>
      </c>
      <c r="E23" s="797">
        <f>A3.4.1!E23/A3.4.1!E$46</f>
        <v>-1.4878063787559733E-2</v>
      </c>
      <c r="F23" s="798">
        <f>A3.4.1!F23/A3.4.1!F$38</f>
        <v>1.1311745456825254E-2</v>
      </c>
      <c r="G23" s="797">
        <f>A3.4.1!G23/A3.4.1!G$38</f>
        <v>9.9296604034532308E-3</v>
      </c>
      <c r="H23" s="797">
        <f>A3.4.1!H23/A3.4.1!H$46</f>
        <v>-3.2995665851917502E-2</v>
      </c>
      <c r="I23" s="798">
        <f>A3.4.1!I23/A3.4.1!I$38</f>
        <v>1.0085707464028726E-2</v>
      </c>
      <c r="J23" s="797">
        <f>A3.4.1!J23/A3.4.1!J$38</f>
        <v>9.7681032961104107E-3</v>
      </c>
      <c r="K23" s="797">
        <f>A3.4.1!K23/A3.4.1!K$46</f>
        <v>-2.1724850803949143E-3</v>
      </c>
      <c r="L23" s="798">
        <f>A3.4.1!L23/A3.4.1!L$38</f>
        <v>9.4251436227697095E-3</v>
      </c>
      <c r="M23" s="797">
        <f>A3.4.1!M23/A3.4.1!M$38</f>
        <v>9.4926796050391563E-3</v>
      </c>
      <c r="N23" s="797">
        <f>A3.4.1!N23/A3.4.1!N$46</f>
        <v>3.9085236613847895E-3</v>
      </c>
      <c r="O23" s="798">
        <f>A3.4.1!O23/A3.4.1!O$38</f>
        <v>1.0714602615841567E-2</v>
      </c>
      <c r="P23" s="13"/>
    </row>
    <row r="24" spans="2:16" s="31" customFormat="1" ht="13.35" customHeight="1" x14ac:dyDescent="0.2">
      <c r="B24" s="29"/>
      <c r="C24" s="405" t="s">
        <v>12</v>
      </c>
      <c r="D24" s="797">
        <f>A3.4.1!D24/A3.4.1!D$38</f>
        <v>1.260838742984261E-2</v>
      </c>
      <c r="E24" s="797">
        <f>A3.4.1!E24/A3.4.1!E$46</f>
        <v>-4.224325631307025E-3</v>
      </c>
      <c r="F24" s="798">
        <f>A3.4.1!F24/A3.4.1!F$38</f>
        <v>5.8423836847416356E-4</v>
      </c>
      <c r="G24" s="797">
        <f>A3.4.1!G24/A3.4.1!G$38</f>
        <v>1.3262185945355226E-2</v>
      </c>
      <c r="H24" s="797">
        <f>A3.4.1!H24/A3.4.1!H$46</f>
        <v>-1.5064908908415007E-2</v>
      </c>
      <c r="I24" s="798">
        <f>A3.4.1!I24/A3.4.1!I$38</f>
        <v>5.8213225337727431E-4</v>
      </c>
      <c r="J24" s="797">
        <f>A3.4.1!J24/A3.4.1!J$38</f>
        <v>1.318677292906552E-2</v>
      </c>
      <c r="K24" s="797">
        <f>A3.4.1!K24/A3.4.1!K$46</f>
        <v>-6.7126035517723641E-3</v>
      </c>
      <c r="L24" s="798">
        <f>A3.4.1!L24/A3.4.1!L$38</f>
        <v>5.467926010327438E-4</v>
      </c>
      <c r="M24" s="797">
        <f>A3.4.1!M24/A3.4.1!M$38</f>
        <v>1.3154012030416525E-2</v>
      </c>
      <c r="N24" s="797">
        <f>A3.4.1!N24/A3.4.1!N$46</f>
        <v>-5.8320138126462537E-3</v>
      </c>
      <c r="O24" s="798">
        <f>A3.4.1!O24/A3.4.1!O$38</f>
        <v>9.8111990914582234E-4</v>
      </c>
      <c r="P24" s="13"/>
    </row>
    <row r="25" spans="2:16" s="31" customFormat="1" ht="13.35" customHeight="1" x14ac:dyDescent="0.2">
      <c r="B25" s="29"/>
      <c r="C25" s="405" t="s">
        <v>87</v>
      </c>
      <c r="D25" s="797">
        <f>A3.4.1!D25/A3.4.1!D$38</f>
        <v>9.2685268942307251E-3</v>
      </c>
      <c r="E25" s="797">
        <f>A3.4.1!E25/A3.4.1!E$46</f>
        <v>2.8336987746622657E-2</v>
      </c>
      <c r="F25" s="798">
        <f>A3.4.1!F25/A3.4.1!F$38</f>
        <v>1.426248098861372E-2</v>
      </c>
      <c r="G25" s="797">
        <f>A3.4.1!G25/A3.4.1!G$38</f>
        <v>9.6086018982584117E-3</v>
      </c>
      <c r="H25" s="797">
        <f>A3.4.1!H25/A3.4.1!H$46</f>
        <v>8.7479589385508247E-2</v>
      </c>
      <c r="I25" s="798">
        <f>A3.4.1!I25/A3.4.1!I$38</f>
        <v>1.6077344055193694E-2</v>
      </c>
      <c r="J25" s="797">
        <f>A3.4.1!J25/A3.4.1!J$38</f>
        <v>9.4084186196767509E-3</v>
      </c>
      <c r="K25" s="797">
        <f>A3.4.1!K25/A3.4.1!K$46</f>
        <v>3.5532214678474769E-2</v>
      </c>
      <c r="L25" s="798">
        <f>A3.4.1!L25/A3.4.1!L$38</f>
        <v>1.5571712389730694E-2</v>
      </c>
      <c r="M25" s="797">
        <f>A3.4.1!M25/A3.4.1!M$38</f>
        <v>9.2021336965157196E-3</v>
      </c>
      <c r="N25" s="797">
        <f>A3.4.1!N25/A3.4.1!N$46</f>
        <v>9.7281949083373009E-2</v>
      </c>
      <c r="O25" s="798">
        <f>A3.4.1!O25/A3.4.1!O$38</f>
        <v>2.8970419233041878E-2</v>
      </c>
      <c r="P25" s="13"/>
    </row>
    <row r="26" spans="2:16" s="31" customFormat="1" ht="13.35" customHeight="1" x14ac:dyDescent="0.2">
      <c r="B26" s="29"/>
      <c r="C26" s="405" t="s">
        <v>13</v>
      </c>
      <c r="D26" s="797">
        <f>A3.4.1!D26/A3.4.1!D$38</f>
        <v>2.507529361121856E-3</v>
      </c>
      <c r="E26" s="797">
        <f>A3.4.1!E26/A3.4.1!E$46</f>
        <v>-6.551869125037032E-3</v>
      </c>
      <c r="F26" s="798">
        <f>A3.4.1!F26/A3.4.1!F$38</f>
        <v>9.700094134959008E-4</v>
      </c>
      <c r="G26" s="797">
        <f>A3.4.1!G26/A3.4.1!G$38</f>
        <v>2.7243666426387306E-3</v>
      </c>
      <c r="H26" s="797">
        <f>A3.4.1!H26/A3.4.1!H$46</f>
        <v>-3.0224013904622368E-2</v>
      </c>
      <c r="I26" s="798">
        <f>A3.4.1!I26/A3.4.1!I$38</f>
        <v>9.3968087782221198E-4</v>
      </c>
      <c r="J26" s="797">
        <f>A3.4.1!J26/A3.4.1!J$38</f>
        <v>2.710956727935177E-3</v>
      </c>
      <c r="K26" s="797">
        <f>A3.4.1!K26/A3.4.1!K$46</f>
        <v>-1.4156015437532424E-2</v>
      </c>
      <c r="L26" s="798">
        <f>A3.4.1!L26/A3.4.1!L$38</f>
        <v>8.6458095115791533E-4</v>
      </c>
      <c r="M26" s="797">
        <f>A3.4.1!M26/A3.4.1!M$38</f>
        <v>2.519577800476677E-3</v>
      </c>
      <c r="N26" s="797">
        <f>A3.4.1!N26/A3.4.1!N$46</f>
        <v>-3.3114735690690069E-3</v>
      </c>
      <c r="O26" s="798">
        <f>A3.4.1!O26/A3.4.1!O$38</f>
        <v>1.4597505954746222E-3</v>
      </c>
      <c r="P26" s="13"/>
    </row>
    <row r="27" spans="2:16" s="31" customFormat="1" ht="13.35" customHeight="1" x14ac:dyDescent="0.2">
      <c r="B27" s="29"/>
      <c r="C27" s="405" t="s">
        <v>14</v>
      </c>
      <c r="D27" s="797">
        <f>A3.4.1!D27/A3.4.1!D$38</f>
        <v>0.1287900794552671</v>
      </c>
      <c r="E27" s="797">
        <f>A3.4.1!E27/A3.4.1!E$46</f>
        <v>0.12342799585476841</v>
      </c>
      <c r="F27" s="798">
        <f>A3.4.1!F27/A3.4.1!F$38</f>
        <v>5.4701497522487909E-2</v>
      </c>
      <c r="G27" s="797">
        <f>A3.4.1!G27/A3.4.1!G$38</f>
        <v>0.12402582668706211</v>
      </c>
      <c r="H27" s="797">
        <f>A3.4.1!H27/A3.4.1!H$46</f>
        <v>0.42957009431018983</v>
      </c>
      <c r="I27" s="798">
        <f>A3.4.1!I27/A3.4.1!I$38</f>
        <v>6.6226864872521191E-2</v>
      </c>
      <c r="J27" s="797">
        <f>A3.4.1!J27/A3.4.1!J$38</f>
        <v>0.12048770577793468</v>
      </c>
      <c r="K27" s="797">
        <f>A3.4.1!K27/A3.4.1!K$46</f>
        <v>0.19762158240118438</v>
      </c>
      <c r="L27" s="798">
        <f>A3.4.1!L27/A3.4.1!L$38</f>
        <v>6.0648987952176457E-2</v>
      </c>
      <c r="M27" s="797">
        <f>A3.4.1!M27/A3.4.1!M$38</f>
        <v>0.10838043354897288</v>
      </c>
      <c r="N27" s="797">
        <f>A3.4.1!N27/A3.4.1!N$46</f>
        <v>0.30842184671244022</v>
      </c>
      <c r="O27" s="798">
        <f>A3.4.1!O27/A3.4.1!O$38</f>
        <v>8.7665510363517163E-2</v>
      </c>
      <c r="P27" s="13"/>
    </row>
    <row r="28" spans="2:16" s="31" customFormat="1" ht="13.35" customHeight="1" x14ac:dyDescent="0.2">
      <c r="B28" s="29"/>
      <c r="C28" s="405" t="s">
        <v>15</v>
      </c>
      <c r="D28" s="797">
        <f>A3.4.1!D28/A3.4.1!D$38</f>
        <v>1.7865770418077089E-3</v>
      </c>
      <c r="E28" s="797">
        <f>A3.4.1!E28/A3.4.1!E$46</f>
        <v>2.8802919528901666E-3</v>
      </c>
      <c r="F28" s="798">
        <f>A3.4.1!F28/A3.4.1!F$38</f>
        <v>2.4568756324086344E-3</v>
      </c>
      <c r="G28" s="797">
        <f>A3.4.1!G28/A3.4.1!G$38</f>
        <v>1.8615219099276537E-3</v>
      </c>
      <c r="H28" s="797">
        <f>A3.4.1!H28/A3.4.1!H$46</f>
        <v>7.7059484977812483E-3</v>
      </c>
      <c r="I28" s="798">
        <f>A3.4.1!I28/A3.4.1!I$38</f>
        <v>2.5065028939999811E-3</v>
      </c>
      <c r="J28" s="797">
        <f>A3.4.1!J28/A3.4.1!J$38</f>
        <v>1.9432963768429676E-3</v>
      </c>
      <c r="K28" s="797">
        <f>A3.4.1!K28/A3.4.1!K$46</f>
        <v>4.2447885381685828E-3</v>
      </c>
      <c r="L28" s="798">
        <f>A3.4.1!L28/A3.4.1!L$38</f>
        <v>2.1045822457563096E-3</v>
      </c>
      <c r="M28" s="797">
        <f>A3.4.1!M28/A3.4.1!M$38</f>
        <v>1.9430257632504823E-3</v>
      </c>
      <c r="N28" s="797">
        <f>A3.4.1!N28/A3.4.1!N$46</f>
        <v>5.483670550934544E-3</v>
      </c>
      <c r="O28" s="798">
        <f>A3.4.1!O28/A3.4.1!O$38</f>
        <v>2.511510166924736E-3</v>
      </c>
      <c r="P28" s="13"/>
    </row>
    <row r="29" spans="2:16" s="31" customFormat="1" ht="13.35" customHeight="1" x14ac:dyDescent="0.2">
      <c r="B29" s="29"/>
      <c r="C29" s="405" t="s">
        <v>16</v>
      </c>
      <c r="D29" s="797">
        <f>A3.4.1!D29/A3.4.1!D$38</f>
        <v>1.8661978720618182E-2</v>
      </c>
      <c r="E29" s="797">
        <f>A3.4.1!E29/A3.4.1!E$46</f>
        <v>-1.1536682332949728E-3</v>
      </c>
      <c r="F29" s="798">
        <f>A3.4.1!F29/A3.4.1!F$38</f>
        <v>1.4878089728113041E-4</v>
      </c>
      <c r="G29" s="797">
        <f>A3.4.1!G29/A3.4.1!G$38</f>
        <v>1.7596475765485283E-2</v>
      </c>
      <c r="H29" s="797">
        <f>A3.4.1!H29/A3.4.1!H$46</f>
        <v>-2.0351972927686209E-3</v>
      </c>
      <c r="I29" s="798">
        <f>A3.4.1!I29/A3.4.1!I$38</f>
        <v>2.1800161238892936E-4</v>
      </c>
      <c r="J29" s="797">
        <f>A3.4.1!J29/A3.4.1!J$38</f>
        <v>1.6408948155450388E-2</v>
      </c>
      <c r="K29" s="797">
        <f>A3.4.1!K29/A3.4.1!K$46</f>
        <v>-3.4065201171428372E-4</v>
      </c>
      <c r="L29" s="798">
        <f>A3.4.1!L29/A3.4.1!L$38</f>
        <v>3.0625695558053167E-4</v>
      </c>
      <c r="M29" s="797">
        <f>A3.4.1!M29/A3.4.1!M$38</f>
        <v>1.5873340143003064E-2</v>
      </c>
      <c r="N29" s="797">
        <f>A3.4.1!N29/A3.4.1!N$46</f>
        <v>-5.0127963883345964E-4</v>
      </c>
      <c r="O29" s="798">
        <f>A3.4.1!O29/A3.4.1!O$38</f>
        <v>4.4040101213454704E-4</v>
      </c>
      <c r="P29" s="13"/>
    </row>
    <row r="30" spans="2:16" s="31" customFormat="1" ht="13.35" customHeight="1" x14ac:dyDescent="0.2">
      <c r="B30" s="29"/>
      <c r="C30" s="405" t="s">
        <v>88</v>
      </c>
      <c r="D30" s="797">
        <f>A3.4.1!D30/A3.4.1!D$38</f>
        <v>9.5484791518349668E-3</v>
      </c>
      <c r="E30" s="797">
        <f>A3.4.1!E30/A3.4.1!E$46</f>
        <v>-1.5588751538313616E-3</v>
      </c>
      <c r="F30" s="798">
        <f>A3.4.1!F30/A3.4.1!F$38</f>
        <v>3.5275719659546736E-3</v>
      </c>
      <c r="G30" s="797">
        <f>A3.4.1!G30/A3.4.1!G$38</f>
        <v>9.4604210497069574E-3</v>
      </c>
      <c r="H30" s="797">
        <f>A3.4.1!H30/A3.4.1!H$46</f>
        <v>-3.7120701357398096E-2</v>
      </c>
      <c r="I30" s="798">
        <f>A3.4.1!I30/A3.4.1!I$38</f>
        <v>1.7367207814791498E-3</v>
      </c>
      <c r="J30" s="797">
        <f>A3.4.1!J30/A3.4.1!J$38</f>
        <v>9.2435631429779886E-3</v>
      </c>
      <c r="K30" s="797">
        <f>A3.4.1!K30/A3.4.1!K$46</f>
        <v>-1.5273528113001511E-2</v>
      </c>
      <c r="L30" s="798">
        <f>A3.4.1!L30/A3.4.1!L$38</f>
        <v>1.8684921886123749E-3</v>
      </c>
      <c r="M30" s="797">
        <f>A3.4.1!M30/A3.4.1!M$38</f>
        <v>9.313358302122347E-3</v>
      </c>
      <c r="N30" s="797">
        <f>A3.4.1!N30/A3.4.1!N$46</f>
        <v>-3.2027319161150203E-2</v>
      </c>
      <c r="O30" s="798">
        <f>A3.4.1!O30/A3.4.1!O$38</f>
        <v>2.1609316552322604E-3</v>
      </c>
      <c r="P30" s="13"/>
    </row>
    <row r="31" spans="2:16" s="31" customFormat="1" ht="13.35" customHeight="1" x14ac:dyDescent="0.2">
      <c r="B31" s="29"/>
      <c r="C31" s="405" t="s">
        <v>17</v>
      </c>
      <c r="D31" s="797">
        <f>A3.4.1!D31/A3.4.1!D$38</f>
        <v>2.4578604121920714E-3</v>
      </c>
      <c r="E31" s="797">
        <f>A3.4.1!E31/A3.4.1!E$46</f>
        <v>-3.7051997420851759E-2</v>
      </c>
      <c r="F31" s="798">
        <f>A3.4.1!F31/A3.4.1!F$38</f>
        <v>8.9162388217899373E-4</v>
      </c>
      <c r="G31" s="797">
        <f>A3.4.1!G31/A3.4.1!G$38</f>
        <v>2.377067778846258E-3</v>
      </c>
      <c r="H31" s="797">
        <f>A3.4.1!H31/A3.4.1!H$46</f>
        <v>-0.1050605513871869</v>
      </c>
      <c r="I31" s="798">
        <f>A3.4.1!I31/A3.4.1!I$38</f>
        <v>1.2583210419877151E-3</v>
      </c>
      <c r="J31" s="797">
        <f>A3.4.1!J31/A3.4.1!J$38</f>
        <v>2.3262939489714016E-3</v>
      </c>
      <c r="K31" s="797">
        <f>A3.4.1!K31/A3.4.1!K$46</f>
        <v>-4.7104774131599532E-2</v>
      </c>
      <c r="L31" s="798">
        <f>A3.4.1!L31/A3.4.1!L$38</f>
        <v>1.0341039145102607E-3</v>
      </c>
      <c r="M31" s="797">
        <f>A3.4.1!M31/A3.4.1!M$38</f>
        <v>2.3606855067529226E-3</v>
      </c>
      <c r="N31" s="797">
        <f>A3.4.1!N31/A3.4.1!N$46</f>
        <v>-3.5783644028280659E-2</v>
      </c>
      <c r="O31" s="798">
        <f>A3.4.1!O31/A3.4.1!O$38</f>
        <v>1.1556015981934447E-3</v>
      </c>
      <c r="P31" s="13"/>
    </row>
    <row r="32" spans="2:16" s="31" customFormat="1" ht="13.35" customHeight="1" x14ac:dyDescent="0.2">
      <c r="B32" s="29"/>
      <c r="C32" s="405" t="s">
        <v>18</v>
      </c>
      <c r="D32" s="797">
        <f>A3.4.1!D32/A3.4.1!D$38</f>
        <v>2.915416790211906E-3</v>
      </c>
      <c r="E32" s="797">
        <f>A3.4.1!E32/A3.4.1!E$46</f>
        <v>-1.4108159666832317E-2</v>
      </c>
      <c r="F32" s="798">
        <f>A3.4.1!F32/A3.4.1!F$38</f>
        <v>1.3891056607688583E-3</v>
      </c>
      <c r="G32" s="797">
        <f>A3.4.1!G32/A3.4.1!G$38</f>
        <v>3.0901881125001349E-3</v>
      </c>
      <c r="H32" s="797">
        <f>A3.4.1!H32/A3.4.1!H$46</f>
        <v>-5.4476088757422776E-2</v>
      </c>
      <c r="I32" s="798">
        <f>A3.4.1!I32/A3.4.1!I$38</f>
        <v>1.3106042500991674E-3</v>
      </c>
      <c r="J32" s="797">
        <f>A3.4.1!J32/A3.4.1!J$38</f>
        <v>3.1272584367704314E-3</v>
      </c>
      <c r="K32" s="797">
        <f>A3.4.1!K32/A3.4.1!K$46</f>
        <v>-1.6338483433881161E-2</v>
      </c>
      <c r="L32" s="798">
        <f>A3.4.1!L32/A3.4.1!L$38</f>
        <v>1.6694731730130152E-3</v>
      </c>
      <c r="M32" s="797">
        <f>A3.4.1!M32/A3.4.1!M$38</f>
        <v>3.1664964249233912E-3</v>
      </c>
      <c r="N32" s="797">
        <f>A3.4.1!N32/A3.4.1!N$46</f>
        <v>5.5961735375547449E-3</v>
      </c>
      <c r="O32" s="798">
        <f>A3.4.1!O32/A3.4.1!O$38</f>
        <v>3.063947360628861E-3</v>
      </c>
      <c r="P32" s="13"/>
    </row>
    <row r="33" spans="2:31" s="31" customFormat="1" ht="13.35" customHeight="1" x14ac:dyDescent="0.2">
      <c r="B33" s="29"/>
      <c r="C33" s="405" t="s">
        <v>19</v>
      </c>
      <c r="D33" s="797">
        <f>A3.4.1!D33/A3.4.1!D$38</f>
        <v>3.898560955088734E-2</v>
      </c>
      <c r="E33" s="797">
        <f>A3.4.1!E33/A3.4.1!E$46</f>
        <v>3.4512692983231862E-2</v>
      </c>
      <c r="F33" s="798">
        <f>A3.4.1!F33/A3.4.1!F$38</f>
        <v>8.1817542656069012E-2</v>
      </c>
      <c r="G33" s="797">
        <f>A3.4.1!G33/A3.4.1!G$38</f>
        <v>3.946241222985937E-2</v>
      </c>
      <c r="H33" s="797">
        <f>A3.4.1!H33/A3.4.1!H$46</f>
        <v>0.33104140872255816</v>
      </c>
      <c r="I33" s="798">
        <f>A3.4.1!I33/A3.4.1!I$38</f>
        <v>0.10138590106807853</v>
      </c>
      <c r="J33" s="797">
        <f>A3.4.1!J33/A3.4.1!J$38</f>
        <v>3.8872588364200718E-2</v>
      </c>
      <c r="K33" s="797">
        <f>A3.4.1!K33/A3.4.1!K$46</f>
        <v>2.4475103840560258E-2</v>
      </c>
      <c r="L33" s="798">
        <f>A3.4.1!L33/A3.4.1!L$38</f>
        <v>8.1762943133308549E-2</v>
      </c>
      <c r="M33" s="797">
        <f>A3.4.1!M33/A3.4.1!M$38</f>
        <v>3.4638520031778461E-2</v>
      </c>
      <c r="N33" s="797">
        <f>A3.4.1!N33/A3.4.1!N$46</f>
        <v>-0.11373253860496939</v>
      </c>
      <c r="O33" s="798">
        <f>A3.4.1!O33/A3.4.1!O$38</f>
        <v>9.5027194025258332E-2</v>
      </c>
      <c r="P33" s="13"/>
    </row>
    <row r="34" spans="2:31" s="31" customFormat="1" ht="13.35" customHeight="1" x14ac:dyDescent="0.2">
      <c r="B34" s="29"/>
      <c r="C34" s="405" t="s">
        <v>89</v>
      </c>
      <c r="D34" s="797">
        <f>A3.4.1!D34/A3.4.1!D$38</f>
        <v>1.3488882433597884E-2</v>
      </c>
      <c r="E34" s="797">
        <f>A3.4.1!E34/A3.4.1!E$46</f>
        <v>-6.5743680395293717E-3</v>
      </c>
      <c r="F34" s="798">
        <f>A3.4.1!F34/A3.4.1!F$38</f>
        <v>2.3285468982556266E-2</v>
      </c>
      <c r="G34" s="797">
        <f>A3.4.1!G34/A3.4.1!G$38</f>
        <v>1.3201987475631196E-2</v>
      </c>
      <c r="H34" s="797">
        <f>A3.4.1!H34/A3.4.1!H$46</f>
        <v>0.12338162806274486</v>
      </c>
      <c r="I34" s="798">
        <f>A3.4.1!I34/A3.4.1!I$38</f>
        <v>3.4778573340393963E-2</v>
      </c>
      <c r="J34" s="797">
        <f>A3.4.1!J34/A3.4.1!J$38</f>
        <v>1.2951978765282436E-2</v>
      </c>
      <c r="K34" s="797">
        <f>A3.4.1!K34/A3.4.1!K$46</f>
        <v>0.17811474818031162</v>
      </c>
      <c r="L34" s="798">
        <f>A3.4.1!L34/A3.4.1!L$38</f>
        <v>4.8614181814398742E-2</v>
      </c>
      <c r="M34" s="797">
        <f>A3.4.1!M34/A3.4.1!M$38</f>
        <v>1.3607990012484394E-2</v>
      </c>
      <c r="N34" s="797">
        <f>A3.4.1!N34/A3.4.1!N$46</f>
        <v>0.17555024848734449</v>
      </c>
      <c r="O34" s="798">
        <f>A3.4.1!O34/A3.4.1!O$38</f>
        <v>4.2401731918417306E-2</v>
      </c>
      <c r="P34" s="13"/>
    </row>
    <row r="35" spans="2:31" s="31" customFormat="1" ht="13.35" customHeight="1" x14ac:dyDescent="0.2">
      <c r="B35" s="29"/>
      <c r="C35" s="405" t="s">
        <v>20</v>
      </c>
      <c r="D35" s="797">
        <f>A3.4.1!D35/A3.4.1!D$38</f>
        <v>3.6112336111282527E-2</v>
      </c>
      <c r="E35" s="797">
        <f>A3.4.1!E35/A3.4.1!E$46</f>
        <v>0.1101135091352209</v>
      </c>
      <c r="F35" s="798">
        <f>A3.4.1!F35/A3.4.1!F$38</f>
        <v>4.7623568249033688E-2</v>
      </c>
      <c r="G35" s="797">
        <f>A3.4.1!G35/A3.4.1!G$38</f>
        <v>3.540441795025754E-2</v>
      </c>
      <c r="H35" s="797">
        <f>A3.4.1!H35/A3.4.1!H$46</f>
        <v>0.22230042664200883</v>
      </c>
      <c r="I35" s="798">
        <f>A3.4.1!I35/A3.4.1!I$38</f>
        <v>4.6504972498368831E-2</v>
      </c>
      <c r="J35" s="797">
        <f>A3.4.1!J35/A3.4.1!J$38</f>
        <v>3.4489763973583158E-2</v>
      </c>
      <c r="K35" s="797">
        <f>A3.4.1!K35/A3.4.1!K$46</f>
        <v>0.12493348765978439</v>
      </c>
      <c r="L35" s="798">
        <f>A3.4.1!L35/A3.4.1!L$38</f>
        <v>4.6039067442265963E-2</v>
      </c>
      <c r="M35" s="797">
        <f>A3.4.1!M35/A3.4.1!M$38</f>
        <v>3.1866984451254111E-2</v>
      </c>
      <c r="N35" s="797">
        <f>A3.4.1!N35/A3.4.1!N$46</f>
        <v>0.10611769448843725</v>
      </c>
      <c r="O35" s="798">
        <f>A3.4.1!O35/A3.4.1!O$38</f>
        <v>3.7715134061724935E-2</v>
      </c>
      <c r="P35" s="13"/>
    </row>
    <row r="36" spans="2:31" s="31" customFormat="1" ht="13.35" customHeight="1" x14ac:dyDescent="0.2">
      <c r="B36" s="29"/>
      <c r="C36" s="405" t="s">
        <v>90</v>
      </c>
      <c r="D36" s="797">
        <f>A3.4.1!D36/A3.4.1!D$38</f>
        <v>5.5870041947685047E-3</v>
      </c>
      <c r="E36" s="797">
        <f>A3.4.1!E36/A3.4.1!E$46</f>
        <v>-1.0535960319031182E-2</v>
      </c>
      <c r="F36" s="798">
        <f>A3.4.1!F36/A3.4.1!F$38</f>
        <v>2.2901842621475639E-3</v>
      </c>
      <c r="G36" s="797">
        <f>A3.4.1!G36/A3.4.1!G$38</f>
        <v>5.4564510378061828E-3</v>
      </c>
      <c r="H36" s="797">
        <f>A3.4.1!H36/A3.4.1!H$46</f>
        <v>-3.8296426109281419E-2</v>
      </c>
      <c r="I36" s="798">
        <f>A3.4.1!I36/A3.4.1!I$38</f>
        <v>1.7403048486001084E-3</v>
      </c>
      <c r="J36" s="797">
        <f>A3.4.1!J36/A3.4.1!J$38</f>
        <v>5.1821236715812475E-3</v>
      </c>
      <c r="K36" s="797">
        <f>A3.4.1!K36/A3.4.1!K$46</f>
        <v>-1.3303930447691433E-2</v>
      </c>
      <c r="L36" s="798">
        <f>A3.4.1!L36/A3.4.1!L$38</f>
        <v>1.8100716396653815E-3</v>
      </c>
      <c r="M36" s="797">
        <f>A3.4.1!M36/A3.4.1!M$38</f>
        <v>5.2593349222562705E-3</v>
      </c>
      <c r="N36" s="797">
        <f>A3.4.1!N36/A3.4.1!N$46</f>
        <v>-4.6923958637872798E-2</v>
      </c>
      <c r="O36" s="798">
        <f>A3.4.1!O36/A3.4.1!O$38</f>
        <v>1.9687241536333468E-3</v>
      </c>
      <c r="P36" s="13"/>
    </row>
    <row r="37" spans="2:31" s="31" customFormat="1" ht="13.35" customHeight="1" x14ac:dyDescent="0.2">
      <c r="B37" s="97"/>
      <c r="C37" s="516" t="s">
        <v>21</v>
      </c>
      <c r="D37" s="799">
        <f>A3.4.1!D37/A3.4.1!D$38</f>
        <v>1.6968719098011887E-2</v>
      </c>
      <c r="E37" s="799">
        <f>A3.4.1!E37/A3.4.1!E$46</f>
        <v>-1.9266408887718019E-3</v>
      </c>
      <c r="F37" s="800">
        <f>A3.4.1!F37/A3.4.1!F$38</f>
        <v>1.6828330166665639E-3</v>
      </c>
      <c r="G37" s="799">
        <f>A3.4.1!G37/A3.4.1!G$38</f>
        <v>2.0766928504284125E-2</v>
      </c>
      <c r="H37" s="799">
        <f>A3.4.1!H37/A3.4.1!H$46</f>
        <v>-1.9897502972078696E-2</v>
      </c>
      <c r="I37" s="800">
        <f>A3.4.1!I37/A3.4.1!I$38</f>
        <v>8.2316656017497776E-4</v>
      </c>
      <c r="J37" s="799">
        <f>A3.4.1!J37/A3.4.1!J$38</f>
        <v>2.9650672910082162E-2</v>
      </c>
      <c r="K37" s="799">
        <f>A3.4.1!K37/A3.4.1!K$46</f>
        <v>-6.6961442347387946E-3</v>
      </c>
      <c r="L37" s="800">
        <f>A3.4.1!L37/A3.4.1!L$38</f>
        <v>1.1229822839032052E-3</v>
      </c>
      <c r="M37" s="799">
        <f>A3.4.1!M37/A3.4.1!M$38</f>
        <v>6.911814776983316E-2</v>
      </c>
      <c r="N37" s="799">
        <f>A3.4.1!N37/A3.4.1!N$46</f>
        <v>-1.0990487524018076E-2</v>
      </c>
      <c r="O37" s="800">
        <f>A3.4.1!O37/A3.4.1!O$38</f>
        <v>1.6975750596670406E-4</v>
      </c>
      <c r="P37" s="13"/>
    </row>
    <row r="38" spans="2:31" s="31" customFormat="1" ht="13.35" customHeight="1" x14ac:dyDescent="0.2">
      <c r="B38" s="97"/>
      <c r="C38" s="399" t="s">
        <v>22</v>
      </c>
      <c r="D38" s="801">
        <f>SUM(D4:D37)</f>
        <v>1</v>
      </c>
      <c r="E38" s="801">
        <f t="shared" ref="E38:O38" si="0">SUM(E4:E37)</f>
        <v>1.0000000000000002</v>
      </c>
      <c r="F38" s="802">
        <f t="shared" si="0"/>
        <v>0.99999999999999989</v>
      </c>
      <c r="G38" s="801">
        <f t="shared" si="0"/>
        <v>0.99999999999999978</v>
      </c>
      <c r="H38" s="801">
        <f t="shared" si="0"/>
        <v>1.0000000000000002</v>
      </c>
      <c r="I38" s="802">
        <f t="shared" si="0"/>
        <v>0.99999999999999989</v>
      </c>
      <c r="J38" s="801">
        <f t="shared" si="0"/>
        <v>1.0000000000000002</v>
      </c>
      <c r="K38" s="801">
        <f t="shared" ref="K38" si="1">SUM(K4:K37)</f>
        <v>0.99999999999999989</v>
      </c>
      <c r="L38" s="802">
        <f t="shared" si="0"/>
        <v>0.99999999999999956</v>
      </c>
      <c r="M38" s="801">
        <f t="shared" si="0"/>
        <v>0.99999999999999967</v>
      </c>
      <c r="N38" s="801">
        <f t="shared" si="0"/>
        <v>1</v>
      </c>
      <c r="O38" s="802">
        <f t="shared" si="0"/>
        <v>1</v>
      </c>
      <c r="P38" s="41"/>
    </row>
    <row r="39" spans="2:31" s="31" customFormat="1" ht="13.35" customHeight="1" x14ac:dyDescent="0.2"/>
    <row r="40" spans="2:31" s="31" customFormat="1" ht="13.35" customHeight="1" x14ac:dyDescent="0.2">
      <c r="H40" s="167" t="s">
        <v>190</v>
      </c>
      <c r="I40" s="805" t="s">
        <v>190</v>
      </c>
    </row>
    <row r="41" spans="2:31" s="31" customFormat="1" ht="13.35" customHeight="1" x14ac:dyDescent="0.2"/>
    <row r="42" spans="2:31" s="31" customFormat="1" ht="13.35" customHeight="1" x14ac:dyDescent="0.2"/>
    <row r="43" spans="2:31" s="31" customFormat="1" ht="13.35" customHeight="1" x14ac:dyDescent="0.2">
      <c r="P43" s="24"/>
    </row>
    <row r="44" spans="2:31" s="69" customFormat="1" ht="13.35" hidden="1" customHeight="1" x14ac:dyDescent="0.2">
      <c r="C44" s="73" t="s">
        <v>108</v>
      </c>
      <c r="D44" s="74">
        <f>D14+D35+D27</f>
        <v>0.51553358749787404</v>
      </c>
      <c r="E44" s="74">
        <f t="shared" ref="E44:O44" si="2">E14+E35+E27</f>
        <v>0.65652761525899805</v>
      </c>
      <c r="F44" s="74">
        <f>F14+F35+F27</f>
        <v>0.39095852451965574</v>
      </c>
      <c r="G44" s="74">
        <f t="shared" si="2"/>
        <v>0.50895490825907574</v>
      </c>
      <c r="H44" s="74">
        <f t="shared" si="2"/>
        <v>1.1513539201244694</v>
      </c>
      <c r="I44" s="74">
        <f t="shared" si="2"/>
        <v>0.3912524854614432</v>
      </c>
      <c r="J44" s="74">
        <f>J14+J35+J27</f>
        <v>0.49996003503595182</v>
      </c>
      <c r="K44" s="74">
        <f t="shared" si="2"/>
        <v>0.87221303213871471</v>
      </c>
      <c r="L44" s="74">
        <f t="shared" si="2"/>
        <v>0.41801432880503775</v>
      </c>
      <c r="M44" s="74">
        <f>M14+M35+M27</f>
        <v>0.48245602088298717</v>
      </c>
      <c r="N44" s="74">
        <f t="shared" si="2"/>
        <v>0.8263330698787078</v>
      </c>
      <c r="O44" s="75">
        <f t="shared" si="2"/>
        <v>0.43321312910382836</v>
      </c>
    </row>
    <row r="45" spans="2:31" s="10" customFormat="1" ht="13.35" customHeight="1" x14ac:dyDescent="0.2">
      <c r="B45" s="30"/>
      <c r="C45" s="22"/>
      <c r="D45" s="28"/>
      <c r="E45" s="28"/>
      <c r="F45" s="28"/>
      <c r="G45" s="28"/>
      <c r="H45" s="24"/>
      <c r="I45" s="24"/>
      <c r="J45" s="28"/>
      <c r="K45" s="24"/>
      <c r="L45" s="24"/>
      <c r="M45" s="28"/>
      <c r="N45" s="24"/>
      <c r="O45" s="24"/>
      <c r="P45" s="24"/>
      <c r="Q45" s="5"/>
      <c r="R45" s="5"/>
      <c r="S45" s="17"/>
      <c r="T45" s="18"/>
      <c r="U45" s="19"/>
      <c r="V45" s="19"/>
      <c r="W45" s="19"/>
      <c r="X45" s="19"/>
      <c r="Y45" s="19"/>
      <c r="Z45" s="19"/>
      <c r="AA45" s="19"/>
      <c r="AB45" s="19"/>
      <c r="AC45" s="20"/>
      <c r="AD45" s="21"/>
      <c r="AE45" s="21"/>
    </row>
  </sheetData>
  <mergeCells count="4">
    <mergeCell ref="D2:F2"/>
    <mergeCell ref="G2:I2"/>
    <mergeCell ref="J2:L2"/>
    <mergeCell ref="M2:O2"/>
  </mergeCells>
  <hyperlinks>
    <hyperlink ref="H40" location="CONTENTS!A1" display="CONTENTS!A1"/>
    <hyperlink ref="I40" location="CONTENTS!A1" display="CONTENTS!A1"/>
  </hyperlinks>
  <pageMargins left="0.98425196850393704" right="0.98425196850393704" top="0.98425196850393704" bottom="0.98425196850393704" header="0.51181102362204722" footer="0.51181102362204722"/>
  <pageSetup paperSize="9" scale="8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P48"/>
  <sheetViews>
    <sheetView showGridLines="0" zoomScaleNormal="100" zoomScaleSheetLayoutView="90" workbookViewId="0"/>
  </sheetViews>
  <sheetFormatPr defaultColWidth="9.140625" defaultRowHeight="12.75" x14ac:dyDescent="0.2"/>
  <cols>
    <col min="1" max="1" width="3.7109375" style="56" customWidth="1"/>
    <col min="2" max="2" width="1.7109375" style="31" customWidth="1"/>
    <col min="3" max="3" width="1.7109375" style="71" customWidth="1"/>
    <col min="4" max="4" width="45.7109375" style="71" customWidth="1"/>
    <col min="5" max="7" width="8.7109375" style="71" customWidth="1"/>
    <col min="8" max="9" width="8.7109375" style="72" customWidth="1"/>
    <col min="10" max="16" width="8.7109375" style="5" customWidth="1"/>
    <col min="17" max="17" width="6.5703125" style="56" bestFit="1" customWidth="1"/>
    <col min="18" max="16384" width="9.140625" style="56"/>
  </cols>
  <sheetData>
    <row r="1" spans="2:16" s="55" customFormat="1" ht="15" customHeight="1" x14ac:dyDescent="0.2">
      <c r="B1" s="238" t="s">
        <v>346</v>
      </c>
      <c r="C1" s="57"/>
      <c r="D1" s="57"/>
      <c r="E1" s="58"/>
      <c r="F1" s="58"/>
      <c r="G1" s="58"/>
      <c r="H1" s="59"/>
      <c r="I1" s="59"/>
      <c r="J1" s="1"/>
      <c r="K1" s="1"/>
      <c r="L1" s="1"/>
      <c r="M1" s="1"/>
      <c r="N1" s="1"/>
      <c r="O1" s="1"/>
      <c r="P1" s="1"/>
    </row>
    <row r="2" spans="2:16" s="55" customFormat="1" ht="38.1" customHeight="1" x14ac:dyDescent="0.2">
      <c r="B2" s="450"/>
      <c r="C2" s="451" t="s">
        <v>141</v>
      </c>
      <c r="D2" s="453"/>
      <c r="E2" s="873" t="s">
        <v>371</v>
      </c>
      <c r="F2" s="874"/>
      <c r="G2" s="875"/>
      <c r="H2" s="882" t="s">
        <v>372</v>
      </c>
      <c r="I2" s="883"/>
      <c r="J2" s="884"/>
      <c r="K2" s="882" t="s">
        <v>234</v>
      </c>
      <c r="L2" s="883"/>
      <c r="M2" s="884"/>
      <c r="N2" s="883" t="s">
        <v>373</v>
      </c>
      <c r="O2" s="883"/>
      <c r="P2" s="884"/>
    </row>
    <row r="3" spans="2:16" ht="38.1" customHeight="1" x14ac:dyDescent="0.2">
      <c r="B3" s="392"/>
      <c r="C3" s="879" t="s">
        <v>101</v>
      </c>
      <c r="D3" s="886"/>
      <c r="E3" s="402" t="s">
        <v>28</v>
      </c>
      <c r="F3" s="402" t="s">
        <v>76</v>
      </c>
      <c r="G3" s="394" t="s">
        <v>77</v>
      </c>
      <c r="H3" s="402" t="s">
        <v>28</v>
      </c>
      <c r="I3" s="402" t="s">
        <v>76</v>
      </c>
      <c r="J3" s="394" t="s">
        <v>77</v>
      </c>
      <c r="K3" s="402" t="s">
        <v>28</v>
      </c>
      <c r="L3" s="402" t="s">
        <v>76</v>
      </c>
      <c r="M3" s="394" t="s">
        <v>77</v>
      </c>
      <c r="N3" s="402" t="s">
        <v>28</v>
      </c>
      <c r="O3" s="402" t="s">
        <v>76</v>
      </c>
      <c r="P3" s="394" t="s">
        <v>77</v>
      </c>
    </row>
    <row r="4" spans="2:16" ht="13.35" customHeight="1" x14ac:dyDescent="0.2">
      <c r="B4" s="76"/>
      <c r="C4" s="723" t="s">
        <v>94</v>
      </c>
      <c r="D4" s="518"/>
      <c r="E4" s="40">
        <f>SUM(E5:E6)</f>
        <v>24055</v>
      </c>
      <c r="F4" s="40">
        <f t="shared" ref="F4:P4" si="0">SUM(F5:F6)</f>
        <v>12058.357027999999</v>
      </c>
      <c r="G4" s="42">
        <f t="shared" si="0"/>
        <v>16347.720095999999</v>
      </c>
      <c r="H4" s="40">
        <f t="shared" si="0"/>
        <v>24116</v>
      </c>
      <c r="I4" s="40">
        <f t="shared" si="0"/>
        <v>-63.478603999999905</v>
      </c>
      <c r="J4" s="42">
        <f t="shared" si="0"/>
        <v>15279.939553</v>
      </c>
      <c r="K4" s="40">
        <f t="shared" si="0"/>
        <v>22450</v>
      </c>
      <c r="L4" s="40">
        <f t="shared" si="0"/>
        <v>3902.168230999996</v>
      </c>
      <c r="M4" s="42">
        <f t="shared" si="0"/>
        <v>16189.035459999999</v>
      </c>
      <c r="N4" s="40">
        <f t="shared" si="0"/>
        <v>16469</v>
      </c>
      <c r="O4" s="40">
        <f t="shared" si="0"/>
        <v>-8201.5524189999996</v>
      </c>
      <c r="P4" s="42">
        <f t="shared" si="0"/>
        <v>5099.8689359999998</v>
      </c>
    </row>
    <row r="5" spans="2:16" s="125" customFormat="1" ht="13.35" customHeight="1" x14ac:dyDescent="0.2">
      <c r="B5" s="726"/>
      <c r="C5" s="724" t="s">
        <v>1</v>
      </c>
      <c r="D5" s="727"/>
      <c r="E5" s="128">
        <f>A3.4.1!D5</f>
        <v>21333</v>
      </c>
      <c r="F5" s="128">
        <f>A3.4.1!E5</f>
        <v>-14916.526233000001</v>
      </c>
      <c r="G5" s="129">
        <f>A3.4.1!F5</f>
        <v>1932.5967519999999</v>
      </c>
      <c r="H5" s="128">
        <f>A3.4.1!G5</f>
        <v>21470</v>
      </c>
      <c r="I5" s="128">
        <f>A3.4.1!H5</f>
        <v>-18733.506566</v>
      </c>
      <c r="J5" s="129">
        <f>A3.4.1!I5</f>
        <v>1794.0060089999999</v>
      </c>
      <c r="K5" s="128">
        <f>A3.4.1!J5</f>
        <v>20262</v>
      </c>
      <c r="L5" s="128">
        <f>A3.4.1!K5</f>
        <v>-21341.846554000003</v>
      </c>
      <c r="M5" s="129">
        <f>A3.4.1!L5</f>
        <v>1957.437876</v>
      </c>
      <c r="N5" s="128">
        <f>A3.4.1!M5</f>
        <v>15414</v>
      </c>
      <c r="O5" s="128">
        <f>A3.4.1!N5</f>
        <v>-14546.124072999999</v>
      </c>
      <c r="P5" s="129">
        <f>A3.4.1!O5</f>
        <v>1416.542917</v>
      </c>
    </row>
    <row r="6" spans="2:16" s="125" customFormat="1" ht="13.35" customHeight="1" x14ac:dyDescent="0.2">
      <c r="B6" s="728"/>
      <c r="C6" s="725" t="s">
        <v>9</v>
      </c>
      <c r="D6" s="729"/>
      <c r="E6" s="128">
        <f>A3.4.1!D21</f>
        <v>2722</v>
      </c>
      <c r="F6" s="128">
        <f>A3.4.1!E21</f>
        <v>26974.883260999999</v>
      </c>
      <c r="G6" s="129">
        <f>A3.4.1!F21</f>
        <v>14415.123344</v>
      </c>
      <c r="H6" s="128">
        <f>A3.4.1!G21</f>
        <v>2646</v>
      </c>
      <c r="I6" s="128">
        <f>A3.4.1!H21</f>
        <v>18670.027962</v>
      </c>
      <c r="J6" s="129">
        <f>A3.4.1!I21</f>
        <v>13485.933544</v>
      </c>
      <c r="K6" s="128">
        <f>A3.4.1!J21</f>
        <v>2188</v>
      </c>
      <c r="L6" s="128">
        <f>A3.4.1!K21</f>
        <v>25244.014784999999</v>
      </c>
      <c r="M6" s="129">
        <f>A3.4.1!L21</f>
        <v>14231.597583999999</v>
      </c>
      <c r="N6" s="128">
        <f>A3.4.1!M21</f>
        <v>1055</v>
      </c>
      <c r="O6" s="128">
        <f>A3.4.1!N21</f>
        <v>6344.5716540000003</v>
      </c>
      <c r="P6" s="129">
        <f>A3.4.1!O21</f>
        <v>3683.3260190000001</v>
      </c>
    </row>
    <row r="7" spans="2:16" ht="13.35" customHeight="1" x14ac:dyDescent="0.2">
      <c r="B7" s="76"/>
      <c r="C7" s="723" t="s">
        <v>95</v>
      </c>
      <c r="D7" s="518"/>
      <c r="E7" s="40">
        <f>SUM(E8:E10)</f>
        <v>124983</v>
      </c>
      <c r="F7" s="40">
        <f t="shared" ref="F7:P7" si="1">SUM(F8:F10)</f>
        <v>15079.518013999994</v>
      </c>
      <c r="G7" s="42">
        <f t="shared" si="1"/>
        <v>34586.180292000005</v>
      </c>
      <c r="H7" s="40">
        <f t="shared" si="1"/>
        <v>126258</v>
      </c>
      <c r="I7" s="40">
        <f t="shared" si="1"/>
        <v>-19518.216975000003</v>
      </c>
      <c r="J7" s="42">
        <f t="shared" si="1"/>
        <v>30088.479743000004</v>
      </c>
      <c r="K7" s="40">
        <f t="shared" si="1"/>
        <v>119334</v>
      </c>
      <c r="L7" s="40">
        <f t="shared" si="1"/>
        <v>-5778.0472079999945</v>
      </c>
      <c r="M7" s="42">
        <f t="shared" si="1"/>
        <v>32398.930747000006</v>
      </c>
      <c r="N7" s="40">
        <f t="shared" si="1"/>
        <v>84213</v>
      </c>
      <c r="O7" s="40">
        <f t="shared" si="1"/>
        <v>9805.9504599999982</v>
      </c>
      <c r="P7" s="42">
        <f t="shared" si="1"/>
        <v>22924.090368000005</v>
      </c>
    </row>
    <row r="8" spans="2:16" s="125" customFormat="1" ht="13.35" customHeight="1" x14ac:dyDescent="0.2">
      <c r="B8" s="728"/>
      <c r="C8" s="725" t="s">
        <v>302</v>
      </c>
      <c r="D8" s="729"/>
      <c r="E8" s="128">
        <f>A3.4.1!D6+A3.4.1!D8+A3.4.1!D9+A3.4.1!D10+A3.4.1!D15+A3.4.1!D16+A3.4.1!D18+A3.4.1!D20+A3.4.1!D22+A3.4.1!D23+A3.4.1!D28+A3.4.1!D31+A3.4.1!D32+A3.4.1!D36</f>
        <v>59860</v>
      </c>
      <c r="F8" s="128">
        <f>A3.4.1!E6+A3.4.1!E8+A3.4.1!E9+A3.4.1!E10+A3.4.1!E15+A3.4.1!E16+A3.4.1!E18+A3.4.1!E20+A3.4.1!E22+A3.4.1!E23+A3.4.1!E28+A3.4.1!E31+A3.4.1!E32+A3.4.1!E36</f>
        <v>17143.262557999995</v>
      </c>
      <c r="G8" s="129">
        <f>A3.4.1!F6+A3.4.1!F8+A3.4.1!F9+A3.4.1!F10+A3.4.1!F15+A3.4.1!F16+A3.4.1!F18+A3.4.1!F20+A3.4.1!F22+A3.4.1!F23+A3.4.1!F28+A3.4.1!F31+A3.4.1!F32+A3.4.1!F36</f>
        <v>28541.481485</v>
      </c>
      <c r="H8" s="128">
        <f>A3.4.1!G6+A3.4.1!G8+A3.4.1!G9+A3.4.1!G10+A3.4.1!G15+A3.4.1!G16+A3.4.1!G18+A3.4.1!G20+A3.4.1!G22+A3.4.1!G23+A3.4.1!G28+A3.4.1!G31+A3.4.1!G32+A3.4.1!G36</f>
        <v>57895</v>
      </c>
      <c r="I8" s="128">
        <f>A3.4.1!H6+A3.4.1!H8+A3.4.1!H9+A3.4.1!H10+A3.4.1!H15+A3.4.1!H16+A3.4.1!H18+A3.4.1!H20+A3.4.1!H22+A3.4.1!H23+A3.4.1!H28+A3.4.1!H31+A3.4.1!H32+A3.4.1!H36</f>
        <v>-3983.5170549999998</v>
      </c>
      <c r="J8" s="129">
        <f>A3.4.1!I6+A3.4.1!I8+A3.4.1!I9+A3.4.1!I10+A3.4.1!I15+A3.4.1!I16+A3.4.1!I18+A3.4.1!I20+A3.4.1!I22+A3.4.1!I23+A3.4.1!I28+A3.4.1!I31+A3.4.1!I32+A3.4.1!I36</f>
        <v>24256.029104000005</v>
      </c>
      <c r="K8" s="128">
        <f>A3.4.1!J6+A3.4.1!J8+A3.4.1!J9+A3.4.1!J10+A3.4.1!J15+A3.4.1!J16+A3.4.1!J18+A3.4.1!J20+A3.4.1!J22+A3.4.1!J23+A3.4.1!J28+A3.4.1!J31+A3.4.1!J32+A3.4.1!J36</f>
        <v>53180</v>
      </c>
      <c r="L8" s="128">
        <f>A3.4.1!K6+A3.4.1!K8+A3.4.1!K9+A3.4.1!K10+A3.4.1!K15+A3.4.1!K16+A3.4.1!K18+A3.4.1!K20+A3.4.1!K22+A3.4.1!K23+A3.4.1!K28+A3.4.1!K31+A3.4.1!K32+A3.4.1!K36</f>
        <v>13869.690268000006</v>
      </c>
      <c r="M8" s="129">
        <f>A3.4.1!L6+A3.4.1!L8+A3.4.1!L9+A3.4.1!L10+A3.4.1!L15+A3.4.1!L16+A3.4.1!L18+A3.4.1!L20+A3.4.1!L22+A3.4.1!L23+A3.4.1!L28+A3.4.1!L31+A3.4.1!L32+A3.4.1!L36</f>
        <v>27580.852159000005</v>
      </c>
      <c r="N8" s="128">
        <f>A3.4.1!M6+A3.4.1!M8+A3.4.1!M9+A3.4.1!M10+A3.4.1!M15+A3.4.1!M16+A3.4.1!M18+A3.4.1!M20+A3.4.1!M22+A3.4.1!M23+A3.4.1!M28+A3.4.1!M31+A3.4.1!M32+A3.4.1!M36</f>
        <v>39586</v>
      </c>
      <c r="O8" s="128">
        <f>A3.4.1!N6+A3.4.1!N8+A3.4.1!N9+A3.4.1!N10+A3.4.1!N15+A3.4.1!N16+A3.4.1!N18+A3.4.1!N20+A3.4.1!N22+A3.4.1!N23+A3.4.1!N28+A3.4.1!N31+A3.4.1!N32+A3.4.1!N36</f>
        <v>22654.641631999999</v>
      </c>
      <c r="P8" s="129">
        <f>A3.4.1!O6+A3.4.1!O8+A3.4.1!O9+A3.4.1!O10+A3.4.1!O15+A3.4.1!O16+A3.4.1!O18+A3.4.1!O20+A3.4.1!O22+A3.4.1!O23+A3.4.1!O28+A3.4.1!O31+A3.4.1!O32+A3.4.1!O36</f>
        <v>19526.525089000002</v>
      </c>
    </row>
    <row r="9" spans="2:16" s="125" customFormat="1" ht="13.35" customHeight="1" x14ac:dyDescent="0.2">
      <c r="B9" s="728"/>
      <c r="C9" s="725" t="s">
        <v>84</v>
      </c>
      <c r="D9" s="729"/>
      <c r="E9" s="128">
        <f>A3.4.1!D13</f>
        <v>2341</v>
      </c>
      <c r="F9" s="128">
        <f>A3.4.1!E13</f>
        <v>-9838.8510430000006</v>
      </c>
      <c r="G9" s="129">
        <f>A3.4.1!F13</f>
        <v>1164.913916</v>
      </c>
      <c r="H9" s="128">
        <f>A3.4.1!G13</f>
        <v>2440</v>
      </c>
      <c r="I9" s="128">
        <f>A3.4.1!H13</f>
        <v>-18542.701087000001</v>
      </c>
      <c r="J9" s="129">
        <f>A3.4.1!I13</f>
        <v>1332.6535980000001</v>
      </c>
      <c r="K9" s="128">
        <f>A3.4.1!J13</f>
        <v>2299</v>
      </c>
      <c r="L9" s="128">
        <f>A3.4.1!K13</f>
        <v>-14386.187554</v>
      </c>
      <c r="M9" s="129">
        <f>A3.4.1!L13</f>
        <v>1280.7794730000001</v>
      </c>
      <c r="N9" s="128">
        <f>A3.4.1!M13</f>
        <v>1758</v>
      </c>
      <c r="O9" s="128">
        <f>A3.4.1!N13</f>
        <v>-5707.3701780000001</v>
      </c>
      <c r="P9" s="129">
        <f>A3.4.1!O13</f>
        <v>1018.600955</v>
      </c>
    </row>
    <row r="10" spans="2:16" s="125" customFormat="1" ht="13.35" customHeight="1" x14ac:dyDescent="0.2">
      <c r="B10" s="728"/>
      <c r="C10" s="725" t="s">
        <v>4</v>
      </c>
      <c r="D10" s="727"/>
      <c r="E10" s="128">
        <f>A3.4.1!D11</f>
        <v>62782</v>
      </c>
      <c r="F10" s="128">
        <f>A3.4.1!E11</f>
        <v>7775.1064990000004</v>
      </c>
      <c r="G10" s="129">
        <f>A3.4.1!F11</f>
        <v>4879.7848910000002</v>
      </c>
      <c r="H10" s="128">
        <f>A3.4.1!G11</f>
        <v>65923</v>
      </c>
      <c r="I10" s="128">
        <f>A3.4.1!H11</f>
        <v>3008.0011669999999</v>
      </c>
      <c r="J10" s="129">
        <f>A3.4.1!I11</f>
        <v>4499.7970409999998</v>
      </c>
      <c r="K10" s="128">
        <f>A3.4.1!J11</f>
        <v>63855</v>
      </c>
      <c r="L10" s="128">
        <f>A3.4.1!K11</f>
        <v>-5261.5499220000002</v>
      </c>
      <c r="M10" s="129">
        <f>A3.4.1!L11</f>
        <v>3537.2991149999998</v>
      </c>
      <c r="N10" s="128">
        <f>A3.4.1!M11</f>
        <v>42869</v>
      </c>
      <c r="O10" s="128">
        <f>A3.4.1!N11</f>
        <v>-7141.3209939999997</v>
      </c>
      <c r="P10" s="129">
        <f>A3.4.1!O11</f>
        <v>2378.964324</v>
      </c>
    </row>
    <row r="11" spans="2:16" ht="13.35" customHeight="1" x14ac:dyDescent="0.2">
      <c r="B11" s="76"/>
      <c r="C11" s="723" t="s">
        <v>96</v>
      </c>
      <c r="D11" s="518"/>
      <c r="E11" s="40">
        <f>SUM(E12:E15)</f>
        <v>504087</v>
      </c>
      <c r="F11" s="40">
        <f t="shared" ref="F11:P11" si="2">SUM(F12:F15)</f>
        <v>70409.19883400001</v>
      </c>
      <c r="G11" s="42">
        <f t="shared" si="2"/>
        <v>78501.051642000006</v>
      </c>
      <c r="H11" s="40">
        <f t="shared" si="2"/>
        <v>484029</v>
      </c>
      <c r="I11" s="40">
        <f t="shared" si="2"/>
        <v>56013.579317000003</v>
      </c>
      <c r="J11" s="42">
        <f t="shared" si="2"/>
        <v>80802.614243000004</v>
      </c>
      <c r="K11" s="40">
        <f t="shared" si="2"/>
        <v>440936</v>
      </c>
      <c r="L11" s="40">
        <f t="shared" si="2"/>
        <v>77561.652642000001</v>
      </c>
      <c r="M11" s="42">
        <f t="shared" si="2"/>
        <v>90610.325186999995</v>
      </c>
      <c r="N11" s="40">
        <f t="shared" si="2"/>
        <v>309418</v>
      </c>
      <c r="O11" s="40">
        <f t="shared" si="2"/>
        <v>53276.280344999992</v>
      </c>
      <c r="P11" s="42">
        <f t="shared" si="2"/>
        <v>56916.201249000005</v>
      </c>
    </row>
    <row r="12" spans="2:16" s="125" customFormat="1" ht="13.35" customHeight="1" x14ac:dyDescent="0.2">
      <c r="B12" s="728"/>
      <c r="C12" s="725" t="s">
        <v>307</v>
      </c>
      <c r="D12" s="729"/>
      <c r="E12" s="128">
        <f>A3.4.1!D7+A3.4.1!D27+A3.4.1!D30+A3.4.1!D34+A3.4.1!D35</f>
        <v>147149</v>
      </c>
      <c r="F12" s="128">
        <f>A3.4.1!E7+A3.4.1!E27+A3.4.1!E30+A3.4.1!E34+A3.4.1!E35</f>
        <v>15824.378235</v>
      </c>
      <c r="G12" s="129">
        <f>A3.4.1!F7+A3.4.1!F27+A3.4.1!F30+A3.4.1!F34+A3.4.1!F35</f>
        <v>17612.863786000002</v>
      </c>
      <c r="H12" s="128">
        <f>A3.4.1!G7+A3.4.1!G27+A3.4.1!G30+A3.4.1!G34+A3.4.1!G35</f>
        <v>140580</v>
      </c>
      <c r="I12" s="128">
        <f>A3.4.1!H7+A3.4.1!H27+A3.4.1!H30+A3.4.1!H34+A3.4.1!H35</f>
        <v>18364.664298</v>
      </c>
      <c r="J12" s="129">
        <f>A3.4.1!I7+A3.4.1!I27+A3.4.1!I30+A3.4.1!I34+A3.4.1!I35</f>
        <v>19750.091394000003</v>
      </c>
      <c r="K12" s="128">
        <f>A3.4.1!J7+A3.4.1!J27+A3.4.1!J30+A3.4.1!J34+A3.4.1!J35</f>
        <v>127771</v>
      </c>
      <c r="L12" s="128">
        <f>A3.4.1!K7+A3.4.1!K27+A3.4.1!K30+A3.4.1!K34+A3.4.1!K35</f>
        <v>26801.181959000001</v>
      </c>
      <c r="M12" s="129">
        <f>A3.4.1!L7+A3.4.1!L27+A3.4.1!L30+A3.4.1!L34+A3.4.1!L35</f>
        <v>22702.271142999998</v>
      </c>
      <c r="N12" s="128">
        <f>A3.4.1!M7+A3.4.1!M27+A3.4.1!M30+A3.4.1!M34+A3.4.1!M35</f>
        <v>87797</v>
      </c>
      <c r="O12" s="128">
        <f>A3.4.1!N7+A3.4.1!N27+A3.4.1!N30+A3.4.1!N34+A3.4.1!N35</f>
        <v>25440.756432999999</v>
      </c>
      <c r="P12" s="129">
        <f>A3.4.1!O7+A3.4.1!O27+A3.4.1!O30+A3.4.1!O34+A3.4.1!O35</f>
        <v>15093.108270000001</v>
      </c>
    </row>
    <row r="13" spans="2:16" s="125" customFormat="1" ht="13.35" customHeight="1" x14ac:dyDescent="0.2">
      <c r="B13" s="728"/>
      <c r="C13" s="725" t="s">
        <v>300</v>
      </c>
      <c r="D13" s="729"/>
      <c r="E13" s="128">
        <f>A3.4.1!D33</f>
        <v>25902</v>
      </c>
      <c r="F13" s="128">
        <f>A3.4.1!E33</f>
        <v>3360.1384320000002</v>
      </c>
      <c r="G13" s="129">
        <f>A3.4.1!F33</f>
        <v>10607.901035000001</v>
      </c>
      <c r="H13" s="128">
        <f>A3.4.1!G33</f>
        <v>25566</v>
      </c>
      <c r="I13" s="128">
        <f>A3.4.1!H33</f>
        <v>11825.170744999999</v>
      </c>
      <c r="J13" s="129">
        <f>A3.4.1!I33</f>
        <v>12802.502516</v>
      </c>
      <c r="K13" s="128">
        <f>A3.4.1!J33</f>
        <v>23344</v>
      </c>
      <c r="L13" s="128">
        <f>A3.4.1!K33</f>
        <v>1840.095624</v>
      </c>
      <c r="M13" s="129">
        <f>A3.4.1!L33</f>
        <v>11394.057307999999</v>
      </c>
      <c r="N13" s="128">
        <f>A3.4.1!M33</f>
        <v>15260</v>
      </c>
      <c r="O13" s="128">
        <f>A3.4.1!N33</f>
        <v>-6173.8650859999998</v>
      </c>
      <c r="P13" s="129">
        <f>A3.4.1!O33</f>
        <v>8072.9955689999997</v>
      </c>
    </row>
    <row r="14" spans="2:16" s="125" customFormat="1" ht="24.95" customHeight="1" x14ac:dyDescent="0.2">
      <c r="B14" s="728"/>
      <c r="C14" s="887" t="s">
        <v>309</v>
      </c>
      <c r="D14" s="888"/>
      <c r="E14" s="128">
        <f>A3.4.1!D4+A3.4.1!D14+A3.4.1!D17+A3.4.1!D26</f>
        <v>290249</v>
      </c>
      <c r="F14" s="128">
        <f>A3.4.1!E4+A3.4.1!E14+A3.4.1!E17+A3.4.1!E26</f>
        <v>42531.068165000004</v>
      </c>
      <c r="G14" s="129">
        <f>A3.4.1!F4+A3.4.1!F14+A3.4.1!F17+A3.4.1!F26</f>
        <v>45756.379094999997</v>
      </c>
      <c r="H14" s="128">
        <f>A3.4.1!G4+A3.4.1!G14+A3.4.1!G17+A3.4.1!G26</f>
        <v>278468</v>
      </c>
      <c r="I14" s="128">
        <f>A3.4.1!H4+A3.4.1!H14+A3.4.1!H17+A3.4.1!H26</f>
        <v>17284.704937000002</v>
      </c>
      <c r="J14" s="129">
        <f>A3.4.1!I4+A3.4.1!I14+A3.4.1!I17+A3.4.1!I26</f>
        <v>43530.325389999998</v>
      </c>
      <c r="K14" s="128">
        <f>A3.4.1!J4+A3.4.1!J14+A3.4.1!J17+A3.4.1!J26</f>
        <v>254066</v>
      </c>
      <c r="L14" s="128">
        <f>A3.4.1!K4+A3.4.1!K14+A3.4.1!K17+A3.4.1!K26</f>
        <v>39346.286319999992</v>
      </c>
      <c r="M14" s="129">
        <f>A3.4.1!L4+A3.4.1!L14+A3.4.1!L17+A3.4.1!L26</f>
        <v>51221.250281000001</v>
      </c>
      <c r="N14" s="128">
        <f>A3.4.1!M4+A3.4.1!M14+A3.4.1!M17+A3.4.1!M26</f>
        <v>180379</v>
      </c>
      <c r="O14" s="128">
        <f>A3.4.1!N4+A3.4.1!N14+A3.4.1!N17+A3.4.1!N26</f>
        <v>23320.216870999997</v>
      </c>
      <c r="P14" s="129">
        <f>A3.4.1!O4+A3.4.1!O14+A3.4.1!O17+A3.4.1!O26</f>
        <v>28836.405931000001</v>
      </c>
    </row>
    <row r="15" spans="2:16" ht="13.15" customHeight="1" x14ac:dyDescent="0.2">
      <c r="B15" s="77"/>
      <c r="C15" s="725" t="s">
        <v>310</v>
      </c>
      <c r="D15" s="519"/>
      <c r="E15" s="128">
        <f>A3.4.1!D12+A3.4.1!D19+A3.4.1!D24+A3.4.1!D25+A3.4.1!D29</f>
        <v>40787</v>
      </c>
      <c r="F15" s="128">
        <f>A3.4.1!E12+A3.4.1!E19+A3.4.1!E24+A3.4.1!E25+A3.4.1!E29</f>
        <v>8693.6140020000003</v>
      </c>
      <c r="G15" s="129">
        <f>A3.4.1!F12+A3.4.1!F19+A3.4.1!F24+A3.4.1!F25+A3.4.1!F29</f>
        <v>4523.9077260000004</v>
      </c>
      <c r="H15" s="128">
        <f>A3.4.1!G12+A3.4.1!G19+A3.4.1!G24+A3.4.1!G25+A3.4.1!G29</f>
        <v>39415</v>
      </c>
      <c r="I15" s="128">
        <f>A3.4.1!H12+A3.4.1!H19+A3.4.1!H24+A3.4.1!H25+A3.4.1!H29</f>
        <v>8539.0393370000002</v>
      </c>
      <c r="J15" s="129">
        <f>A3.4.1!I12+A3.4.1!I19+A3.4.1!I24+A3.4.1!I25+A3.4.1!I29</f>
        <v>4719.6949429999995</v>
      </c>
      <c r="K15" s="128">
        <f>A3.4.1!J12+A3.4.1!J19+A3.4.1!J24+A3.4.1!J25+A3.4.1!J29</f>
        <v>35755</v>
      </c>
      <c r="L15" s="128">
        <f>A3.4.1!K12+A3.4.1!K19+A3.4.1!K24+A3.4.1!K25+A3.4.1!K29</f>
        <v>9574.0887389999989</v>
      </c>
      <c r="M15" s="129">
        <f>A3.4.1!L12+A3.4.1!L19+A3.4.1!L24+A3.4.1!L25+A3.4.1!L29</f>
        <v>5292.7464550000004</v>
      </c>
      <c r="N15" s="128">
        <f>A3.4.1!M12+A3.4.1!M19+A3.4.1!M24+A3.4.1!M25+A3.4.1!M29</f>
        <v>25982</v>
      </c>
      <c r="O15" s="128">
        <f>A3.4.1!N12+A3.4.1!N19+A3.4.1!N24+A3.4.1!N25+A3.4.1!N29</f>
        <v>10689.172127000002</v>
      </c>
      <c r="P15" s="129">
        <f>A3.4.1!O12+A3.4.1!O19+A3.4.1!O24+A3.4.1!O25+A3.4.1!O29</f>
        <v>4913.6914790000001</v>
      </c>
    </row>
    <row r="16" spans="2:16" ht="13.15" customHeight="1" x14ac:dyDescent="0.2">
      <c r="B16" s="520"/>
      <c r="C16" s="78" t="s">
        <v>311</v>
      </c>
      <c r="D16" s="521"/>
      <c r="E16" s="80">
        <f>A3.4.1!D37</f>
        <v>11274</v>
      </c>
      <c r="F16" s="80">
        <f>A3.4.1!E37</f>
        <v>-187.57678799999996</v>
      </c>
      <c r="G16" s="81">
        <f>A3.4.1!F37</f>
        <v>218.18457900000558</v>
      </c>
      <c r="H16" s="80">
        <f>A3.4.1!G37</f>
        <v>13454</v>
      </c>
      <c r="I16" s="80">
        <f>A3.4.1!H37</f>
        <v>-710.76114299999983</v>
      </c>
      <c r="J16" s="81">
        <f>A3.4.1!I37</f>
        <v>103.9453399999944</v>
      </c>
      <c r="K16" s="80">
        <f>A3.4.1!J37</f>
        <v>17806</v>
      </c>
      <c r="L16" s="80">
        <f>A3.4.1!K37</f>
        <v>-503.43180500000005</v>
      </c>
      <c r="M16" s="81">
        <f>A3.4.1!L37</f>
        <v>156.49295399995566</v>
      </c>
      <c r="N16" s="80">
        <f>A3.4.1!M37</f>
        <v>30450</v>
      </c>
      <c r="O16" s="80">
        <f>A3.4.1!N37</f>
        <v>-596.60839399999998</v>
      </c>
      <c r="P16" s="81">
        <f>A3.4.1!O37</f>
        <v>14.421677999977833</v>
      </c>
    </row>
    <row r="17" spans="2:16" s="31" customFormat="1" ht="13.35" customHeight="1" x14ac:dyDescent="0.2">
      <c r="B17" s="97"/>
      <c r="C17" s="511" t="s">
        <v>22</v>
      </c>
      <c r="D17" s="522"/>
      <c r="E17" s="772">
        <f>E4+E7+E11+E16</f>
        <v>664399</v>
      </c>
      <c r="F17" s="487"/>
      <c r="G17" s="81">
        <f>G4+G7+G11+G16</f>
        <v>129653.13660900002</v>
      </c>
      <c r="H17" s="80">
        <f>H4+H7+H11+H16</f>
        <v>647857</v>
      </c>
      <c r="I17" s="487"/>
      <c r="J17" s="81">
        <f>J4+J7+J11+J16</f>
        <v>126274.978879</v>
      </c>
      <c r="K17" s="80">
        <f>K4+K7+K11+K16</f>
        <v>600526</v>
      </c>
      <c r="L17" s="487"/>
      <c r="M17" s="81">
        <f>M4+M7+M11+M16</f>
        <v>139354.78434799996</v>
      </c>
      <c r="N17" s="80">
        <f>N4+N7+N11+N16</f>
        <v>440550</v>
      </c>
      <c r="O17" s="487"/>
      <c r="P17" s="81">
        <f>P4+P7+P11+P16</f>
        <v>84954.582230999993</v>
      </c>
    </row>
    <row r="18" spans="2:16" s="31" customFormat="1" ht="13.35" customHeight="1" x14ac:dyDescent="0.2">
      <c r="B18" s="29"/>
      <c r="C18" s="655" t="s">
        <v>161</v>
      </c>
      <c r="D18" s="764"/>
      <c r="E18" s="40"/>
      <c r="F18" s="40"/>
      <c r="G18" s="42"/>
      <c r="H18" s="40"/>
      <c r="I18" s="40"/>
      <c r="J18" s="42"/>
      <c r="K18" s="40"/>
      <c r="L18" s="40"/>
      <c r="M18" s="42"/>
      <c r="N18" s="40"/>
      <c r="O18" s="40"/>
      <c r="P18" s="42"/>
    </row>
    <row r="19" spans="2:16" ht="13.35" customHeight="1" x14ac:dyDescent="0.2">
      <c r="B19" s="76"/>
      <c r="C19" s="723" t="s">
        <v>330</v>
      </c>
      <c r="D19" s="518"/>
      <c r="E19" s="664">
        <f>E4/E$17</f>
        <v>3.6205653530483939E-2</v>
      </c>
      <c r="F19" s="765"/>
      <c r="G19" s="766">
        <f t="shared" ref="G19:H19" si="3">G4/G$17</f>
        <v>0.12608811883433604</v>
      </c>
      <c r="H19" s="765">
        <f t="shared" si="3"/>
        <v>3.7224263996530095E-2</v>
      </c>
      <c r="I19" s="765"/>
      <c r="J19" s="766">
        <f t="shared" ref="J19:K19" si="4">J4/J$17</f>
        <v>0.12100528298358805</v>
      </c>
      <c r="K19" s="765">
        <f t="shared" si="4"/>
        <v>3.7383893453405849E-2</v>
      </c>
      <c r="L19" s="765"/>
      <c r="M19" s="766">
        <f t="shared" ref="M19:N19" si="5">M4/M$17</f>
        <v>0.11617136459105967</v>
      </c>
      <c r="N19" s="765">
        <f t="shared" si="5"/>
        <v>3.7382816933378728E-2</v>
      </c>
      <c r="O19" s="765"/>
      <c r="P19" s="766">
        <f>P4/P$17</f>
        <v>6.0030533987359823E-2</v>
      </c>
    </row>
    <row r="20" spans="2:16" s="125" customFormat="1" ht="13.35" customHeight="1" x14ac:dyDescent="0.2">
      <c r="B20" s="726"/>
      <c r="C20" s="724" t="s">
        <v>1</v>
      </c>
      <c r="D20" s="727"/>
      <c r="E20" s="509">
        <f t="shared" ref="E20:H32" si="6">E5/E$17</f>
        <v>3.2108717803608973E-2</v>
      </c>
      <c r="F20" s="767"/>
      <c r="G20" s="768">
        <f t="shared" si="6"/>
        <v>1.4905900486065422E-2</v>
      </c>
      <c r="H20" s="767">
        <f t="shared" si="6"/>
        <v>3.3140029358330617E-2</v>
      </c>
      <c r="I20" s="767"/>
      <c r="J20" s="768">
        <f t="shared" ref="J20:K20" si="7">J5/J$17</f>
        <v>1.4207137668334624E-2</v>
      </c>
      <c r="K20" s="767">
        <f t="shared" si="7"/>
        <v>3.3740420897679702E-2</v>
      </c>
      <c r="L20" s="767"/>
      <c r="M20" s="768">
        <f t="shared" ref="M20:N20" si="8">M5/M$17</f>
        <v>1.4046434682226921E-2</v>
      </c>
      <c r="N20" s="767">
        <f t="shared" si="8"/>
        <v>3.4988083077970716E-2</v>
      </c>
      <c r="O20" s="767"/>
      <c r="P20" s="768">
        <f t="shared" ref="P20" si="9">P5/P$17</f>
        <v>1.6674120215767505E-2</v>
      </c>
    </row>
    <row r="21" spans="2:16" s="125" customFormat="1" ht="13.35" customHeight="1" x14ac:dyDescent="0.2">
      <c r="B21" s="728"/>
      <c r="C21" s="725" t="s">
        <v>9</v>
      </c>
      <c r="D21" s="729"/>
      <c r="E21" s="509">
        <f t="shared" si="6"/>
        <v>4.0969357268749651E-3</v>
      </c>
      <c r="F21" s="767"/>
      <c r="G21" s="768">
        <f t="shared" si="6"/>
        <v>0.11118221834827062</v>
      </c>
      <c r="H21" s="767">
        <f t="shared" si="6"/>
        <v>4.0842346381994793E-3</v>
      </c>
      <c r="I21" s="767"/>
      <c r="J21" s="768">
        <f t="shared" ref="J21:K21" si="10">J6/J$17</f>
        <v>0.10679814531525343</v>
      </c>
      <c r="K21" s="767">
        <f t="shared" si="10"/>
        <v>3.6434725557261466E-3</v>
      </c>
      <c r="L21" s="767"/>
      <c r="M21" s="768">
        <f t="shared" ref="M21:N21" si="11">M6/M$17</f>
        <v>0.10212492990883275</v>
      </c>
      <c r="N21" s="767">
        <f t="shared" si="11"/>
        <v>2.3947338554080127E-3</v>
      </c>
      <c r="O21" s="767"/>
      <c r="P21" s="768">
        <f t="shared" ref="P21" si="12">P6/P$17</f>
        <v>4.3356413771592314E-2</v>
      </c>
    </row>
    <row r="22" spans="2:16" ht="13.35" customHeight="1" x14ac:dyDescent="0.2">
      <c r="B22" s="76"/>
      <c r="C22" s="723" t="s">
        <v>331</v>
      </c>
      <c r="D22" s="518"/>
      <c r="E22" s="664">
        <f t="shared" si="6"/>
        <v>0.18811437103306899</v>
      </c>
      <c r="F22" s="765"/>
      <c r="G22" s="766">
        <f t="shared" si="6"/>
        <v>0.2667593025250356</v>
      </c>
      <c r="H22" s="765">
        <f t="shared" si="6"/>
        <v>0.19488559975426675</v>
      </c>
      <c r="I22" s="765"/>
      <c r="J22" s="766">
        <f t="shared" ref="J22:K22" si="13">J7/J$17</f>
        <v>0.23827744823328439</v>
      </c>
      <c r="K22" s="765">
        <f t="shared" si="13"/>
        <v>0.19871579248858501</v>
      </c>
      <c r="L22" s="765"/>
      <c r="M22" s="766">
        <f t="shared" ref="M22:N22" si="14">M7/M$17</f>
        <v>0.23249241781389188</v>
      </c>
      <c r="N22" s="765">
        <f t="shared" si="14"/>
        <v>0.19115423901940756</v>
      </c>
      <c r="O22" s="765"/>
      <c r="P22" s="766">
        <f t="shared" ref="P22" si="15">P7/P$17</f>
        <v>0.26983936317486812</v>
      </c>
    </row>
    <row r="23" spans="2:16" s="125" customFormat="1" ht="13.35" customHeight="1" x14ac:dyDescent="0.2">
      <c r="B23" s="728"/>
      <c r="C23" s="725" t="s">
        <v>93</v>
      </c>
      <c r="D23" s="729"/>
      <c r="E23" s="509">
        <f t="shared" si="6"/>
        <v>9.0096463119300293E-2</v>
      </c>
      <c r="F23" s="767"/>
      <c r="G23" s="768">
        <f t="shared" si="6"/>
        <v>0.22013722329814242</v>
      </c>
      <c r="H23" s="767">
        <f t="shared" si="6"/>
        <v>8.9363856530067592E-2</v>
      </c>
      <c r="I23" s="767"/>
      <c r="J23" s="768">
        <f t="shared" ref="J23:K23" si="16">J8/J$17</f>
        <v>0.19208895791812222</v>
      </c>
      <c r="K23" s="767">
        <f t="shared" si="16"/>
        <v>8.8555699503435323E-2</v>
      </c>
      <c r="L23" s="767"/>
      <c r="M23" s="768">
        <f t="shared" ref="M23:N23" si="17">M8/M$17</f>
        <v>0.19791822927388319</v>
      </c>
      <c r="N23" s="767">
        <f t="shared" si="17"/>
        <v>8.9855861990693453E-2</v>
      </c>
      <c r="O23" s="767"/>
      <c r="P23" s="768">
        <f t="shared" ref="P23" si="18">P8/P$17</f>
        <v>0.22984663777058464</v>
      </c>
    </row>
    <row r="24" spans="2:16" s="125" customFormat="1" ht="13.35" customHeight="1" x14ac:dyDescent="0.2">
      <c r="B24" s="728"/>
      <c r="C24" s="725" t="s">
        <v>84</v>
      </c>
      <c r="D24" s="729"/>
      <c r="E24" s="509">
        <f t="shared" si="6"/>
        <v>3.5234851346856331E-3</v>
      </c>
      <c r="F24" s="767"/>
      <c r="G24" s="768">
        <f t="shared" si="6"/>
        <v>8.9848494719651558E-3</v>
      </c>
      <c r="H24" s="767">
        <f t="shared" si="6"/>
        <v>3.7662632340161486E-3</v>
      </c>
      <c r="I24" s="767"/>
      <c r="J24" s="768">
        <f t="shared" ref="J24:K24" si="19">J9/J$17</f>
        <v>1.0553584010312794E-2</v>
      </c>
      <c r="K24" s="767">
        <f t="shared" si="19"/>
        <v>3.8283105144489996E-3</v>
      </c>
      <c r="L24" s="767"/>
      <c r="M24" s="768">
        <f t="shared" ref="M24:N24" si="20">M9/M$17</f>
        <v>9.1907822109760385E-3</v>
      </c>
      <c r="N24" s="767">
        <f t="shared" si="20"/>
        <v>3.9904664623765743E-3</v>
      </c>
      <c r="O24" s="767"/>
      <c r="P24" s="768">
        <f t="shared" ref="P24" si="21">P9/P$17</f>
        <v>1.1989947195906658E-2</v>
      </c>
    </row>
    <row r="25" spans="2:16" s="125" customFormat="1" ht="13.35" customHeight="1" x14ac:dyDescent="0.2">
      <c r="B25" s="728"/>
      <c r="C25" s="725" t="s">
        <v>4</v>
      </c>
      <c r="D25" s="727"/>
      <c r="E25" s="509">
        <f t="shared" si="6"/>
        <v>9.4494422779083057E-2</v>
      </c>
      <c r="F25" s="767"/>
      <c r="G25" s="768">
        <f t="shared" si="6"/>
        <v>3.7637229754927996E-2</v>
      </c>
      <c r="H25" s="767">
        <f t="shared" si="6"/>
        <v>0.10175547999018301</v>
      </c>
      <c r="I25" s="767"/>
      <c r="J25" s="768">
        <f t="shared" ref="J25:K25" si="22">J10/J$17</f>
        <v>3.5634906304849383E-2</v>
      </c>
      <c r="K25" s="767">
        <f t="shared" si="22"/>
        <v>0.10633178247070069</v>
      </c>
      <c r="L25" s="767"/>
      <c r="M25" s="768">
        <f t="shared" ref="M25:N25" si="23">M10/M$17</f>
        <v>2.5383406329032632E-2</v>
      </c>
      <c r="N25" s="767">
        <f t="shared" si="23"/>
        <v>9.730791056633753E-2</v>
      </c>
      <c r="O25" s="767"/>
      <c r="P25" s="768">
        <f t="shared" ref="P25" si="24">P10/P$17</f>
        <v>2.8002778208376784E-2</v>
      </c>
    </row>
    <row r="26" spans="2:16" ht="13.35" customHeight="1" x14ac:dyDescent="0.2">
      <c r="B26" s="76"/>
      <c r="C26" s="723" t="s">
        <v>332</v>
      </c>
      <c r="D26" s="518"/>
      <c r="E26" s="664">
        <f t="shared" si="6"/>
        <v>0.75871125633843517</v>
      </c>
      <c r="F26" s="765"/>
      <c r="G26" s="766">
        <f t="shared" si="6"/>
        <v>0.60546974562396172</v>
      </c>
      <c r="H26" s="765">
        <f t="shared" si="6"/>
        <v>0.74712320774491903</v>
      </c>
      <c r="I26" s="765"/>
      <c r="J26" s="766">
        <f t="shared" ref="J26:K26" si="25">J11/J$17</f>
        <v>0.63989410222295262</v>
      </c>
      <c r="K26" s="765">
        <f t="shared" si="25"/>
        <v>0.73424964114792701</v>
      </c>
      <c r="L26" s="765"/>
      <c r="M26" s="766">
        <f t="shared" ref="M26:N26" si="26">M11/M$17</f>
        <v>0.65021323531114528</v>
      </c>
      <c r="N26" s="765">
        <f t="shared" si="26"/>
        <v>0.70234479627738056</v>
      </c>
      <c r="O26" s="765"/>
      <c r="P26" s="766">
        <f t="shared" ref="P26" si="27">P11/P$17</f>
        <v>0.66996034533180526</v>
      </c>
    </row>
    <row r="27" spans="2:16" s="125" customFormat="1" ht="13.35" customHeight="1" x14ac:dyDescent="0.2">
      <c r="B27" s="728"/>
      <c r="C27" s="725" t="s">
        <v>97</v>
      </c>
      <c r="D27" s="729"/>
      <c r="E27" s="509">
        <f t="shared" si="6"/>
        <v>0.22147685351723889</v>
      </c>
      <c r="F27" s="767"/>
      <c r="G27" s="768">
        <f t="shared" si="6"/>
        <v>0.13584602923349087</v>
      </c>
      <c r="H27" s="767">
        <f t="shared" si="6"/>
        <v>0.21699233009753696</v>
      </c>
      <c r="I27" s="767"/>
      <c r="J27" s="768">
        <f t="shared" ref="J27:K27" si="28">J12/J$17</f>
        <v>0.15640542227233362</v>
      </c>
      <c r="K27" s="767">
        <f t="shared" si="28"/>
        <v>0.21276514255835718</v>
      </c>
      <c r="L27" s="767"/>
      <c r="M27" s="768">
        <f t="shared" ref="M27:N27" si="29">M12/M$17</f>
        <v>0.16290987962284356</v>
      </c>
      <c r="N27" s="767">
        <f t="shared" si="29"/>
        <v>0.19928952445806378</v>
      </c>
      <c r="O27" s="767"/>
      <c r="P27" s="768">
        <f t="shared" ref="P27" si="30">P12/P$17</f>
        <v>0.17766090861303199</v>
      </c>
    </row>
    <row r="28" spans="2:16" s="125" customFormat="1" ht="13.35" customHeight="1" x14ac:dyDescent="0.2">
      <c r="B28" s="728"/>
      <c r="C28" s="725" t="s">
        <v>300</v>
      </c>
      <c r="D28" s="729"/>
      <c r="E28" s="509">
        <f t="shared" si="6"/>
        <v>3.898560955088734E-2</v>
      </c>
      <c r="F28" s="767"/>
      <c r="G28" s="768">
        <f t="shared" si="6"/>
        <v>8.1817542656068998E-2</v>
      </c>
      <c r="H28" s="767">
        <f t="shared" si="6"/>
        <v>3.946241222985937E-2</v>
      </c>
      <c r="I28" s="767"/>
      <c r="J28" s="768">
        <f t="shared" ref="J28:K28" si="31">J13/J$17</f>
        <v>0.10138590106807853</v>
      </c>
      <c r="K28" s="767">
        <f t="shared" si="31"/>
        <v>3.8872588364200718E-2</v>
      </c>
      <c r="L28" s="767"/>
      <c r="M28" s="768">
        <f t="shared" ref="M28:N28" si="32">M13/M$17</f>
        <v>8.1762943133308563E-2</v>
      </c>
      <c r="N28" s="767">
        <f t="shared" si="32"/>
        <v>3.4638520031778461E-2</v>
      </c>
      <c r="O28" s="767"/>
      <c r="P28" s="768">
        <f t="shared" ref="P28" si="33">P13/P$17</f>
        <v>9.5027194025258332E-2</v>
      </c>
    </row>
    <row r="29" spans="2:16" s="125" customFormat="1" ht="24.95" customHeight="1" x14ac:dyDescent="0.2">
      <c r="B29" s="728"/>
      <c r="C29" s="887" t="s">
        <v>98</v>
      </c>
      <c r="D29" s="888"/>
      <c r="E29" s="509">
        <f t="shared" si="6"/>
        <v>0.43685947751275966</v>
      </c>
      <c r="F29" s="767"/>
      <c r="G29" s="768">
        <f t="shared" si="6"/>
        <v>0.35291378436134002</v>
      </c>
      <c r="H29" s="767">
        <f t="shared" si="6"/>
        <v>0.4298294222336102</v>
      </c>
      <c r="I29" s="767"/>
      <c r="J29" s="768">
        <f t="shared" ref="J29:K29" si="34">J14/J$17</f>
        <v>0.34472645156180859</v>
      </c>
      <c r="K29" s="767">
        <f t="shared" si="34"/>
        <v>0.423072439827751</v>
      </c>
      <c r="L29" s="767"/>
      <c r="M29" s="768">
        <f t="shared" ref="M29:N29" si="35">M14/M$17</f>
        <v>0.36756004123323904</v>
      </c>
      <c r="N29" s="767">
        <f t="shared" si="35"/>
        <v>0.40944047213710133</v>
      </c>
      <c r="O29" s="767"/>
      <c r="P29" s="768">
        <f t="shared" ref="P29" si="36">P14/P$17</f>
        <v>0.33943320270342725</v>
      </c>
    </row>
    <row r="30" spans="2:16" ht="13.15" customHeight="1" x14ac:dyDescent="0.2">
      <c r="B30" s="77"/>
      <c r="C30" s="725" t="s">
        <v>99</v>
      </c>
      <c r="D30" s="519"/>
      <c r="E30" s="509">
        <f t="shared" si="6"/>
        <v>6.1389315757549301E-2</v>
      </c>
      <c r="F30" s="767"/>
      <c r="G30" s="768">
        <f t="shared" si="6"/>
        <v>3.4892389373061786E-2</v>
      </c>
      <c r="H30" s="767">
        <f t="shared" si="6"/>
        <v>6.0839043183912499E-2</v>
      </c>
      <c r="I30" s="767"/>
      <c r="J30" s="768">
        <f t="shared" ref="J30:K30" si="37">J15/J$17</f>
        <v>3.7376327320731803E-2</v>
      </c>
      <c r="K30" s="767">
        <f t="shared" si="37"/>
        <v>5.9539470397618088E-2</v>
      </c>
      <c r="L30" s="767"/>
      <c r="M30" s="768">
        <f t="shared" ref="M30:N30" si="38">M15/M$17</f>
        <v>3.7980371321754067E-2</v>
      </c>
      <c r="N30" s="767">
        <f t="shared" si="38"/>
        <v>5.8976279650436954E-2</v>
      </c>
      <c r="O30" s="767"/>
      <c r="P30" s="768">
        <f t="shared" ref="P30" si="39">P15/P$17</f>
        <v>5.7839039990087673E-2</v>
      </c>
    </row>
    <row r="31" spans="2:16" ht="13.15" customHeight="1" x14ac:dyDescent="0.2">
      <c r="B31" s="520"/>
      <c r="C31" s="78" t="s">
        <v>21</v>
      </c>
      <c r="D31" s="521"/>
      <c r="E31" s="512">
        <f t="shared" si="6"/>
        <v>1.6968719098011887E-2</v>
      </c>
      <c r="F31" s="769"/>
      <c r="G31" s="770">
        <f t="shared" si="6"/>
        <v>1.6828330166665636E-3</v>
      </c>
      <c r="H31" s="769">
        <f t="shared" si="6"/>
        <v>2.0766928504284125E-2</v>
      </c>
      <c r="I31" s="769"/>
      <c r="J31" s="770">
        <f t="shared" ref="J31:K31" si="40">J16/J$17</f>
        <v>8.2316656017497776E-4</v>
      </c>
      <c r="K31" s="769">
        <f t="shared" si="40"/>
        <v>2.9650672910082162E-2</v>
      </c>
      <c r="L31" s="769"/>
      <c r="M31" s="770">
        <f t="shared" ref="M31:N31" si="41">M16/M$17</f>
        <v>1.1229822839032054E-3</v>
      </c>
      <c r="N31" s="769">
        <f t="shared" si="41"/>
        <v>6.911814776983316E-2</v>
      </c>
      <c r="O31" s="769"/>
      <c r="P31" s="770">
        <f t="shared" ref="P31" si="42">P16/P$17</f>
        <v>1.6975750596670406E-4</v>
      </c>
    </row>
    <row r="32" spans="2:16" s="31" customFormat="1" ht="13.35" customHeight="1" x14ac:dyDescent="0.2">
      <c r="B32" s="97"/>
      <c r="C32" s="511" t="s">
        <v>22</v>
      </c>
      <c r="D32" s="522"/>
      <c r="E32" s="512">
        <f t="shared" si="6"/>
        <v>1</v>
      </c>
      <c r="F32" s="771"/>
      <c r="G32" s="770">
        <f t="shared" si="6"/>
        <v>1</v>
      </c>
      <c r="H32" s="769">
        <f t="shared" si="6"/>
        <v>1</v>
      </c>
      <c r="I32" s="771"/>
      <c r="J32" s="770">
        <f t="shared" ref="J32:K32" si="43">J17/J$17</f>
        <v>1</v>
      </c>
      <c r="K32" s="769">
        <f t="shared" si="43"/>
        <v>1</v>
      </c>
      <c r="L32" s="771"/>
      <c r="M32" s="770">
        <f t="shared" ref="M32:N32" si="44">M17/M$17</f>
        <v>1</v>
      </c>
      <c r="N32" s="769">
        <f t="shared" si="44"/>
        <v>1</v>
      </c>
      <c r="O32" s="771"/>
      <c r="P32" s="770">
        <f t="shared" ref="P32" si="45">P17/P$17</f>
        <v>1</v>
      </c>
    </row>
    <row r="33" spans="2:16" ht="12" customHeight="1" x14ac:dyDescent="0.2">
      <c r="B33" s="730" t="s">
        <v>304</v>
      </c>
      <c r="C33" s="82" t="s">
        <v>305</v>
      </c>
      <c r="D33" s="722"/>
      <c r="E33" s="40"/>
      <c r="F33" s="40"/>
      <c r="G33" s="40"/>
      <c r="H33" s="40"/>
      <c r="I33" s="40"/>
      <c r="J33" s="40"/>
      <c r="K33" s="40"/>
      <c r="L33" s="40"/>
      <c r="M33" s="40"/>
      <c r="N33" s="40"/>
      <c r="O33" s="40"/>
      <c r="P33" s="40"/>
    </row>
    <row r="34" spans="2:16" ht="11.45" customHeight="1" x14ac:dyDescent="0.2">
      <c r="B34" s="730" t="s">
        <v>303</v>
      </c>
      <c r="C34" s="885" t="s">
        <v>318</v>
      </c>
      <c r="D34" s="885"/>
      <c r="E34" s="885"/>
      <c r="F34" s="885"/>
      <c r="G34" s="885"/>
      <c r="H34" s="885"/>
      <c r="I34" s="885"/>
      <c r="J34" s="885"/>
      <c r="K34" s="885"/>
      <c r="L34" s="885"/>
      <c r="M34" s="885"/>
      <c r="N34" s="885"/>
      <c r="O34" s="885"/>
      <c r="P34" s="885"/>
    </row>
    <row r="35" spans="2:16" ht="11.45" customHeight="1" x14ac:dyDescent="0.2">
      <c r="B35" s="730"/>
      <c r="C35" s="885"/>
      <c r="D35" s="885"/>
      <c r="E35" s="885"/>
      <c r="F35" s="885"/>
      <c r="G35" s="885"/>
      <c r="H35" s="885"/>
      <c r="I35" s="885"/>
      <c r="J35" s="885"/>
      <c r="K35" s="885"/>
      <c r="L35" s="885"/>
      <c r="M35" s="885"/>
      <c r="N35" s="885"/>
      <c r="O35" s="885"/>
      <c r="P35" s="885"/>
    </row>
    <row r="36" spans="2:16" ht="11.45" customHeight="1" x14ac:dyDescent="0.2">
      <c r="B36" s="721"/>
      <c r="C36" s="885"/>
      <c r="D36" s="885"/>
      <c r="E36" s="885"/>
      <c r="F36" s="885"/>
      <c r="G36" s="885"/>
      <c r="H36" s="885"/>
      <c r="I36" s="885"/>
      <c r="J36" s="885"/>
      <c r="K36" s="885"/>
      <c r="L36" s="885"/>
      <c r="M36" s="885"/>
      <c r="N36" s="885"/>
      <c r="O36" s="885"/>
      <c r="P36" s="885"/>
    </row>
    <row r="37" spans="2:16" ht="12" customHeight="1" x14ac:dyDescent="0.2">
      <c r="B37" s="730" t="s">
        <v>306</v>
      </c>
      <c r="C37" s="82" t="s">
        <v>308</v>
      </c>
      <c r="D37" s="722"/>
      <c r="E37" s="40"/>
      <c r="F37" s="40"/>
      <c r="G37" s="40"/>
      <c r="H37" s="40"/>
      <c r="I37" s="40"/>
      <c r="J37" s="40"/>
      <c r="K37" s="40"/>
      <c r="L37" s="40"/>
      <c r="M37" s="40"/>
      <c r="N37" s="40"/>
      <c r="O37" s="40"/>
      <c r="P37" s="40"/>
    </row>
    <row r="38" spans="2:16" ht="12" customHeight="1" x14ac:dyDescent="0.2">
      <c r="B38" s="730" t="s">
        <v>312</v>
      </c>
      <c r="C38" s="82" t="s">
        <v>316</v>
      </c>
      <c r="D38" s="722"/>
      <c r="E38" s="40"/>
      <c r="F38" s="40"/>
      <c r="G38" s="40"/>
      <c r="H38" s="40"/>
      <c r="I38" s="40"/>
      <c r="J38" s="40"/>
      <c r="K38" s="40"/>
      <c r="L38" s="40"/>
      <c r="M38" s="40"/>
      <c r="N38" s="40"/>
      <c r="O38" s="40"/>
      <c r="P38" s="40"/>
    </row>
    <row r="39" spans="2:16" ht="12" customHeight="1" x14ac:dyDescent="0.2">
      <c r="B39" s="730" t="s">
        <v>313</v>
      </c>
      <c r="C39" s="82" t="s">
        <v>317</v>
      </c>
      <c r="D39" s="722"/>
      <c r="E39" s="40"/>
      <c r="F39" s="40"/>
      <c r="G39" s="40"/>
      <c r="H39" s="40"/>
      <c r="I39" s="40"/>
      <c r="J39" s="40"/>
      <c r="K39" s="40"/>
      <c r="L39" s="40"/>
      <c r="M39" s="40"/>
      <c r="N39" s="40"/>
      <c r="O39" s="40"/>
      <c r="P39" s="40"/>
    </row>
    <row r="40" spans="2:16" ht="12" customHeight="1" x14ac:dyDescent="0.2">
      <c r="B40" s="730" t="s">
        <v>314</v>
      </c>
      <c r="C40" s="82" t="s">
        <v>315</v>
      </c>
      <c r="D40" s="722"/>
      <c r="E40" s="40"/>
      <c r="F40" s="40"/>
      <c r="G40" s="40"/>
      <c r="H40" s="40"/>
      <c r="I40" s="40"/>
      <c r="J40" s="40"/>
      <c r="K40" s="40"/>
      <c r="L40" s="40"/>
      <c r="M40" s="40"/>
      <c r="N40" s="40"/>
      <c r="O40" s="40"/>
      <c r="P40" s="40"/>
    </row>
    <row r="41" spans="2:16" s="10" customFormat="1" ht="11.25" x14ac:dyDescent="0.2">
      <c r="B41" s="39"/>
      <c r="C41" s="46"/>
      <c r="D41" s="46"/>
      <c r="E41" s="47"/>
      <c r="F41" s="47"/>
      <c r="G41" s="47"/>
      <c r="H41" s="47"/>
      <c r="I41" s="47"/>
      <c r="J41" s="47"/>
      <c r="K41" s="47"/>
      <c r="L41" s="47"/>
      <c r="M41" s="47"/>
      <c r="N41" s="47"/>
      <c r="O41" s="47"/>
      <c r="P41" s="47"/>
    </row>
    <row r="42" spans="2:16" x14ac:dyDescent="0.2">
      <c r="I42" s="805" t="s">
        <v>190</v>
      </c>
    </row>
    <row r="46" spans="2:16" hidden="1" x14ac:dyDescent="0.2">
      <c r="D46" s="490" t="s">
        <v>301</v>
      </c>
      <c r="E46" s="491">
        <f>A3.4.1!D38-E17</f>
        <v>0</v>
      </c>
      <c r="F46" s="491">
        <f>A3.4.1!E38-F17</f>
        <v>0</v>
      </c>
      <c r="G46" s="491">
        <f>A3.4.1!F38-G17</f>
        <v>0</v>
      </c>
      <c r="H46" s="491">
        <f>A3.4.1!G38-H17</f>
        <v>0</v>
      </c>
      <c r="I46" s="491">
        <f>A3.4.1!H38-I17</f>
        <v>0</v>
      </c>
      <c r="J46" s="491">
        <f>A3.4.1!I38-J17</f>
        <v>0</v>
      </c>
      <c r="K46" s="491">
        <f>A3.4.1!J38-K17</f>
        <v>0</v>
      </c>
      <c r="L46" s="491">
        <f>A3.4.1!K38-L17</f>
        <v>0</v>
      </c>
      <c r="M46" s="491">
        <f>A3.4.1!L38-M17</f>
        <v>0</v>
      </c>
      <c r="N46" s="491">
        <f>A3.4.1!M38-N17</f>
        <v>0</v>
      </c>
      <c r="O46" s="491">
        <f>A3.4.1!N38-O17</f>
        <v>0</v>
      </c>
      <c r="P46" s="492">
        <f>A3.4.1!O38-P17</f>
        <v>0</v>
      </c>
    </row>
    <row r="47" spans="2:16" hidden="1" x14ac:dyDescent="0.2"/>
    <row r="48" spans="2:16" hidden="1" x14ac:dyDescent="0.2">
      <c r="E48" s="773"/>
      <c r="F48" s="773">
        <f>F4+F7+F11+F16</f>
        <v>97359.497088000004</v>
      </c>
      <c r="I48" s="773">
        <f>I4+I7+I11+I16</f>
        <v>35721.122595000001</v>
      </c>
      <c r="L48" s="773">
        <f>L4+L7+L11+L16</f>
        <v>75182.34186</v>
      </c>
      <c r="O48" s="773">
        <f>O4+O7+O11+O16</f>
        <v>54284.06999199999</v>
      </c>
    </row>
  </sheetData>
  <mergeCells count="8">
    <mergeCell ref="C34:P36"/>
    <mergeCell ref="E2:G2"/>
    <mergeCell ref="H2:J2"/>
    <mergeCell ref="K2:M2"/>
    <mergeCell ref="N2:P2"/>
    <mergeCell ref="C3:D3"/>
    <mergeCell ref="C14:D14"/>
    <mergeCell ref="C29:D29"/>
  </mergeCells>
  <hyperlinks>
    <hyperlink ref="I42" location="CONTENTS!A1" display="CONTENTS!A1"/>
  </hyperlinks>
  <pageMargins left="0.98425196850393704" right="0.98425196850393704"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theme="7" tint="0.79998168889431442"/>
    <pageSetUpPr fitToPage="1"/>
  </sheetPr>
  <dimension ref="B1:O3323"/>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209</v>
      </c>
      <c r="C1" s="156"/>
      <c r="D1" s="58"/>
      <c r="E1" s="58"/>
      <c r="F1" s="58"/>
      <c r="G1" s="59"/>
      <c r="H1" s="59"/>
      <c r="I1" s="1"/>
      <c r="J1" s="1"/>
      <c r="K1" s="1"/>
      <c r="L1" s="1"/>
      <c r="M1" s="1"/>
      <c r="N1" s="1"/>
      <c r="O1" s="1"/>
    </row>
    <row r="2" spans="2:15" s="55" customFormat="1" ht="38.1" customHeight="1" x14ac:dyDescent="0.2">
      <c r="B2" s="450"/>
      <c r="C2" s="517" t="s">
        <v>141</v>
      </c>
      <c r="D2" s="873" t="s">
        <v>371</v>
      </c>
      <c r="E2" s="874"/>
      <c r="F2" s="875"/>
      <c r="G2" s="882" t="s">
        <v>372</v>
      </c>
      <c r="H2" s="883"/>
      <c r="I2" s="884"/>
      <c r="J2" s="882" t="s">
        <v>234</v>
      </c>
      <c r="K2" s="883"/>
      <c r="L2" s="884"/>
      <c r="M2" s="883" t="s">
        <v>373</v>
      </c>
      <c r="N2" s="883"/>
      <c r="O2" s="884"/>
    </row>
    <row r="3" spans="2:15" s="56" customFormat="1" ht="38.1" customHeight="1" x14ac:dyDescent="0.2">
      <c r="B3" s="392"/>
      <c r="C3" s="397"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ht="13.35" customHeight="1" x14ac:dyDescent="0.2">
      <c r="B4" s="48"/>
      <c r="C4" s="398" t="s">
        <v>222</v>
      </c>
      <c r="D4" s="12">
        <v>10070</v>
      </c>
      <c r="E4" s="12">
        <v>11130.891978</v>
      </c>
      <c r="F4" s="8">
        <v>3076.0589020000002</v>
      </c>
      <c r="G4" s="12">
        <v>8779</v>
      </c>
      <c r="H4" s="12">
        <v>9207.0661560000008</v>
      </c>
      <c r="I4" s="8">
        <v>2524.786861</v>
      </c>
      <c r="J4" s="12">
        <v>8501</v>
      </c>
      <c r="K4" s="12">
        <v>9353.762256</v>
      </c>
      <c r="L4" s="8">
        <v>2561.0777119999998</v>
      </c>
      <c r="M4" s="12">
        <v>6635</v>
      </c>
      <c r="N4" s="12">
        <v>8437.1405749999994</v>
      </c>
      <c r="O4" s="8">
        <v>2307.9095600000001</v>
      </c>
    </row>
    <row r="5" spans="2:15" ht="13.35" customHeight="1" x14ac:dyDescent="0.2">
      <c r="B5" s="48"/>
      <c r="C5" s="268" t="s">
        <v>1</v>
      </c>
      <c r="D5" s="12">
        <v>4715</v>
      </c>
      <c r="E5" s="12">
        <v>7046.7514289999999</v>
      </c>
      <c r="F5" s="8">
        <v>1930.63984</v>
      </c>
      <c r="G5" s="12">
        <v>4654</v>
      </c>
      <c r="H5" s="12">
        <v>6556.668079</v>
      </c>
      <c r="I5" s="8">
        <v>1788.03253</v>
      </c>
      <c r="J5" s="12">
        <v>4456</v>
      </c>
      <c r="K5" s="12">
        <v>7068.5797119999997</v>
      </c>
      <c r="L5" s="8">
        <v>1954.1095949999999</v>
      </c>
      <c r="M5" s="12">
        <v>3828</v>
      </c>
      <c r="N5" s="12">
        <v>5226.2431059999999</v>
      </c>
      <c r="O5" s="8">
        <v>1414.793776</v>
      </c>
    </row>
    <row r="6" spans="2:15" ht="13.35" customHeight="1" x14ac:dyDescent="0.2">
      <c r="B6" s="48"/>
      <c r="C6" s="268" t="s">
        <v>81</v>
      </c>
      <c r="D6" s="12">
        <v>867</v>
      </c>
      <c r="E6" s="12">
        <v>1649.587632</v>
      </c>
      <c r="F6" s="8">
        <v>456.984984</v>
      </c>
      <c r="G6" s="12">
        <v>769</v>
      </c>
      <c r="H6" s="12">
        <v>1828.7044430000001</v>
      </c>
      <c r="I6" s="8">
        <v>506.972264</v>
      </c>
      <c r="J6" s="12">
        <v>736</v>
      </c>
      <c r="K6" s="12">
        <v>1968.9900009999999</v>
      </c>
      <c r="L6" s="8">
        <v>545.11144300000001</v>
      </c>
      <c r="M6" s="12">
        <v>623</v>
      </c>
      <c r="N6" s="12">
        <v>1398.9413890000001</v>
      </c>
      <c r="O6" s="8">
        <v>386.91754100000003</v>
      </c>
    </row>
    <row r="7" spans="2:15" ht="13.35" customHeight="1" x14ac:dyDescent="0.2">
      <c r="B7" s="48"/>
      <c r="C7" s="268" t="s">
        <v>2</v>
      </c>
      <c r="D7" s="12">
        <v>4833</v>
      </c>
      <c r="E7" s="12">
        <v>3214.8668419999999</v>
      </c>
      <c r="F7" s="8">
        <v>869.65153199999997</v>
      </c>
      <c r="G7" s="12">
        <v>4793</v>
      </c>
      <c r="H7" s="12">
        <v>3343.7223490000001</v>
      </c>
      <c r="I7" s="8">
        <v>903.91301699999997</v>
      </c>
      <c r="J7" s="12">
        <v>4701</v>
      </c>
      <c r="K7" s="12">
        <v>3001.0222269999999</v>
      </c>
      <c r="L7" s="8">
        <v>799.77804200000003</v>
      </c>
      <c r="M7" s="12">
        <v>3974</v>
      </c>
      <c r="N7" s="12">
        <v>2474.545486</v>
      </c>
      <c r="O7" s="8">
        <v>655.64090299999998</v>
      </c>
    </row>
    <row r="8" spans="2:15" ht="13.35" customHeight="1" x14ac:dyDescent="0.2">
      <c r="B8" s="48"/>
      <c r="C8" s="268" t="s">
        <v>82</v>
      </c>
      <c r="D8" s="12">
        <v>2138</v>
      </c>
      <c r="E8" s="12">
        <v>12245.887946999999</v>
      </c>
      <c r="F8" s="8">
        <v>3438.5839420000002</v>
      </c>
      <c r="G8" s="12">
        <v>2103</v>
      </c>
      <c r="H8" s="12">
        <v>12965.009684000001</v>
      </c>
      <c r="I8" s="8">
        <v>3618.1920089999999</v>
      </c>
      <c r="J8" s="12">
        <v>2025</v>
      </c>
      <c r="K8" s="12">
        <v>14083.232357999999</v>
      </c>
      <c r="L8" s="8">
        <v>3934.3558680000001</v>
      </c>
      <c r="M8" s="12">
        <v>1603</v>
      </c>
      <c r="N8" s="12">
        <v>4235.8022490000003</v>
      </c>
      <c r="O8" s="8">
        <v>1171.9996920000001</v>
      </c>
    </row>
    <row r="9" spans="2:15" ht="13.35" customHeight="1" x14ac:dyDescent="0.2">
      <c r="B9" s="48"/>
      <c r="C9" s="268" t="s">
        <v>3</v>
      </c>
      <c r="D9" s="12">
        <v>1080</v>
      </c>
      <c r="E9" s="12">
        <v>966.15219999999999</v>
      </c>
      <c r="F9" s="8">
        <v>263.450377</v>
      </c>
      <c r="G9" s="12">
        <v>1119</v>
      </c>
      <c r="H9" s="12">
        <v>1083.247429</v>
      </c>
      <c r="I9" s="8">
        <v>294.82677200000001</v>
      </c>
      <c r="J9" s="12">
        <v>1089</v>
      </c>
      <c r="K9" s="12">
        <v>1325.27793</v>
      </c>
      <c r="L9" s="8">
        <v>361.375539</v>
      </c>
      <c r="M9" s="12">
        <v>915</v>
      </c>
      <c r="N9" s="12">
        <v>1073.19498</v>
      </c>
      <c r="O9" s="8">
        <v>290.87924900000002</v>
      </c>
    </row>
    <row r="10" spans="2:15" ht="13.35" customHeight="1" x14ac:dyDescent="0.2">
      <c r="B10" s="48"/>
      <c r="C10" s="268" t="s">
        <v>83</v>
      </c>
      <c r="D10" s="12">
        <v>525</v>
      </c>
      <c r="E10" s="12">
        <v>27304.311326999999</v>
      </c>
      <c r="F10" s="8">
        <v>7645.0435170000001</v>
      </c>
      <c r="G10" s="12">
        <v>478</v>
      </c>
      <c r="H10" s="12">
        <v>14795.984855000001</v>
      </c>
      <c r="I10" s="8">
        <v>4143.2554650000002</v>
      </c>
      <c r="J10" s="12">
        <v>506</v>
      </c>
      <c r="K10" s="12">
        <v>22705.401088999999</v>
      </c>
      <c r="L10" s="8">
        <v>6357.9996620000002</v>
      </c>
      <c r="M10" s="12">
        <v>413</v>
      </c>
      <c r="N10" s="12">
        <v>20884.460320999999</v>
      </c>
      <c r="O10" s="8">
        <v>5846.9862050000002</v>
      </c>
    </row>
    <row r="11" spans="2:15" s="23" customFormat="1" ht="13.35" customHeight="1" x14ac:dyDescent="0.2">
      <c r="B11" s="29"/>
      <c r="C11" s="268" t="s">
        <v>4</v>
      </c>
      <c r="D11" s="12">
        <v>13367</v>
      </c>
      <c r="E11" s="12">
        <v>17546.178486000001</v>
      </c>
      <c r="F11" s="8">
        <v>4879.7579939999996</v>
      </c>
      <c r="G11" s="12">
        <v>12695</v>
      </c>
      <c r="H11" s="12">
        <v>16290.315932</v>
      </c>
      <c r="I11" s="8">
        <v>4499.5382790000003</v>
      </c>
      <c r="J11" s="12">
        <v>11986</v>
      </c>
      <c r="K11" s="12">
        <v>12930.159593</v>
      </c>
      <c r="L11" s="8">
        <v>3537.2792140000001</v>
      </c>
      <c r="M11" s="12">
        <v>9596</v>
      </c>
      <c r="N11" s="12">
        <v>8840.2921160000005</v>
      </c>
      <c r="O11" s="8">
        <v>2378.964324</v>
      </c>
    </row>
    <row r="12" spans="2:15" s="23" customFormat="1" ht="13.35" customHeight="1" x14ac:dyDescent="0.2">
      <c r="B12" s="29"/>
      <c r="C12" s="268" t="s">
        <v>5</v>
      </c>
      <c r="D12" s="12">
        <v>1788</v>
      </c>
      <c r="E12" s="12">
        <v>894.58099400000003</v>
      </c>
      <c r="F12" s="8">
        <v>235.12216799999999</v>
      </c>
      <c r="G12" s="12">
        <v>1824</v>
      </c>
      <c r="H12" s="12">
        <v>1018.90792</v>
      </c>
      <c r="I12" s="8">
        <v>268.82502599999998</v>
      </c>
      <c r="J12" s="12">
        <v>1854</v>
      </c>
      <c r="K12" s="12">
        <v>1052.3613740000001</v>
      </c>
      <c r="L12" s="8">
        <v>274.99664799999999</v>
      </c>
      <c r="M12" s="12">
        <v>1457</v>
      </c>
      <c r="N12" s="12">
        <v>704.73345700000004</v>
      </c>
      <c r="O12" s="8">
        <v>181.28541100000001</v>
      </c>
    </row>
    <row r="13" spans="2:15" s="23" customFormat="1" ht="13.35" customHeight="1" x14ac:dyDescent="0.2">
      <c r="B13" s="29"/>
      <c r="C13" s="405" t="s">
        <v>84</v>
      </c>
      <c r="D13" s="12">
        <v>755</v>
      </c>
      <c r="E13" s="12">
        <v>4181.5775819999999</v>
      </c>
      <c r="F13" s="8">
        <v>1164.913916</v>
      </c>
      <c r="G13" s="12">
        <v>740</v>
      </c>
      <c r="H13" s="12">
        <v>4785.7681629999997</v>
      </c>
      <c r="I13" s="8">
        <v>1332.6535980000001</v>
      </c>
      <c r="J13" s="12">
        <v>722</v>
      </c>
      <c r="K13" s="12">
        <v>4603.1459670000004</v>
      </c>
      <c r="L13" s="8">
        <v>1280.7794730000001</v>
      </c>
      <c r="M13" s="12">
        <v>611</v>
      </c>
      <c r="N13" s="12">
        <v>3654.3929750000002</v>
      </c>
      <c r="O13" s="8">
        <v>1018.600955</v>
      </c>
    </row>
    <row r="14" spans="2:15" s="23" customFormat="1" ht="13.35" customHeight="1" x14ac:dyDescent="0.2">
      <c r="B14" s="29"/>
      <c r="C14" s="405" t="s">
        <v>85</v>
      </c>
      <c r="D14" s="12">
        <v>68886</v>
      </c>
      <c r="E14" s="12">
        <v>132288.61185099999</v>
      </c>
      <c r="F14" s="8">
        <v>37383.363722000002</v>
      </c>
      <c r="G14" s="12">
        <v>66783</v>
      </c>
      <c r="H14" s="12">
        <v>125305.758984</v>
      </c>
      <c r="I14" s="8">
        <v>35140.713036000001</v>
      </c>
      <c r="J14" s="12">
        <v>64820</v>
      </c>
      <c r="K14" s="12">
        <v>154668.50188299999</v>
      </c>
      <c r="L14" s="8">
        <v>43333.424685999998</v>
      </c>
      <c r="M14" s="12">
        <v>54468</v>
      </c>
      <c r="N14" s="12">
        <v>94011.742207999996</v>
      </c>
      <c r="O14" s="8">
        <v>26151.551401000001</v>
      </c>
    </row>
    <row r="15" spans="2:15" s="23" customFormat="1" ht="13.35" customHeight="1" x14ac:dyDescent="0.2">
      <c r="B15" s="29"/>
      <c r="C15" s="405" t="s">
        <v>6</v>
      </c>
      <c r="D15" s="12">
        <v>1776</v>
      </c>
      <c r="E15" s="12">
        <v>14930.639020000001</v>
      </c>
      <c r="F15" s="8">
        <v>4178.7408299999997</v>
      </c>
      <c r="G15" s="12">
        <v>1791</v>
      </c>
      <c r="H15" s="12">
        <v>16973.575965</v>
      </c>
      <c r="I15" s="8">
        <v>4755.762248</v>
      </c>
      <c r="J15" s="12">
        <v>1654</v>
      </c>
      <c r="K15" s="12">
        <v>17685.219071</v>
      </c>
      <c r="L15" s="8">
        <v>4952.4510840000003</v>
      </c>
      <c r="M15" s="12">
        <v>1475</v>
      </c>
      <c r="N15" s="12">
        <v>16818.747116999999</v>
      </c>
      <c r="O15" s="8">
        <v>4699.0832950000004</v>
      </c>
    </row>
    <row r="16" spans="2:15" s="23" customFormat="1" ht="13.35" customHeight="1" x14ac:dyDescent="0.2">
      <c r="B16" s="29"/>
      <c r="C16" s="406" t="s">
        <v>223</v>
      </c>
      <c r="D16" s="12">
        <v>130</v>
      </c>
      <c r="E16" s="12">
        <v>171.899607</v>
      </c>
      <c r="F16" s="8">
        <v>47.004474999999999</v>
      </c>
      <c r="G16" s="12">
        <v>112</v>
      </c>
      <c r="H16" s="12">
        <v>143.60591099999999</v>
      </c>
      <c r="I16" s="8">
        <v>38.841028000000001</v>
      </c>
      <c r="J16" s="12">
        <v>119</v>
      </c>
      <c r="K16" s="12">
        <v>213.615703</v>
      </c>
      <c r="L16" s="8">
        <v>58.299263000000003</v>
      </c>
      <c r="M16" s="12">
        <v>101</v>
      </c>
      <c r="N16" s="12">
        <v>232.66061300000001</v>
      </c>
      <c r="O16" s="8">
        <v>63.663220000000003</v>
      </c>
    </row>
    <row r="17" spans="2:15" s="23" customFormat="1" ht="13.35" customHeight="1" x14ac:dyDescent="0.2">
      <c r="B17" s="29"/>
      <c r="C17" s="405" t="s">
        <v>7</v>
      </c>
      <c r="D17" s="12">
        <v>117</v>
      </c>
      <c r="E17" s="12">
        <v>14291.480847999999</v>
      </c>
      <c r="F17" s="8">
        <v>4199.0095300000003</v>
      </c>
      <c r="G17" s="12">
        <v>95</v>
      </c>
      <c r="H17" s="12">
        <v>16668.381652</v>
      </c>
      <c r="I17" s="8">
        <v>4885.5306780000001</v>
      </c>
      <c r="J17" s="12">
        <v>75</v>
      </c>
      <c r="K17" s="12">
        <v>16650.171386999999</v>
      </c>
      <c r="L17" s="8">
        <v>4657.3895789999997</v>
      </c>
      <c r="M17" s="12">
        <v>17</v>
      </c>
      <c r="N17" s="12">
        <v>618.05291499999998</v>
      </c>
      <c r="O17" s="8">
        <v>212.20946499999999</v>
      </c>
    </row>
    <row r="18" spans="2:15" s="23" customFormat="1" ht="13.35" customHeight="1" x14ac:dyDescent="0.2">
      <c r="B18" s="29"/>
      <c r="C18" s="405" t="s">
        <v>8</v>
      </c>
      <c r="D18" s="12">
        <v>4774</v>
      </c>
      <c r="E18" s="12">
        <v>13875.331147000001</v>
      </c>
      <c r="F18" s="8">
        <v>3848.4329520000001</v>
      </c>
      <c r="G18" s="12">
        <v>4309</v>
      </c>
      <c r="H18" s="12">
        <v>11137.837288000001</v>
      </c>
      <c r="I18" s="8">
        <v>3091.500822</v>
      </c>
      <c r="J18" s="12">
        <v>4230</v>
      </c>
      <c r="K18" s="12">
        <v>12285.281685</v>
      </c>
      <c r="L18" s="8">
        <v>3404.1212639999999</v>
      </c>
      <c r="M18" s="12">
        <v>3415</v>
      </c>
      <c r="N18" s="12">
        <v>7877.7727629999999</v>
      </c>
      <c r="O18" s="8">
        <v>2174.7007290000001</v>
      </c>
    </row>
    <row r="19" spans="2:15" s="23" customFormat="1" ht="13.35" customHeight="1" x14ac:dyDescent="0.2">
      <c r="B19" s="29"/>
      <c r="C19" s="405" t="s">
        <v>86</v>
      </c>
      <c r="D19" s="12">
        <v>3575</v>
      </c>
      <c r="E19" s="12">
        <v>8489.5988460000008</v>
      </c>
      <c r="F19" s="8">
        <v>2344.4603739999998</v>
      </c>
      <c r="G19" s="12">
        <v>3362</v>
      </c>
      <c r="H19" s="12">
        <v>8414.7314850000002</v>
      </c>
      <c r="I19" s="8">
        <v>2319.652881</v>
      </c>
      <c r="J19" s="12">
        <v>3326</v>
      </c>
      <c r="K19" s="12">
        <v>9905.7813679999999</v>
      </c>
      <c r="L19" s="8">
        <v>2728.8806479999998</v>
      </c>
      <c r="M19" s="12">
        <v>2881</v>
      </c>
      <c r="N19" s="12">
        <v>7837.4409230000001</v>
      </c>
      <c r="O19" s="8">
        <v>2150.471489</v>
      </c>
    </row>
    <row r="20" spans="2:15" s="23" customFormat="1" ht="13.35" customHeight="1" x14ac:dyDescent="0.2">
      <c r="B20" s="29"/>
      <c r="C20" s="405" t="s">
        <v>174</v>
      </c>
      <c r="D20" s="12">
        <v>3568</v>
      </c>
      <c r="E20" s="12">
        <v>14146.408248</v>
      </c>
      <c r="F20" s="8">
        <v>3922.7728969999998</v>
      </c>
      <c r="G20" s="12">
        <v>2970</v>
      </c>
      <c r="H20" s="12">
        <v>11422.488219999999</v>
      </c>
      <c r="I20" s="8">
        <v>3175.3101070000002</v>
      </c>
      <c r="J20" s="12">
        <v>2814</v>
      </c>
      <c r="K20" s="12">
        <v>10527.360388999999</v>
      </c>
      <c r="L20" s="8">
        <v>2925.5420089999998</v>
      </c>
      <c r="M20" s="12">
        <v>2390</v>
      </c>
      <c r="N20" s="12">
        <v>5927.8895689999999</v>
      </c>
      <c r="O20" s="8">
        <v>1642.9585149999998</v>
      </c>
    </row>
    <row r="21" spans="2:15" s="23" customFormat="1" ht="13.35" customHeight="1" x14ac:dyDescent="0.2">
      <c r="B21" s="29"/>
      <c r="C21" s="405" t="s">
        <v>9</v>
      </c>
      <c r="D21" s="12">
        <v>571</v>
      </c>
      <c r="E21" s="12">
        <v>50830.828186999999</v>
      </c>
      <c r="F21" s="8">
        <v>14380.814047</v>
      </c>
      <c r="G21" s="12">
        <v>549</v>
      </c>
      <c r="H21" s="12">
        <v>47577.053466999998</v>
      </c>
      <c r="I21" s="8">
        <v>13451.721552000001</v>
      </c>
      <c r="J21" s="12">
        <v>456</v>
      </c>
      <c r="K21" s="12">
        <v>50675.451729</v>
      </c>
      <c r="L21" s="8">
        <v>14231.597583999999</v>
      </c>
      <c r="M21" s="12">
        <v>228</v>
      </c>
      <c r="N21" s="12">
        <v>13128.515165000001</v>
      </c>
      <c r="O21" s="8">
        <v>3683.3248210000002</v>
      </c>
    </row>
    <row r="22" spans="2:15" s="23" customFormat="1" ht="13.35" customHeight="1" x14ac:dyDescent="0.2">
      <c r="B22" s="29"/>
      <c r="C22" s="405" t="s">
        <v>10</v>
      </c>
      <c r="D22" s="12">
        <v>2578</v>
      </c>
      <c r="E22" s="12">
        <v>8497.8284330000006</v>
      </c>
      <c r="F22" s="8">
        <v>2362.6751819999999</v>
      </c>
      <c r="G22" s="12">
        <v>2446</v>
      </c>
      <c r="H22" s="12">
        <v>8965.0445940000009</v>
      </c>
      <c r="I22" s="8">
        <v>2497.1320409999998</v>
      </c>
      <c r="J22" s="12">
        <v>2345</v>
      </c>
      <c r="K22" s="12">
        <v>10082.907702</v>
      </c>
      <c r="L22" s="8">
        <v>2805.8312150000002</v>
      </c>
      <c r="M22" s="12">
        <v>1852</v>
      </c>
      <c r="N22" s="12">
        <v>5778.7221300000001</v>
      </c>
      <c r="O22" s="8">
        <v>1599.9904570000001</v>
      </c>
    </row>
    <row r="23" spans="2:15" s="23" customFormat="1" ht="13.35" customHeight="1" x14ac:dyDescent="0.2">
      <c r="B23" s="29"/>
      <c r="C23" s="405" t="s">
        <v>11</v>
      </c>
      <c r="D23" s="12">
        <v>2047</v>
      </c>
      <c r="E23" s="12">
        <v>5303.8921879999998</v>
      </c>
      <c r="F23" s="8">
        <v>1466.6032789999999</v>
      </c>
      <c r="G23" s="12">
        <v>1916</v>
      </c>
      <c r="H23" s="12">
        <v>4617.3875090000001</v>
      </c>
      <c r="I23" s="8">
        <v>1273.5724970000001</v>
      </c>
      <c r="J23" s="12">
        <v>1780</v>
      </c>
      <c r="K23" s="12">
        <v>4761.4919829999999</v>
      </c>
      <c r="L23" s="8">
        <v>1313.4388570000001</v>
      </c>
      <c r="M23" s="12">
        <v>1468</v>
      </c>
      <c r="N23" s="12">
        <v>3315.9141810000001</v>
      </c>
      <c r="O23" s="8">
        <v>910.25458900000001</v>
      </c>
    </row>
    <row r="24" spans="2:15" s="23" customFormat="1" ht="13.35" customHeight="1" x14ac:dyDescent="0.2">
      <c r="B24" s="29"/>
      <c r="C24" s="405" t="s">
        <v>12</v>
      </c>
      <c r="D24" s="12">
        <v>2065</v>
      </c>
      <c r="E24" s="12">
        <v>332.18311599999998</v>
      </c>
      <c r="F24" s="8">
        <v>75.748337000000006</v>
      </c>
      <c r="G24" s="12">
        <v>2060</v>
      </c>
      <c r="H24" s="12">
        <v>334.94185599999997</v>
      </c>
      <c r="I24" s="8">
        <v>73.508737999999994</v>
      </c>
      <c r="J24" s="12">
        <v>2010</v>
      </c>
      <c r="K24" s="12">
        <v>351.33439199999998</v>
      </c>
      <c r="L24" s="8">
        <v>76.198165000000003</v>
      </c>
      <c r="M24" s="12">
        <v>1644</v>
      </c>
      <c r="N24" s="12">
        <v>367.90295700000001</v>
      </c>
      <c r="O24" s="8">
        <v>83.350632000000004</v>
      </c>
    </row>
    <row r="25" spans="2:15" s="23" customFormat="1" ht="13.35" customHeight="1" x14ac:dyDescent="0.2">
      <c r="B25" s="29"/>
      <c r="C25" s="405" t="s">
        <v>87</v>
      </c>
      <c r="D25" s="12">
        <v>1499</v>
      </c>
      <c r="E25" s="12">
        <v>6641.2745599999998</v>
      </c>
      <c r="F25" s="8">
        <v>1849.1753960000001</v>
      </c>
      <c r="G25" s="12">
        <v>1459</v>
      </c>
      <c r="H25" s="12">
        <v>7292.3490000000002</v>
      </c>
      <c r="I25" s="8">
        <v>2030.1657419999999</v>
      </c>
      <c r="J25" s="12">
        <v>1449</v>
      </c>
      <c r="K25" s="12">
        <v>7797.0210639999996</v>
      </c>
      <c r="L25" s="8">
        <v>2169.9844050000002</v>
      </c>
      <c r="M25" s="12">
        <v>1150</v>
      </c>
      <c r="N25" s="12">
        <v>8832.8630759999996</v>
      </c>
      <c r="O25" s="8">
        <v>2461.1698630000001</v>
      </c>
    </row>
    <row r="26" spans="2:15" s="23" customFormat="1" ht="13.35" customHeight="1" x14ac:dyDescent="0.2">
      <c r="B26" s="29"/>
      <c r="C26" s="405" t="s">
        <v>13</v>
      </c>
      <c r="D26" s="12">
        <v>379</v>
      </c>
      <c r="E26" s="12">
        <v>455.86830800000001</v>
      </c>
      <c r="F26" s="8">
        <v>125.764763</v>
      </c>
      <c r="G26" s="12">
        <v>378</v>
      </c>
      <c r="H26" s="12">
        <v>424.59375</v>
      </c>
      <c r="I26" s="8">
        <v>118.65818299999999</v>
      </c>
      <c r="J26" s="12">
        <v>362</v>
      </c>
      <c r="K26" s="12">
        <v>436.993672</v>
      </c>
      <c r="L26" s="8">
        <v>120.483492</v>
      </c>
      <c r="M26" s="12">
        <v>282</v>
      </c>
      <c r="N26" s="12">
        <v>451.23032599999999</v>
      </c>
      <c r="O26" s="8">
        <v>124.012502</v>
      </c>
    </row>
    <row r="27" spans="2:15" s="23" customFormat="1" ht="13.35" customHeight="1" x14ac:dyDescent="0.2">
      <c r="B27" s="29"/>
      <c r="C27" s="405" t="s">
        <v>14</v>
      </c>
      <c r="D27" s="12">
        <v>24064</v>
      </c>
      <c r="E27" s="12">
        <v>25818.198446999999</v>
      </c>
      <c r="F27" s="8">
        <v>7089.6454469999999</v>
      </c>
      <c r="G27" s="12">
        <v>22177</v>
      </c>
      <c r="H27" s="12">
        <v>30370.517647000001</v>
      </c>
      <c r="I27" s="8">
        <v>8362.554177</v>
      </c>
      <c r="J27" s="12">
        <v>21575</v>
      </c>
      <c r="K27" s="12">
        <v>30830.17685</v>
      </c>
      <c r="L27" s="8">
        <v>8450.9575029999996</v>
      </c>
      <c r="M27" s="12">
        <v>17104</v>
      </c>
      <c r="N27" s="12">
        <v>27197.256256000001</v>
      </c>
      <c r="O27" s="8">
        <v>7447.5864799999999</v>
      </c>
    </row>
    <row r="28" spans="2:15" s="23" customFormat="1" ht="13.35" customHeight="1" x14ac:dyDescent="0.2">
      <c r="B28" s="29"/>
      <c r="C28" s="405" t="s">
        <v>15</v>
      </c>
      <c r="D28" s="12">
        <v>465</v>
      </c>
      <c r="E28" s="12">
        <v>1154.668936</v>
      </c>
      <c r="F28" s="8">
        <v>318.54163199999999</v>
      </c>
      <c r="G28" s="12">
        <v>477</v>
      </c>
      <c r="H28" s="12">
        <v>1136.974931</v>
      </c>
      <c r="I28" s="8">
        <v>316.5086</v>
      </c>
      <c r="J28" s="12">
        <v>456</v>
      </c>
      <c r="K28" s="12">
        <v>1049.7523080000001</v>
      </c>
      <c r="L28" s="8">
        <v>293.234622</v>
      </c>
      <c r="M28" s="12">
        <v>386</v>
      </c>
      <c r="N28" s="12">
        <v>771.87134300000002</v>
      </c>
      <c r="O28" s="8">
        <v>213.36429699999999</v>
      </c>
    </row>
    <row r="29" spans="2:15" s="23" customFormat="1" ht="13.35" customHeight="1" x14ac:dyDescent="0.2">
      <c r="B29" s="29"/>
      <c r="C29" s="405" t="s">
        <v>16</v>
      </c>
      <c r="D29" s="12">
        <v>381</v>
      </c>
      <c r="E29" s="12">
        <v>68.626344000000003</v>
      </c>
      <c r="F29" s="8">
        <v>19.289909999999999</v>
      </c>
      <c r="G29" s="12">
        <v>248</v>
      </c>
      <c r="H29" s="12">
        <v>97.885532999999995</v>
      </c>
      <c r="I29" s="8">
        <v>27.528148999999999</v>
      </c>
      <c r="J29" s="12">
        <v>199</v>
      </c>
      <c r="K29" s="12">
        <v>152.48777799999999</v>
      </c>
      <c r="L29" s="8">
        <v>42.678372000000003</v>
      </c>
      <c r="M29" s="12">
        <v>196</v>
      </c>
      <c r="N29" s="12">
        <v>132.93618000000001</v>
      </c>
      <c r="O29" s="8">
        <v>37.414084000000003</v>
      </c>
    </row>
    <row r="30" spans="2:15" s="23" customFormat="1" ht="13.35" customHeight="1" x14ac:dyDescent="0.2">
      <c r="B30" s="29"/>
      <c r="C30" s="405" t="s">
        <v>88</v>
      </c>
      <c r="D30" s="12">
        <v>2310</v>
      </c>
      <c r="E30" s="12">
        <v>1735.5989179999999</v>
      </c>
      <c r="F30" s="8">
        <v>457.33818100000002</v>
      </c>
      <c r="G30" s="12">
        <v>2199</v>
      </c>
      <c r="H30" s="12">
        <v>889.06469900000002</v>
      </c>
      <c r="I30" s="8">
        <v>218.22634400000001</v>
      </c>
      <c r="J30" s="12">
        <v>2050</v>
      </c>
      <c r="K30" s="12">
        <v>1035.062709</v>
      </c>
      <c r="L30" s="8">
        <v>260.373873</v>
      </c>
      <c r="M30" s="12">
        <v>1683</v>
      </c>
      <c r="N30" s="12">
        <v>756.80462299999999</v>
      </c>
      <c r="O30" s="8">
        <v>183.58104599999999</v>
      </c>
    </row>
    <row r="31" spans="2:15" s="23" customFormat="1" ht="13.35" customHeight="1" x14ac:dyDescent="0.2">
      <c r="B31" s="29"/>
      <c r="C31" s="405" t="s">
        <v>17</v>
      </c>
      <c r="D31" s="12">
        <v>542</v>
      </c>
      <c r="E31" s="12">
        <v>426.20379100000002</v>
      </c>
      <c r="F31" s="8">
        <v>115.601833</v>
      </c>
      <c r="G31" s="12">
        <v>495</v>
      </c>
      <c r="H31" s="12">
        <v>584.77631099999996</v>
      </c>
      <c r="I31" s="8">
        <v>158.89326199999999</v>
      </c>
      <c r="J31" s="12">
        <v>471</v>
      </c>
      <c r="K31" s="12">
        <v>531.74907599999995</v>
      </c>
      <c r="L31" s="8">
        <v>144.107328</v>
      </c>
      <c r="M31" s="12">
        <v>381</v>
      </c>
      <c r="N31" s="12">
        <v>366.77161599999999</v>
      </c>
      <c r="O31" s="8">
        <v>98.170839999999998</v>
      </c>
    </row>
    <row r="32" spans="2:15" s="31" customFormat="1" ht="13.35" customHeight="1" x14ac:dyDescent="0.2">
      <c r="B32" s="29"/>
      <c r="C32" s="405" t="s">
        <v>18</v>
      </c>
      <c r="D32" s="12">
        <v>481</v>
      </c>
      <c r="E32" s="12">
        <v>648.906657</v>
      </c>
      <c r="F32" s="8">
        <v>180.10190600000001</v>
      </c>
      <c r="G32" s="12">
        <v>473</v>
      </c>
      <c r="H32" s="12">
        <v>601.98523899999998</v>
      </c>
      <c r="I32" s="8">
        <v>165.49652399999999</v>
      </c>
      <c r="J32" s="12">
        <v>459</v>
      </c>
      <c r="K32" s="12">
        <v>840.78227000000004</v>
      </c>
      <c r="L32" s="8">
        <v>232.64907400000001</v>
      </c>
      <c r="M32" s="12">
        <v>391</v>
      </c>
      <c r="N32" s="12">
        <v>944.07771400000001</v>
      </c>
      <c r="O32" s="8">
        <v>260.29636799999997</v>
      </c>
    </row>
    <row r="33" spans="2:15" s="31" customFormat="1" ht="13.35" customHeight="1" x14ac:dyDescent="0.2">
      <c r="B33" s="29"/>
      <c r="C33" s="405" t="s">
        <v>19</v>
      </c>
      <c r="D33" s="12">
        <v>6613</v>
      </c>
      <c r="E33" s="12">
        <v>37782.580226999999</v>
      </c>
      <c r="F33" s="8">
        <v>10606.306549999999</v>
      </c>
      <c r="G33" s="12">
        <v>6573</v>
      </c>
      <c r="H33" s="12">
        <v>45827.168891000001</v>
      </c>
      <c r="I33" s="8">
        <v>12801.003473999999</v>
      </c>
      <c r="J33" s="12">
        <v>6475</v>
      </c>
      <c r="K33" s="12">
        <v>40814.834849999999</v>
      </c>
      <c r="L33" s="8">
        <v>11394.053269</v>
      </c>
      <c r="M33" s="12">
        <v>5109</v>
      </c>
      <c r="N33" s="12">
        <v>28978.294952</v>
      </c>
      <c r="O33" s="8">
        <v>8072.9947970000003</v>
      </c>
    </row>
    <row r="34" spans="2:15" s="23" customFormat="1" ht="13.35" customHeight="1" x14ac:dyDescent="0.2">
      <c r="B34" s="29"/>
      <c r="C34" s="405" t="s">
        <v>89</v>
      </c>
      <c r="D34" s="12">
        <v>3376</v>
      </c>
      <c r="E34" s="12">
        <v>10904.086203000001</v>
      </c>
      <c r="F34" s="8">
        <v>3018.4330709999999</v>
      </c>
      <c r="G34" s="12">
        <v>3333</v>
      </c>
      <c r="H34" s="12">
        <v>15805.41884</v>
      </c>
      <c r="I34" s="8">
        <v>4391.5054360000004</v>
      </c>
      <c r="J34" s="12">
        <v>3218</v>
      </c>
      <c r="K34" s="12">
        <v>24255.396273999999</v>
      </c>
      <c r="L34" s="8">
        <v>6774.6188229999998</v>
      </c>
      <c r="M34" s="12">
        <v>2778</v>
      </c>
      <c r="N34" s="12">
        <v>12915.222078999999</v>
      </c>
      <c r="O34" s="8">
        <v>3602.2214210000002</v>
      </c>
    </row>
    <row r="35" spans="2:15" s="23" customFormat="1" ht="13.35" customHeight="1" x14ac:dyDescent="0.2">
      <c r="B35" s="29"/>
      <c r="C35" s="405" t="s">
        <v>20</v>
      </c>
      <c r="D35" s="12">
        <v>7982</v>
      </c>
      <c r="E35" s="12">
        <v>22010.730062999999</v>
      </c>
      <c r="F35" s="8">
        <v>6166.0336619999998</v>
      </c>
      <c r="G35" s="12">
        <v>7778</v>
      </c>
      <c r="H35" s="12">
        <v>21059.201424999999</v>
      </c>
      <c r="I35" s="8">
        <v>5865.3983360000002</v>
      </c>
      <c r="J35" s="12">
        <v>7305</v>
      </c>
      <c r="K35" s="12">
        <v>23050.957177</v>
      </c>
      <c r="L35" s="8">
        <v>6413.4412130000001</v>
      </c>
      <c r="M35" s="12">
        <v>5673</v>
      </c>
      <c r="N35" s="12">
        <v>11563.078369999999</v>
      </c>
      <c r="O35" s="8">
        <v>3203.2131730000001</v>
      </c>
    </row>
    <row r="36" spans="2:15" s="31" customFormat="1" ht="13.35" customHeight="1" x14ac:dyDescent="0.2">
      <c r="B36" s="29"/>
      <c r="C36" s="405" t="s">
        <v>90</v>
      </c>
      <c r="D36" s="12">
        <v>1201</v>
      </c>
      <c r="E36" s="12">
        <v>1092.5930559999999</v>
      </c>
      <c r="F36" s="8">
        <v>296.92649799999998</v>
      </c>
      <c r="G36" s="12">
        <v>1027</v>
      </c>
      <c r="H36" s="12">
        <v>822.32200599999999</v>
      </c>
      <c r="I36" s="8">
        <v>219.756958</v>
      </c>
      <c r="J36" s="12">
        <v>948</v>
      </c>
      <c r="K36" s="12">
        <v>936.16042600000003</v>
      </c>
      <c r="L36" s="8">
        <v>252.242143</v>
      </c>
      <c r="M36" s="12">
        <v>732</v>
      </c>
      <c r="N36" s="12">
        <v>627.49781399999995</v>
      </c>
      <c r="O36" s="8">
        <v>167.252138</v>
      </c>
    </row>
    <row r="37" spans="2:15" s="31" customFormat="1" ht="13.35" customHeight="1" x14ac:dyDescent="0.2">
      <c r="B37" s="97"/>
      <c r="C37" s="488" t="s">
        <v>100</v>
      </c>
      <c r="D37" s="489">
        <f>D55</f>
        <v>1716</v>
      </c>
      <c r="E37" s="489">
        <f t="shared" ref="E37:O37" si="0">E55</f>
        <v>682.90047300000003</v>
      </c>
      <c r="F37" s="395">
        <f t="shared" si="0"/>
        <v>198.09910699999242</v>
      </c>
      <c r="G37" s="489">
        <f t="shared" si="0"/>
        <v>1104</v>
      </c>
      <c r="H37" s="489">
        <f t="shared" si="0"/>
        <v>293.00896499999999</v>
      </c>
      <c r="I37" s="395">
        <f t="shared" si="0"/>
        <v>95.450435999971575</v>
      </c>
      <c r="J37" s="489">
        <f t="shared" si="0"/>
        <v>680</v>
      </c>
      <c r="K37" s="489">
        <f t="shared" si="0"/>
        <v>545.2015869999999</v>
      </c>
      <c r="L37" s="395">
        <f t="shared" si="0"/>
        <v>153.46088099997715</v>
      </c>
      <c r="M37" s="489">
        <f t="shared" si="0"/>
        <v>234</v>
      </c>
      <c r="N37" s="489">
        <f t="shared" si="0"/>
        <v>41.227420999999993</v>
      </c>
      <c r="O37" s="395">
        <f t="shared" si="0"/>
        <v>11.354941999999999</v>
      </c>
    </row>
    <row r="38" spans="2:15" s="31" customFormat="1" ht="13.35" customHeight="1" x14ac:dyDescent="0.2">
      <c r="B38" s="97"/>
      <c r="C38" s="399" t="s">
        <v>22</v>
      </c>
      <c r="D38" s="80">
        <f t="shared" ref="D38:O38" si="1">SUM(D4:D37)</f>
        <v>181234</v>
      </c>
      <c r="E38" s="487"/>
      <c r="F38" s="81">
        <f t="shared" si="1"/>
        <v>128611.090753</v>
      </c>
      <c r="G38" s="80">
        <f t="shared" si="1"/>
        <v>172068</v>
      </c>
      <c r="H38" s="487"/>
      <c r="I38" s="81">
        <f t="shared" si="1"/>
        <v>125355.38707</v>
      </c>
      <c r="J38" s="80">
        <f t="shared" si="1"/>
        <v>165852</v>
      </c>
      <c r="K38" s="487"/>
      <c r="L38" s="80">
        <f t="shared" si="1"/>
        <v>138796.322548</v>
      </c>
      <c r="M38" s="79">
        <f t="shared" si="1"/>
        <v>135693</v>
      </c>
      <c r="N38" s="487"/>
      <c r="O38" s="81">
        <f t="shared" si="1"/>
        <v>84908.168180000008</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H42" s="805" t="s">
        <v>190</v>
      </c>
    </row>
    <row r="43" spans="2:15" s="23" customFormat="1" ht="13.35" customHeight="1" x14ac:dyDescent="0.2">
      <c r="F43" s="28"/>
    </row>
    <row r="44" spans="2:15" s="25" customFormat="1" ht="13.35" hidden="1" customHeight="1" x14ac:dyDescent="0.2">
      <c r="B44" s="30"/>
      <c r="C44" s="490" t="s">
        <v>179</v>
      </c>
      <c r="D44" s="491">
        <f>A3.3.1!E30-SUM(D4:D37)</f>
        <v>0</v>
      </c>
      <c r="E44" s="491">
        <f>A3.3.1!F30-SUM(E4:E37)</f>
        <v>0</v>
      </c>
      <c r="F44" s="491">
        <f>A3.3.1!G30-SUM(F4:F37)</f>
        <v>0</v>
      </c>
      <c r="G44" s="491">
        <f>A3.3.1!H30-SUM(G4:G37)</f>
        <v>0</v>
      </c>
      <c r="H44" s="491">
        <f>A3.3.1!I30-SUM(H4:H37)</f>
        <v>0</v>
      </c>
      <c r="I44" s="491">
        <f>A3.3.1!J30-SUM(I4:I37)</f>
        <v>0</v>
      </c>
      <c r="J44" s="491">
        <f>A3.3.1!K30-SUM(J4:J37)</f>
        <v>0</v>
      </c>
      <c r="K44" s="491">
        <f>A3.3.1!L30-SUM(K4:K37)</f>
        <v>0</v>
      </c>
      <c r="L44" s="491">
        <f>A3.3.1!M30-SUM(L4:L37)</f>
        <v>0</v>
      </c>
      <c r="M44" s="491">
        <f>A3.3.1!N30-SUM(M4:M37)</f>
        <v>0</v>
      </c>
      <c r="N44" s="491">
        <f>A3.3.1!O30-SUM(N4:N37)</f>
        <v>0</v>
      </c>
      <c r="O44" s="492">
        <f>A3.3.1!P30-SUM(O4:O37)</f>
        <v>0</v>
      </c>
    </row>
    <row r="45" spans="2:15" s="23" customFormat="1" ht="13.35" hidden="1" customHeight="1" x14ac:dyDescent="0.2">
      <c r="D45" s="28"/>
      <c r="E45" s="28"/>
      <c r="F45" s="28"/>
      <c r="G45" s="28"/>
      <c r="H45" s="28"/>
      <c r="I45" s="28"/>
      <c r="J45" s="28"/>
      <c r="K45" s="28"/>
      <c r="L45" s="28"/>
      <c r="M45" s="28"/>
      <c r="N45" s="28"/>
      <c r="O45" s="28"/>
    </row>
    <row r="46" spans="2:15" s="23" customFormat="1" ht="13.35" hidden="1" customHeight="1" x14ac:dyDescent="0.2"/>
    <row r="47" spans="2:15" s="23" customFormat="1" ht="13.35" hidden="1" customHeight="1" x14ac:dyDescent="0.2"/>
    <row r="48" spans="2:15" s="23" customFormat="1" ht="13.35" hidden="1" customHeight="1" x14ac:dyDescent="0.2">
      <c r="C48" s="83" t="s">
        <v>109</v>
      </c>
      <c r="D48" s="84">
        <f>D14/D$38</f>
        <v>0.38009424280212323</v>
      </c>
      <c r="E48" s="84" t="e">
        <f t="shared" ref="E48:O48" si="2">E14/E$38</f>
        <v>#DIV/0!</v>
      </c>
      <c r="F48" s="84">
        <f t="shared" si="2"/>
        <v>0.29066982873036551</v>
      </c>
      <c r="G48" s="84">
        <f t="shared" si="2"/>
        <v>0.38811981309714766</v>
      </c>
      <c r="H48" s="84" t="e">
        <f t="shared" si="2"/>
        <v>#DIV/0!</v>
      </c>
      <c r="I48" s="84">
        <f t="shared" si="2"/>
        <v>0.28032870271763427</v>
      </c>
      <c r="J48" s="84">
        <f t="shared" si="2"/>
        <v>0.39083037889202421</v>
      </c>
      <c r="K48" s="84" t="e">
        <f t="shared" si="2"/>
        <v>#DIV/0!</v>
      </c>
      <c r="L48" s="84">
        <f t="shared" si="2"/>
        <v>0.31220873788650977</v>
      </c>
      <c r="M48" s="84">
        <f t="shared" si="2"/>
        <v>0.40140611527492209</v>
      </c>
      <c r="N48" s="84" t="e">
        <f t="shared" si="2"/>
        <v>#DIV/0!</v>
      </c>
      <c r="O48" s="85">
        <f t="shared" si="2"/>
        <v>0.30799806380889466</v>
      </c>
    </row>
    <row r="49" spans="3:15" s="23" customFormat="1" ht="13.35" hidden="1" customHeight="1" x14ac:dyDescent="0.2">
      <c r="C49" s="86" t="s">
        <v>110</v>
      </c>
      <c r="D49" s="87">
        <f>D35/D$38</f>
        <v>4.4042508580067759E-2</v>
      </c>
      <c r="E49" s="87" t="e">
        <f t="shared" ref="E49:O49" si="3">E35/E$38</f>
        <v>#DIV/0!</v>
      </c>
      <c r="F49" s="87">
        <f t="shared" si="3"/>
        <v>4.7943249885361618E-2</v>
      </c>
      <c r="G49" s="87">
        <f t="shared" si="3"/>
        <v>4.5203059255643115E-2</v>
      </c>
      <c r="H49" s="87" t="e">
        <f t="shared" si="3"/>
        <v>#DIV/0!</v>
      </c>
      <c r="I49" s="87">
        <f t="shared" si="3"/>
        <v>4.679015775145498E-2</v>
      </c>
      <c r="J49" s="87">
        <f t="shared" si="3"/>
        <v>4.404529339411041E-2</v>
      </c>
      <c r="K49" s="87" t="e">
        <f t="shared" si="3"/>
        <v>#DIV/0!</v>
      </c>
      <c r="L49" s="87">
        <f t="shared" si="3"/>
        <v>4.6207573048500886E-2</v>
      </c>
      <c r="M49" s="87">
        <f t="shared" si="3"/>
        <v>4.180760982511994E-2</v>
      </c>
      <c r="N49" s="87" t="e">
        <f t="shared" si="3"/>
        <v>#DIV/0!</v>
      </c>
      <c r="O49" s="88">
        <f t="shared" si="3"/>
        <v>3.7725618649661459E-2</v>
      </c>
    </row>
    <row r="50" spans="3:15" s="23" customFormat="1" ht="13.35" hidden="1" customHeight="1" x14ac:dyDescent="0.2">
      <c r="C50" s="86" t="s">
        <v>111</v>
      </c>
      <c r="D50" s="87">
        <f>D27/D$38</f>
        <v>0.13277861769866581</v>
      </c>
      <c r="E50" s="87" t="e">
        <f t="shared" ref="E50:O50" si="4">E27/E$38</f>
        <v>#DIV/0!</v>
      </c>
      <c r="F50" s="87">
        <f t="shared" si="4"/>
        <v>5.5124681747826837E-2</v>
      </c>
      <c r="G50" s="87">
        <f t="shared" si="4"/>
        <v>0.12888509194039566</v>
      </c>
      <c r="H50" s="87" t="e">
        <f t="shared" si="4"/>
        <v>#DIV/0!</v>
      </c>
      <c r="I50" s="87">
        <f t="shared" si="4"/>
        <v>6.6710768260244344E-2</v>
      </c>
      <c r="J50" s="87">
        <f t="shared" si="4"/>
        <v>0.13008585968212624</v>
      </c>
      <c r="K50" s="87" t="e">
        <f t="shared" si="4"/>
        <v>#DIV/0!</v>
      </c>
      <c r="L50" s="87">
        <f t="shared" si="4"/>
        <v>6.0887474162562204E-2</v>
      </c>
      <c r="M50" s="87">
        <f t="shared" si="4"/>
        <v>0.12604924351292993</v>
      </c>
      <c r="N50" s="87" t="e">
        <f t="shared" si="4"/>
        <v>#DIV/0!</v>
      </c>
      <c r="O50" s="88">
        <f t="shared" si="4"/>
        <v>8.7713427808400982E-2</v>
      </c>
    </row>
    <row r="51" spans="3:15" s="23" customFormat="1" ht="13.35" hidden="1" customHeight="1" x14ac:dyDescent="0.2">
      <c r="C51" s="89"/>
      <c r="D51" s="90">
        <f>SUM(D48:D50)</f>
        <v>0.55691536908085681</v>
      </c>
      <c r="E51" s="90" t="e">
        <f t="shared" ref="E51:O51" si="5">SUM(E48:E50)</f>
        <v>#DIV/0!</v>
      </c>
      <c r="F51" s="90">
        <f t="shared" si="5"/>
        <v>0.39373776036355401</v>
      </c>
      <c r="G51" s="90">
        <f t="shared" si="5"/>
        <v>0.56220796429318642</v>
      </c>
      <c r="H51" s="90" t="e">
        <f t="shared" si="5"/>
        <v>#DIV/0!</v>
      </c>
      <c r="I51" s="90">
        <f t="shared" si="5"/>
        <v>0.39382962872933358</v>
      </c>
      <c r="J51" s="90">
        <f t="shared" si="5"/>
        <v>0.56496153196826082</v>
      </c>
      <c r="K51" s="90" t="e">
        <f t="shared" si="5"/>
        <v>#DIV/0!</v>
      </c>
      <c r="L51" s="90">
        <f t="shared" si="5"/>
        <v>0.41930378509757282</v>
      </c>
      <c r="M51" s="90">
        <f t="shared" si="5"/>
        <v>0.56926296861297199</v>
      </c>
      <c r="N51" s="90" t="e">
        <f t="shared" si="5"/>
        <v>#DIV/0!</v>
      </c>
      <c r="O51" s="91">
        <f t="shared" si="5"/>
        <v>0.43343711026695708</v>
      </c>
    </row>
    <row r="52" spans="3:15" s="23" customFormat="1" ht="13.35" customHeight="1" x14ac:dyDescent="0.25">
      <c r="C52" s="50"/>
      <c r="D52" s="51"/>
      <c r="E52" s="51"/>
      <c r="F52" s="51"/>
      <c r="H52" s="51"/>
      <c r="I52" s="51"/>
      <c r="K52" s="51"/>
      <c r="L52" s="51"/>
      <c r="O52" s="51"/>
    </row>
    <row r="53" spans="3:15" s="23" customFormat="1" ht="13.35" customHeight="1" x14ac:dyDescent="0.25">
      <c r="C53" s="50"/>
      <c r="D53" s="51"/>
      <c r="E53" s="51"/>
      <c r="F53" s="51"/>
      <c r="H53" s="51"/>
      <c r="I53" s="51"/>
      <c r="K53" s="51"/>
      <c r="L53" s="51"/>
      <c r="O53" s="51"/>
    </row>
    <row r="54" spans="3:15" s="23" customFormat="1" ht="13.35" customHeight="1" x14ac:dyDescent="0.25">
      <c r="C54" s="50"/>
      <c r="D54" s="51"/>
      <c r="E54" s="51"/>
      <c r="F54" s="51"/>
      <c r="H54" s="51"/>
      <c r="I54" s="51"/>
      <c r="K54" s="51"/>
      <c r="L54" s="51"/>
      <c r="O54" s="51"/>
    </row>
    <row r="55" spans="3:15" s="23" customFormat="1" ht="13.35" hidden="1" customHeight="1" x14ac:dyDescent="0.2">
      <c r="C55" s="523" t="s">
        <v>21</v>
      </c>
      <c r="D55" s="524">
        <f t="shared" ref="D55:O55" si="6">SUM(D56:D62)</f>
        <v>1716</v>
      </c>
      <c r="E55" s="524">
        <f t="shared" si="6"/>
        <v>682.90047300000003</v>
      </c>
      <c r="F55" s="524">
        <f t="shared" si="6"/>
        <v>198.09910699999242</v>
      </c>
      <c r="G55" s="524">
        <f t="shared" si="6"/>
        <v>1104</v>
      </c>
      <c r="H55" s="524">
        <f t="shared" si="6"/>
        <v>293.00896499999999</v>
      </c>
      <c r="I55" s="524">
        <f t="shared" si="6"/>
        <v>95.450435999971575</v>
      </c>
      <c r="J55" s="524">
        <f t="shared" si="6"/>
        <v>680</v>
      </c>
      <c r="K55" s="524">
        <f t="shared" si="6"/>
        <v>545.2015869999999</v>
      </c>
      <c r="L55" s="524">
        <f t="shared" si="6"/>
        <v>153.46088099997715</v>
      </c>
      <c r="M55" s="524">
        <f t="shared" si="6"/>
        <v>234</v>
      </c>
      <c r="N55" s="524">
        <f t="shared" si="6"/>
        <v>41.227420999999993</v>
      </c>
      <c r="O55" s="525">
        <f t="shared" si="6"/>
        <v>11.354941999999999</v>
      </c>
    </row>
    <row r="56" spans="3:15" s="23" customFormat="1" ht="13.35" hidden="1" customHeight="1" x14ac:dyDescent="0.2">
      <c r="C56" s="83" t="s">
        <v>235</v>
      </c>
      <c r="D56" s="497">
        <v>923</v>
      </c>
      <c r="E56" s="497">
        <v>454.36379299999999</v>
      </c>
      <c r="F56" s="497">
        <v>128.688312</v>
      </c>
      <c r="G56" s="497">
        <v>639</v>
      </c>
      <c r="H56" s="497">
        <v>210.27761599999999</v>
      </c>
      <c r="I56" s="497">
        <v>67.883279999999999</v>
      </c>
      <c r="J56" s="497">
        <v>309</v>
      </c>
      <c r="K56" s="497">
        <v>109.018156</v>
      </c>
      <c r="L56" s="497">
        <v>29.984988000000001</v>
      </c>
      <c r="M56" s="497">
        <v>72</v>
      </c>
      <c r="N56" s="497">
        <v>20.506594</v>
      </c>
      <c r="O56" s="498">
        <v>5.6831149999999999</v>
      </c>
    </row>
    <row r="57" spans="3:15" s="23" customFormat="1" ht="13.35" hidden="1" customHeight="1" x14ac:dyDescent="0.2">
      <c r="C57" s="499" t="s">
        <v>152</v>
      </c>
      <c r="D57" s="500">
        <v>75</v>
      </c>
      <c r="E57" s="500">
        <v>165.39679699999999</v>
      </c>
      <c r="F57" s="500">
        <v>51.676462999999998</v>
      </c>
      <c r="G57" s="500">
        <v>95</v>
      </c>
      <c r="H57" s="500">
        <v>37.263593</v>
      </c>
      <c r="I57" s="500">
        <v>14.920469000000001</v>
      </c>
      <c r="J57" s="500">
        <v>57</v>
      </c>
      <c r="K57" s="500">
        <v>397.18638199999998</v>
      </c>
      <c r="L57" s="500">
        <v>112.876598</v>
      </c>
      <c r="M57" s="500">
        <v>23</v>
      </c>
      <c r="N57" s="500">
        <v>2.028734</v>
      </c>
      <c r="O57" s="501">
        <v>0.58473900000000001</v>
      </c>
    </row>
    <row r="58" spans="3:15" s="23" customFormat="1" ht="13.35" hidden="1" customHeight="1" x14ac:dyDescent="0.2">
      <c r="C58" s="499" t="s">
        <v>153</v>
      </c>
      <c r="D58" s="500">
        <v>289</v>
      </c>
      <c r="E58" s="500">
        <v>43.839115999999997</v>
      </c>
      <c r="F58" s="500">
        <v>12.270903000000001</v>
      </c>
      <c r="G58" s="500">
        <v>331</v>
      </c>
      <c r="H58" s="500">
        <v>44.107061999999999</v>
      </c>
      <c r="I58" s="500">
        <v>12.261792</v>
      </c>
      <c r="J58" s="500">
        <v>298</v>
      </c>
      <c r="K58" s="500">
        <v>37.909540999999997</v>
      </c>
      <c r="L58" s="500">
        <v>10.406506</v>
      </c>
      <c r="M58" s="500">
        <v>135</v>
      </c>
      <c r="N58" s="500">
        <v>18.300733999999999</v>
      </c>
      <c r="O58" s="501">
        <v>4.9775080000000003</v>
      </c>
    </row>
    <row r="59" spans="3:15" s="23" customFormat="1" ht="13.35" hidden="1" customHeight="1" x14ac:dyDescent="0.2">
      <c r="C59" s="499" t="s">
        <v>154</v>
      </c>
      <c r="D59" s="500">
        <v>393</v>
      </c>
      <c r="E59" s="500">
        <v>1.96221</v>
      </c>
      <c r="F59" s="500">
        <v>0.54943699999999995</v>
      </c>
      <c r="G59" s="500">
        <v>14</v>
      </c>
      <c r="H59" s="500">
        <v>1.4E-5</v>
      </c>
      <c r="I59" s="500">
        <v>3.9999999999999998E-6</v>
      </c>
      <c r="J59" s="500">
        <v>0</v>
      </c>
      <c r="K59" s="500">
        <v>0</v>
      </c>
      <c r="L59" s="500">
        <v>0</v>
      </c>
      <c r="M59" s="500">
        <v>0</v>
      </c>
      <c r="N59" s="500">
        <v>0</v>
      </c>
      <c r="O59" s="501">
        <v>0</v>
      </c>
    </row>
    <row r="60" spans="3:15" s="23" customFormat="1" ht="13.35" hidden="1" customHeight="1" x14ac:dyDescent="0.2">
      <c r="C60" s="499" t="s">
        <v>155</v>
      </c>
      <c r="D60" s="500">
        <v>36</v>
      </c>
      <c r="E60" s="500">
        <v>17.338557000000002</v>
      </c>
      <c r="F60" s="500">
        <v>4.9139929999999996</v>
      </c>
      <c r="G60" s="500">
        <v>24</v>
      </c>
      <c r="H60" s="500">
        <v>1.324651</v>
      </c>
      <c r="I60" s="500">
        <v>0.374801</v>
      </c>
      <c r="J60" s="500">
        <v>16</v>
      </c>
      <c r="K60" s="500">
        <v>1.0875079999999999</v>
      </c>
      <c r="L60" s="500">
        <v>0.19279199999999999</v>
      </c>
      <c r="M60" s="500">
        <v>1</v>
      </c>
      <c r="N60" s="500">
        <v>9.9999999999999995E-7</v>
      </c>
      <c r="O60" s="501">
        <v>0</v>
      </c>
    </row>
    <row r="61" spans="3:15" s="23" customFormat="1" ht="13.35" hidden="1" customHeight="1" x14ac:dyDescent="0.2">
      <c r="C61" s="499" t="s">
        <v>230</v>
      </c>
      <c r="D61" s="500">
        <v>0</v>
      </c>
      <c r="E61" s="500">
        <v>0</v>
      </c>
      <c r="F61" s="500">
        <v>0</v>
      </c>
      <c r="G61" s="500">
        <v>1</v>
      </c>
      <c r="H61" s="500">
        <v>3.6028999999999999E-2</v>
      </c>
      <c r="I61" s="500">
        <v>1.0088E-2</v>
      </c>
      <c r="J61" s="500">
        <v>0</v>
      </c>
      <c r="K61" s="500">
        <v>0</v>
      </c>
      <c r="L61" s="500">
        <v>0</v>
      </c>
      <c r="M61" s="500">
        <v>3</v>
      </c>
      <c r="N61" s="500">
        <v>0.39135799999999998</v>
      </c>
      <c r="O61" s="501">
        <v>0.10958</v>
      </c>
    </row>
    <row r="62" spans="3:15" s="23" customFormat="1" ht="13.35" hidden="1" customHeight="1" x14ac:dyDescent="0.2">
      <c r="C62" s="502" t="s">
        <v>156</v>
      </c>
      <c r="D62" s="503">
        <v>0</v>
      </c>
      <c r="E62" s="503">
        <v>0</v>
      </c>
      <c r="F62" s="503">
        <v>-1.0000076144933701E-6</v>
      </c>
      <c r="G62" s="503">
        <v>0</v>
      </c>
      <c r="H62" s="503">
        <v>0</v>
      </c>
      <c r="I62" s="503">
        <v>1.999971573241055E-6</v>
      </c>
      <c r="J62" s="503">
        <v>0</v>
      </c>
      <c r="K62" s="503">
        <v>0</v>
      </c>
      <c r="L62" s="503">
        <v>-3.0000228434801102E-6</v>
      </c>
      <c r="M62" s="503">
        <v>0</v>
      </c>
      <c r="N62" s="503">
        <v>0</v>
      </c>
      <c r="O62" s="504">
        <v>0</v>
      </c>
    </row>
    <row r="63" spans="3:15" s="23" customFormat="1" ht="13.35" customHeight="1" x14ac:dyDescent="0.25">
      <c r="C63" s="22"/>
      <c r="D63" s="51"/>
      <c r="E63" s="51"/>
      <c r="F63" s="51"/>
      <c r="H63" s="51"/>
      <c r="I63" s="51"/>
      <c r="K63" s="51"/>
      <c r="L63" s="51"/>
      <c r="O63" s="51"/>
    </row>
    <row r="65" spans="2:15" ht="11.25" x14ac:dyDescent="0.2">
      <c r="B65" s="11"/>
      <c r="C65" s="11"/>
      <c r="D65" s="11"/>
      <c r="E65" s="11"/>
      <c r="F65" s="11"/>
      <c r="G65" s="11"/>
      <c r="H65" s="11"/>
      <c r="I65" s="11"/>
      <c r="J65" s="11"/>
      <c r="K65" s="11"/>
      <c r="L65" s="11"/>
      <c r="M65" s="11"/>
      <c r="N65" s="11"/>
      <c r="O65" s="11"/>
    </row>
    <row r="66" spans="2:15" ht="11.25" x14ac:dyDescent="0.2">
      <c r="B66" s="11"/>
      <c r="C66" s="11"/>
      <c r="D66" s="11"/>
      <c r="E66" s="11"/>
      <c r="F66" s="11"/>
      <c r="G66" s="11"/>
      <c r="H66" s="11"/>
      <c r="I66" s="11"/>
      <c r="J66" s="11"/>
      <c r="K66" s="11"/>
      <c r="L66" s="11"/>
      <c r="M66" s="11"/>
      <c r="N66" s="11"/>
      <c r="O66" s="11"/>
    </row>
    <row r="67" spans="2:15" ht="11.25" x14ac:dyDescent="0.2">
      <c r="B67" s="11"/>
      <c r="C67" s="11"/>
      <c r="D67" s="11"/>
      <c r="E67" s="11"/>
      <c r="F67" s="11"/>
      <c r="G67" s="11"/>
      <c r="H67" s="11"/>
      <c r="I67" s="11"/>
      <c r="J67" s="11"/>
      <c r="K67" s="11"/>
      <c r="L67" s="11"/>
      <c r="M67" s="11"/>
      <c r="N67" s="11"/>
      <c r="O67" s="11"/>
    </row>
    <row r="68" spans="2:15" ht="11.25" x14ac:dyDescent="0.2">
      <c r="B68" s="11"/>
      <c r="C68" s="11"/>
      <c r="D68" s="11"/>
      <c r="E68" s="11"/>
      <c r="F68" s="11"/>
      <c r="G68" s="11"/>
      <c r="H68" s="11"/>
      <c r="I68" s="11"/>
      <c r="J68" s="11"/>
      <c r="K68" s="11"/>
      <c r="L68" s="11"/>
      <c r="M68" s="11"/>
      <c r="N68" s="11"/>
      <c r="O68" s="11"/>
    </row>
    <row r="69" spans="2:15" ht="11.25" x14ac:dyDescent="0.2">
      <c r="B69" s="11"/>
      <c r="C69" s="11"/>
      <c r="D69" s="11"/>
      <c r="E69" s="11"/>
      <c r="F69" s="11"/>
      <c r="G69" s="11"/>
      <c r="H69" s="11"/>
      <c r="I69" s="11"/>
      <c r="J69" s="11"/>
      <c r="K69" s="11"/>
      <c r="L69" s="11"/>
      <c r="M69" s="11"/>
      <c r="N69" s="11"/>
      <c r="O69" s="11"/>
    </row>
    <row r="70" spans="2:15" ht="11.25" x14ac:dyDescent="0.2">
      <c r="B70" s="11"/>
      <c r="C70" s="11"/>
      <c r="D70" s="11"/>
      <c r="E70" s="11"/>
      <c r="F70" s="11"/>
      <c r="G70" s="11"/>
      <c r="H70" s="11"/>
      <c r="I70" s="11"/>
      <c r="J70" s="11"/>
      <c r="K70" s="11"/>
      <c r="L70" s="11"/>
      <c r="M70" s="11"/>
      <c r="N70" s="11"/>
      <c r="O70" s="11"/>
    </row>
    <row r="71" spans="2:15" ht="11.25" x14ac:dyDescent="0.2">
      <c r="B71" s="11"/>
      <c r="C71" s="11"/>
      <c r="D71" s="11"/>
      <c r="E71" s="11"/>
      <c r="F71" s="11"/>
      <c r="G71" s="11"/>
      <c r="H71" s="11"/>
      <c r="I71" s="11"/>
      <c r="J71" s="11"/>
      <c r="K71" s="11"/>
      <c r="L71" s="11"/>
      <c r="M71" s="11"/>
      <c r="N71" s="11"/>
      <c r="O71" s="11"/>
    </row>
    <row r="72" spans="2:15" ht="11.25" x14ac:dyDescent="0.2">
      <c r="B72" s="11"/>
      <c r="C72" s="11"/>
      <c r="D72" s="11"/>
      <c r="E72" s="11"/>
      <c r="F72" s="11"/>
      <c r="G72" s="11"/>
      <c r="H72" s="11"/>
      <c r="I72" s="11"/>
      <c r="J72" s="11"/>
      <c r="K72" s="11"/>
      <c r="L72" s="11"/>
      <c r="M72" s="11"/>
      <c r="N72" s="11"/>
      <c r="O72" s="11"/>
    </row>
    <row r="73" spans="2:15" ht="11.25" x14ac:dyDescent="0.2">
      <c r="B73" s="11"/>
      <c r="C73" s="11"/>
      <c r="D73" s="11"/>
      <c r="E73" s="11"/>
      <c r="F73" s="11"/>
      <c r="G73" s="11"/>
      <c r="H73" s="11"/>
      <c r="I73" s="11"/>
      <c r="J73" s="11"/>
      <c r="K73" s="11"/>
      <c r="L73" s="11"/>
      <c r="M73" s="11"/>
      <c r="N73" s="11"/>
      <c r="O73" s="11"/>
    </row>
    <row r="74" spans="2:15" ht="11.25" x14ac:dyDescent="0.2">
      <c r="B74" s="11"/>
      <c r="C74" s="11"/>
      <c r="D74" s="11"/>
      <c r="E74" s="11"/>
      <c r="F74" s="11"/>
      <c r="G74" s="11"/>
      <c r="H74" s="11"/>
      <c r="I74" s="11"/>
      <c r="J74" s="11"/>
      <c r="K74" s="11"/>
      <c r="L74" s="11"/>
      <c r="M74" s="11"/>
      <c r="N74" s="11"/>
      <c r="O74" s="11"/>
    </row>
    <row r="75" spans="2:15" ht="11.25" x14ac:dyDescent="0.2">
      <c r="B75" s="11"/>
      <c r="C75" s="11"/>
      <c r="D75" s="11"/>
      <c r="E75" s="11"/>
      <c r="F75" s="11"/>
      <c r="G75" s="11"/>
      <c r="H75" s="11"/>
      <c r="I75" s="11"/>
      <c r="J75" s="11"/>
      <c r="K75" s="11"/>
      <c r="L75" s="11"/>
      <c r="M75" s="11"/>
      <c r="N75" s="11"/>
      <c r="O75" s="11"/>
    </row>
    <row r="76" spans="2:15" ht="11.25" x14ac:dyDescent="0.2">
      <c r="B76" s="11"/>
      <c r="C76" s="11"/>
      <c r="D76" s="11"/>
      <c r="E76" s="11"/>
      <c r="F76" s="11"/>
      <c r="G76" s="11"/>
      <c r="H76" s="11"/>
      <c r="I76" s="11"/>
      <c r="J76" s="11"/>
      <c r="K76" s="11"/>
      <c r="L76" s="11"/>
      <c r="M76" s="11"/>
      <c r="N76" s="11"/>
      <c r="O76" s="11"/>
    </row>
    <row r="77" spans="2:15" ht="11.25" x14ac:dyDescent="0.2">
      <c r="B77" s="11"/>
      <c r="C77" s="11"/>
      <c r="D77" s="11"/>
      <c r="E77" s="11"/>
      <c r="F77" s="11"/>
      <c r="G77" s="11"/>
      <c r="H77" s="11"/>
      <c r="I77" s="11"/>
      <c r="J77" s="11"/>
      <c r="K77" s="11"/>
      <c r="L77" s="11"/>
      <c r="M77" s="11"/>
      <c r="N77" s="11"/>
      <c r="O77" s="11"/>
    </row>
    <row r="78" spans="2:15" ht="11.25" x14ac:dyDescent="0.2">
      <c r="B78" s="11"/>
      <c r="C78" s="11"/>
      <c r="D78" s="11"/>
      <c r="E78" s="11"/>
      <c r="F78" s="11"/>
      <c r="G78" s="11"/>
      <c r="H78" s="11"/>
      <c r="I78" s="11"/>
      <c r="J78" s="11"/>
      <c r="K78" s="11"/>
      <c r="L78" s="11"/>
      <c r="M78" s="11"/>
      <c r="N78" s="11"/>
      <c r="O78" s="11"/>
    </row>
    <row r="79" spans="2:15" ht="11.25" x14ac:dyDescent="0.2">
      <c r="B79" s="11"/>
      <c r="C79" s="11"/>
      <c r="D79" s="11"/>
      <c r="E79" s="11"/>
      <c r="F79" s="11"/>
      <c r="G79" s="11"/>
      <c r="H79" s="11"/>
      <c r="I79" s="11"/>
      <c r="J79" s="11"/>
      <c r="K79" s="11"/>
      <c r="L79" s="11"/>
      <c r="M79" s="11"/>
      <c r="N79" s="11"/>
      <c r="O79" s="11"/>
    </row>
    <row r="80" spans="2:15" ht="11.25" x14ac:dyDescent="0.2">
      <c r="B80" s="11"/>
      <c r="C80" s="11"/>
      <c r="D80" s="11"/>
      <c r="E80" s="11"/>
      <c r="F80" s="11"/>
      <c r="G80" s="11"/>
      <c r="H80" s="11"/>
      <c r="I80" s="11"/>
      <c r="J80" s="11"/>
      <c r="K80" s="11"/>
      <c r="L80" s="11"/>
      <c r="M80" s="11"/>
      <c r="N80" s="11"/>
      <c r="O80" s="11"/>
    </row>
    <row r="81" spans="2:15" ht="11.25" x14ac:dyDescent="0.2">
      <c r="B81" s="11"/>
      <c r="C81" s="11"/>
      <c r="D81" s="11"/>
      <c r="E81" s="11"/>
      <c r="F81" s="11"/>
      <c r="G81" s="11"/>
      <c r="H81" s="11"/>
      <c r="I81" s="11"/>
      <c r="J81" s="11"/>
      <c r="K81" s="11"/>
      <c r="L81" s="11"/>
      <c r="M81" s="11"/>
      <c r="N81" s="11"/>
      <c r="O81" s="11"/>
    </row>
    <row r="82" spans="2:15" ht="11.25" x14ac:dyDescent="0.2">
      <c r="B82" s="11"/>
      <c r="C82" s="11"/>
      <c r="D82" s="11"/>
      <c r="E82" s="11"/>
      <c r="F82" s="11"/>
      <c r="G82" s="11"/>
      <c r="H82" s="11"/>
      <c r="I82" s="11"/>
      <c r="J82" s="11"/>
      <c r="K82" s="11"/>
      <c r="L82" s="11"/>
      <c r="M82" s="11"/>
      <c r="N82" s="11"/>
      <c r="O82" s="11"/>
    </row>
    <row r="83" spans="2:15" ht="11.25" x14ac:dyDescent="0.2">
      <c r="B83" s="11"/>
      <c r="C83" s="11"/>
      <c r="D83" s="11"/>
      <c r="E83" s="11"/>
      <c r="F83" s="11"/>
      <c r="G83" s="11"/>
      <c r="H83" s="11"/>
      <c r="I83" s="11"/>
      <c r="J83" s="11"/>
      <c r="K83" s="11"/>
      <c r="L83" s="11"/>
      <c r="M83" s="11"/>
      <c r="N83" s="11"/>
      <c r="O83" s="11"/>
    </row>
    <row r="84" spans="2:15" ht="11.25" x14ac:dyDescent="0.2">
      <c r="B84" s="11"/>
      <c r="C84" s="11"/>
      <c r="D84" s="11"/>
      <c r="E84" s="11"/>
      <c r="F84" s="11"/>
      <c r="G84" s="11"/>
      <c r="H84" s="11"/>
      <c r="I84" s="11"/>
      <c r="J84" s="11"/>
      <c r="K84" s="11"/>
      <c r="L84" s="11"/>
      <c r="M84" s="11"/>
      <c r="N84" s="11"/>
      <c r="O84" s="11"/>
    </row>
    <row r="85" spans="2:15" ht="11.25" x14ac:dyDescent="0.2">
      <c r="B85" s="11"/>
      <c r="C85" s="11"/>
      <c r="D85" s="11"/>
      <c r="E85" s="11"/>
      <c r="F85" s="11"/>
      <c r="G85" s="11"/>
      <c r="H85" s="11"/>
      <c r="I85" s="11"/>
      <c r="J85" s="11"/>
      <c r="K85" s="11"/>
      <c r="L85" s="11"/>
      <c r="M85" s="11"/>
      <c r="N85" s="11"/>
      <c r="O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row r="3305" spans="2:15" ht="11.25" x14ac:dyDescent="0.2">
      <c r="B3305" s="11"/>
      <c r="C3305" s="11"/>
      <c r="D3305" s="11"/>
      <c r="E3305" s="11"/>
      <c r="F3305" s="11"/>
      <c r="G3305" s="11"/>
      <c r="H3305" s="11"/>
      <c r="I3305" s="11"/>
      <c r="J3305" s="11"/>
      <c r="K3305" s="11"/>
      <c r="L3305" s="11"/>
      <c r="M3305" s="11"/>
      <c r="N3305" s="11"/>
      <c r="O3305" s="11"/>
    </row>
    <row r="3306" spans="2:15" ht="11.25" x14ac:dyDescent="0.2">
      <c r="B3306" s="11"/>
      <c r="C3306" s="11"/>
      <c r="D3306" s="11"/>
      <c r="E3306" s="11"/>
      <c r="F3306" s="11"/>
      <c r="G3306" s="11"/>
      <c r="H3306" s="11"/>
      <c r="I3306" s="11"/>
      <c r="J3306" s="11"/>
      <c r="K3306" s="11"/>
      <c r="L3306" s="11"/>
      <c r="M3306" s="11"/>
      <c r="N3306" s="11"/>
      <c r="O3306" s="11"/>
    </row>
    <row r="3307" spans="2:15" ht="11.25" x14ac:dyDescent="0.2">
      <c r="B3307" s="11"/>
      <c r="C3307" s="11"/>
      <c r="D3307" s="11"/>
      <c r="E3307" s="11"/>
      <c r="F3307" s="11"/>
      <c r="G3307" s="11"/>
      <c r="H3307" s="11"/>
      <c r="I3307" s="11"/>
      <c r="J3307" s="11"/>
      <c r="K3307" s="11"/>
      <c r="L3307" s="11"/>
      <c r="M3307" s="11"/>
      <c r="N3307" s="11"/>
      <c r="O3307" s="11"/>
    </row>
    <row r="3308" spans="2:15" ht="11.25" x14ac:dyDescent="0.2">
      <c r="B3308" s="11"/>
      <c r="C3308" s="11"/>
      <c r="D3308" s="11"/>
      <c r="E3308" s="11"/>
      <c r="F3308" s="11"/>
      <c r="G3308" s="11"/>
      <c r="H3308" s="11"/>
      <c r="I3308" s="11"/>
      <c r="J3308" s="11"/>
      <c r="K3308" s="11"/>
      <c r="L3308" s="11"/>
      <c r="M3308" s="11"/>
      <c r="N3308" s="11"/>
      <c r="O3308" s="11"/>
    </row>
    <row r="3309" spans="2:15" ht="11.25" x14ac:dyDescent="0.2">
      <c r="B3309" s="11"/>
      <c r="C3309" s="11"/>
      <c r="D3309" s="11"/>
      <c r="E3309" s="11"/>
      <c r="F3309" s="11"/>
      <c r="G3309" s="11"/>
      <c r="H3309" s="11"/>
      <c r="I3309" s="11"/>
      <c r="J3309" s="11"/>
      <c r="K3309" s="11"/>
      <c r="L3309" s="11"/>
      <c r="M3309" s="11"/>
      <c r="N3309" s="11"/>
      <c r="O3309" s="11"/>
    </row>
    <row r="3310" spans="2:15" ht="11.25" x14ac:dyDescent="0.2">
      <c r="B3310" s="11"/>
      <c r="C3310" s="11"/>
      <c r="D3310" s="11"/>
      <c r="E3310" s="11"/>
      <c r="F3310" s="11"/>
      <c r="G3310" s="11"/>
      <c r="H3310" s="11"/>
      <c r="I3310" s="11"/>
      <c r="J3310" s="11"/>
      <c r="K3310" s="11"/>
      <c r="L3310" s="11"/>
      <c r="M3310" s="11"/>
      <c r="N3310" s="11"/>
      <c r="O3310" s="11"/>
    </row>
    <row r="3311" spans="2:15" ht="11.25" x14ac:dyDescent="0.2">
      <c r="B3311" s="11"/>
      <c r="C3311" s="11"/>
      <c r="D3311" s="11"/>
      <c r="E3311" s="11"/>
      <c r="F3311" s="11"/>
      <c r="G3311" s="11"/>
      <c r="H3311" s="11"/>
      <c r="I3311" s="11"/>
      <c r="J3311" s="11"/>
      <c r="K3311" s="11"/>
      <c r="L3311" s="11"/>
      <c r="M3311" s="11"/>
      <c r="N3311" s="11"/>
      <c r="O3311" s="11"/>
    </row>
    <row r="3312" spans="2:15" ht="11.25" x14ac:dyDescent="0.2">
      <c r="B3312" s="11"/>
      <c r="C3312" s="11"/>
      <c r="D3312" s="11"/>
      <c r="E3312" s="11"/>
      <c r="F3312" s="11"/>
      <c r="G3312" s="11"/>
      <c r="H3312" s="11"/>
      <c r="I3312" s="11"/>
      <c r="J3312" s="11"/>
      <c r="K3312" s="11"/>
      <c r="L3312" s="11"/>
      <c r="M3312" s="11"/>
      <c r="N3312" s="11"/>
      <c r="O3312" s="11"/>
    </row>
    <row r="3313" spans="2:15" ht="11.25" x14ac:dyDescent="0.2">
      <c r="B3313" s="11"/>
      <c r="C3313" s="11"/>
      <c r="D3313" s="11"/>
      <c r="E3313" s="11"/>
      <c r="F3313" s="11"/>
      <c r="G3313" s="11"/>
      <c r="H3313" s="11"/>
      <c r="I3313" s="11"/>
      <c r="J3313" s="11"/>
      <c r="K3313" s="11"/>
      <c r="L3313" s="11"/>
      <c r="M3313" s="11"/>
      <c r="N3313" s="11"/>
      <c r="O3313" s="11"/>
    </row>
    <row r="3314" spans="2:15" ht="11.25" x14ac:dyDescent="0.2">
      <c r="B3314" s="11"/>
      <c r="C3314" s="11"/>
      <c r="D3314" s="11"/>
      <c r="E3314" s="11"/>
      <c r="F3314" s="11"/>
      <c r="G3314" s="11"/>
      <c r="H3314" s="11"/>
      <c r="I3314" s="11"/>
      <c r="J3314" s="11"/>
      <c r="K3314" s="11"/>
      <c r="L3314" s="11"/>
      <c r="M3314" s="11"/>
      <c r="N3314" s="11"/>
      <c r="O3314" s="11"/>
    </row>
    <row r="3315" spans="2:15" ht="11.25" x14ac:dyDescent="0.2">
      <c r="B3315" s="11"/>
      <c r="C3315" s="11"/>
      <c r="D3315" s="11"/>
      <c r="E3315" s="11"/>
      <c r="F3315" s="11"/>
      <c r="G3315" s="11"/>
      <c r="H3315" s="11"/>
      <c r="I3315" s="11"/>
      <c r="J3315" s="11"/>
      <c r="K3315" s="11"/>
      <c r="L3315" s="11"/>
      <c r="M3315" s="11"/>
      <c r="N3315" s="11"/>
      <c r="O3315" s="11"/>
    </row>
    <row r="3316" spans="2:15" ht="11.25" x14ac:dyDescent="0.2">
      <c r="B3316" s="11"/>
      <c r="C3316" s="11"/>
      <c r="D3316" s="11"/>
      <c r="E3316" s="11"/>
      <c r="F3316" s="11"/>
      <c r="G3316" s="11"/>
      <c r="H3316" s="11"/>
      <c r="I3316" s="11"/>
      <c r="J3316" s="11"/>
      <c r="K3316" s="11"/>
      <c r="L3316" s="11"/>
      <c r="M3316" s="11"/>
      <c r="N3316" s="11"/>
      <c r="O3316" s="11"/>
    </row>
    <row r="3317" spans="2:15" ht="11.25" x14ac:dyDescent="0.2">
      <c r="B3317" s="11"/>
      <c r="C3317" s="11"/>
      <c r="D3317" s="11"/>
      <c r="E3317" s="11"/>
      <c r="F3317" s="11"/>
      <c r="G3317" s="11"/>
      <c r="H3317" s="11"/>
      <c r="I3317" s="11"/>
      <c r="J3317" s="11"/>
      <c r="K3317" s="11"/>
      <c r="L3317" s="11"/>
      <c r="M3317" s="11"/>
      <c r="N3317" s="11"/>
      <c r="O3317" s="11"/>
    </row>
    <row r="3318" spans="2:15" ht="11.25" x14ac:dyDescent="0.2">
      <c r="B3318" s="11"/>
      <c r="C3318" s="11"/>
      <c r="D3318" s="11"/>
      <c r="E3318" s="11"/>
      <c r="F3318" s="11"/>
      <c r="G3318" s="11"/>
      <c r="H3318" s="11"/>
      <c r="I3318" s="11"/>
      <c r="J3318" s="11"/>
      <c r="K3318" s="11"/>
      <c r="L3318" s="11"/>
      <c r="M3318" s="11"/>
      <c r="N3318" s="11"/>
      <c r="O3318" s="11"/>
    </row>
    <row r="3319" spans="2:15" ht="11.25" x14ac:dyDescent="0.2">
      <c r="B3319" s="11"/>
      <c r="C3319" s="11"/>
      <c r="D3319" s="11"/>
      <c r="E3319" s="11"/>
      <c r="F3319" s="11"/>
      <c r="G3319" s="11"/>
      <c r="H3319" s="11"/>
      <c r="I3319" s="11"/>
      <c r="J3319" s="11"/>
      <c r="K3319" s="11"/>
      <c r="L3319" s="11"/>
      <c r="M3319" s="11"/>
      <c r="N3319" s="11"/>
      <c r="O3319" s="11"/>
    </row>
    <row r="3320" spans="2:15" ht="11.25" x14ac:dyDescent="0.2">
      <c r="B3320" s="11"/>
      <c r="C3320" s="11"/>
      <c r="D3320" s="11"/>
      <c r="E3320" s="11"/>
      <c r="F3320" s="11"/>
      <c r="G3320" s="11"/>
      <c r="H3320" s="11"/>
      <c r="I3320" s="11"/>
      <c r="J3320" s="11"/>
      <c r="K3320" s="11"/>
      <c r="L3320" s="11"/>
      <c r="M3320" s="11"/>
      <c r="N3320" s="11"/>
      <c r="O3320" s="11"/>
    </row>
    <row r="3321" spans="2:15" ht="11.25" x14ac:dyDescent="0.2">
      <c r="B3321" s="11"/>
      <c r="C3321" s="11"/>
      <c r="D3321" s="11"/>
      <c r="E3321" s="11"/>
      <c r="F3321" s="11"/>
      <c r="G3321" s="11"/>
      <c r="H3321" s="11"/>
      <c r="I3321" s="11"/>
      <c r="J3321" s="11"/>
      <c r="K3321" s="11"/>
      <c r="L3321" s="11"/>
      <c r="M3321" s="11"/>
      <c r="N3321" s="11"/>
      <c r="O3321" s="11"/>
    </row>
    <row r="3322" spans="2:15" ht="11.25" x14ac:dyDescent="0.2">
      <c r="B3322" s="11"/>
      <c r="C3322" s="11"/>
      <c r="D3322" s="11"/>
      <c r="E3322" s="11"/>
      <c r="F3322" s="11"/>
      <c r="G3322" s="11"/>
      <c r="H3322" s="11"/>
      <c r="I3322" s="11"/>
      <c r="J3322" s="11"/>
      <c r="K3322" s="11"/>
      <c r="L3322" s="11"/>
      <c r="M3322" s="11"/>
      <c r="N3322" s="11"/>
      <c r="O3322" s="11"/>
    </row>
    <row r="3323" spans="2:15" ht="11.25" x14ac:dyDescent="0.2">
      <c r="B3323" s="11"/>
      <c r="C3323" s="11"/>
      <c r="D3323" s="11"/>
      <c r="E3323" s="11"/>
      <c r="F3323" s="11"/>
      <c r="G3323" s="11"/>
      <c r="H3323" s="11"/>
      <c r="I3323" s="11"/>
      <c r="J3323" s="11"/>
      <c r="K3323" s="11"/>
      <c r="L3323" s="11"/>
      <c r="M3323" s="11"/>
      <c r="N3323" s="11"/>
      <c r="O3323" s="11"/>
    </row>
  </sheetData>
  <mergeCells count="4">
    <mergeCell ref="D2:F2"/>
    <mergeCell ref="G2:I2"/>
    <mergeCell ref="J2:L2"/>
    <mergeCell ref="M2:O2"/>
  </mergeCells>
  <phoneticPr fontId="9" type="noConversion"/>
  <hyperlinks>
    <hyperlink ref="H42" location="CONTENTS!A1" display="CONTENTS!A1"/>
  </hyperlinks>
  <pageMargins left="0.98425196850393704" right="0.98425196850393704" top="0.98425196850393704" bottom="0.98425196850393704"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theme="7" tint="0.79998168889431442"/>
    <pageSetUpPr fitToPage="1"/>
  </sheetPr>
  <dimension ref="B1:O3316"/>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347</v>
      </c>
      <c r="C1" s="156"/>
      <c r="D1" s="58"/>
      <c r="E1" s="58"/>
      <c r="F1" s="58"/>
      <c r="G1" s="59"/>
      <c r="H1" s="59"/>
      <c r="I1" s="1"/>
      <c r="J1" s="1"/>
      <c r="K1" s="1"/>
      <c r="L1" s="1"/>
      <c r="M1" s="1"/>
      <c r="N1" s="1"/>
      <c r="O1" s="1"/>
    </row>
    <row r="2" spans="2:15" s="55" customFormat="1" ht="38.1" customHeight="1" x14ac:dyDescent="0.2">
      <c r="B2" s="450"/>
      <c r="C2" s="517" t="s">
        <v>141</v>
      </c>
      <c r="D2" s="873" t="s">
        <v>371</v>
      </c>
      <c r="E2" s="874"/>
      <c r="F2" s="875"/>
      <c r="G2" s="882" t="s">
        <v>372</v>
      </c>
      <c r="H2" s="883"/>
      <c r="I2" s="884"/>
      <c r="J2" s="882" t="s">
        <v>234</v>
      </c>
      <c r="K2" s="883"/>
      <c r="L2" s="884"/>
      <c r="M2" s="883" t="s">
        <v>373</v>
      </c>
      <c r="N2" s="883"/>
      <c r="O2" s="884"/>
    </row>
    <row r="3" spans="2:15" s="56" customFormat="1" ht="38.1" customHeight="1" x14ac:dyDescent="0.2">
      <c r="B3" s="392"/>
      <c r="C3" s="397"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ht="13.35" customHeight="1" x14ac:dyDescent="0.2">
      <c r="B4" s="411"/>
      <c r="C4" s="398" t="s">
        <v>222</v>
      </c>
      <c r="D4" s="413">
        <v>10770</v>
      </c>
      <c r="E4" s="413">
        <v>-7934.9540930000003</v>
      </c>
      <c r="F4" s="414">
        <v>0.13584399999999999</v>
      </c>
      <c r="G4" s="413">
        <v>10791</v>
      </c>
      <c r="H4" s="413">
        <v>-8995.5559670000002</v>
      </c>
      <c r="I4" s="414">
        <v>7.4500999999999998E-2</v>
      </c>
      <c r="J4" s="413">
        <v>9852</v>
      </c>
      <c r="K4" s="413">
        <v>-7972.9711719999996</v>
      </c>
      <c r="L4" s="414">
        <v>1.7590000000000001E-2</v>
      </c>
      <c r="M4" s="413">
        <v>7408</v>
      </c>
      <c r="N4" s="413">
        <v>-6988.1272200000003</v>
      </c>
      <c r="O4" s="414">
        <v>3.2215000000000001E-2</v>
      </c>
    </row>
    <row r="5" spans="2:15" ht="13.35" customHeight="1" x14ac:dyDescent="0.2">
      <c r="B5" s="411"/>
      <c r="C5" s="268" t="s">
        <v>1</v>
      </c>
      <c r="D5" s="413">
        <v>11561</v>
      </c>
      <c r="E5" s="413">
        <v>-21963.277662</v>
      </c>
      <c r="F5" s="414">
        <v>2.9000000000000001E-2</v>
      </c>
      <c r="G5" s="413">
        <v>11388</v>
      </c>
      <c r="H5" s="413">
        <v>-25290.174644999999</v>
      </c>
      <c r="I5" s="414">
        <v>0.36004999999999998</v>
      </c>
      <c r="J5" s="413">
        <f>10789-1</f>
        <v>10788</v>
      </c>
      <c r="K5" s="413">
        <f>-118410.426266+90000</f>
        <v>-28410.426265999995</v>
      </c>
      <c r="L5" s="414">
        <v>0.49247200000000002</v>
      </c>
      <c r="M5" s="413">
        <f>8520-1</f>
        <v>8519</v>
      </c>
      <c r="N5" s="413">
        <f>-109772.367179+90000</f>
        <v>-19772.367178999993</v>
      </c>
      <c r="O5" s="414">
        <v>0.94138900000000003</v>
      </c>
    </row>
    <row r="6" spans="2:15" ht="13.35" customHeight="1" x14ac:dyDescent="0.2">
      <c r="B6" s="411"/>
      <c r="C6" s="268" t="s">
        <v>81</v>
      </c>
      <c r="D6" s="413">
        <v>1236</v>
      </c>
      <c r="E6" s="413">
        <v>-4380.5180929999997</v>
      </c>
      <c r="F6" s="414">
        <v>0</v>
      </c>
      <c r="G6" s="413">
        <v>1182</v>
      </c>
      <c r="H6" s="413">
        <v>-5412.4158850000003</v>
      </c>
      <c r="I6" s="414">
        <v>0</v>
      </c>
      <c r="J6" s="413">
        <v>991</v>
      </c>
      <c r="K6" s="413">
        <v>-5821.5592690000003</v>
      </c>
      <c r="L6" s="414">
        <v>0</v>
      </c>
      <c r="M6" s="413">
        <v>768</v>
      </c>
      <c r="N6" s="413">
        <v>-2772.409447</v>
      </c>
      <c r="O6" s="414">
        <v>0</v>
      </c>
    </row>
    <row r="7" spans="2:15" ht="13.35" customHeight="1" x14ac:dyDescent="0.2">
      <c r="B7" s="411"/>
      <c r="C7" s="268" t="s">
        <v>2</v>
      </c>
      <c r="D7" s="413">
        <v>10169</v>
      </c>
      <c r="E7" s="413">
        <v>-9336.1236150000004</v>
      </c>
      <c r="F7" s="414">
        <v>5.1662E-2</v>
      </c>
      <c r="G7" s="413">
        <v>9980</v>
      </c>
      <c r="H7" s="413">
        <v>-11345.941983999999</v>
      </c>
      <c r="I7" s="414">
        <v>0</v>
      </c>
      <c r="J7" s="413">
        <v>9221</v>
      </c>
      <c r="K7" s="413">
        <v>-12693.070089999999</v>
      </c>
      <c r="L7" s="414">
        <v>0</v>
      </c>
      <c r="M7" s="413">
        <v>7029</v>
      </c>
      <c r="N7" s="413">
        <v>-7327.6912629999997</v>
      </c>
      <c r="O7" s="414">
        <v>0</v>
      </c>
    </row>
    <row r="8" spans="2:15" ht="13.35" customHeight="1" x14ac:dyDescent="0.2">
      <c r="B8" s="411"/>
      <c r="C8" s="268" t="s">
        <v>82</v>
      </c>
      <c r="D8" s="413">
        <v>2050</v>
      </c>
      <c r="E8" s="413">
        <v>-10241.275479</v>
      </c>
      <c r="F8" s="414">
        <v>0</v>
      </c>
      <c r="G8" s="413">
        <v>1990</v>
      </c>
      <c r="H8" s="413">
        <v>-12046.639089</v>
      </c>
      <c r="I8" s="414">
        <v>0</v>
      </c>
      <c r="J8" s="413">
        <v>1773</v>
      </c>
      <c r="K8" s="413">
        <v>-9681.9953260000002</v>
      </c>
      <c r="L8" s="414">
        <v>0</v>
      </c>
      <c r="M8" s="413">
        <v>1318</v>
      </c>
      <c r="N8" s="413">
        <v>-3898.782158</v>
      </c>
      <c r="O8" s="414">
        <v>0</v>
      </c>
    </row>
    <row r="9" spans="2:15" ht="13.35" customHeight="1" x14ac:dyDescent="0.2">
      <c r="B9" s="411"/>
      <c r="C9" s="268" t="s">
        <v>3</v>
      </c>
      <c r="D9" s="413">
        <v>1462</v>
      </c>
      <c r="E9" s="413">
        <v>-1387.47525</v>
      </c>
      <c r="F9" s="414">
        <v>0</v>
      </c>
      <c r="G9" s="413">
        <v>1371</v>
      </c>
      <c r="H9" s="413">
        <v>-1439.6740500000001</v>
      </c>
      <c r="I9" s="414">
        <v>0</v>
      </c>
      <c r="J9" s="413">
        <v>1241</v>
      </c>
      <c r="K9" s="413">
        <v>-1399.952401</v>
      </c>
      <c r="L9" s="414">
        <v>0</v>
      </c>
      <c r="M9" s="413">
        <v>924</v>
      </c>
      <c r="N9" s="413">
        <v>-869.00730999999996</v>
      </c>
      <c r="O9" s="414">
        <v>9.9999999999999995E-7</v>
      </c>
    </row>
    <row r="10" spans="2:15" ht="13.35" customHeight="1" x14ac:dyDescent="0.2">
      <c r="B10" s="411"/>
      <c r="C10" s="268" t="s">
        <v>83</v>
      </c>
      <c r="D10" s="413">
        <v>383</v>
      </c>
      <c r="E10" s="413">
        <v>-14172.229437</v>
      </c>
      <c r="F10" s="414">
        <v>0</v>
      </c>
      <c r="G10" s="413">
        <v>423</v>
      </c>
      <c r="H10" s="413">
        <v>-13183.492203</v>
      </c>
      <c r="I10" s="414">
        <v>0</v>
      </c>
      <c r="J10" s="413">
        <v>394</v>
      </c>
      <c r="K10" s="413">
        <v>-10654.249871</v>
      </c>
      <c r="L10" s="414">
        <v>0</v>
      </c>
      <c r="M10" s="413">
        <v>265</v>
      </c>
      <c r="N10" s="413">
        <v>-7584.7174370000002</v>
      </c>
      <c r="O10" s="414">
        <v>0</v>
      </c>
    </row>
    <row r="11" spans="2:15" s="23" customFormat="1" ht="13.35" customHeight="1" x14ac:dyDescent="0.2">
      <c r="B11" s="419"/>
      <c r="C11" s="268" t="s">
        <v>4</v>
      </c>
      <c r="D11" s="413">
        <v>16822</v>
      </c>
      <c r="E11" s="413">
        <v>-9771.0719869999994</v>
      </c>
      <c r="F11" s="414">
        <v>2.6897000000000001E-2</v>
      </c>
      <c r="G11" s="413">
        <v>17074</v>
      </c>
      <c r="H11" s="413">
        <v>-13282.314764999999</v>
      </c>
      <c r="I11" s="414">
        <v>6.7619999999999998E-3</v>
      </c>
      <c r="J11" s="413">
        <v>15734</v>
      </c>
      <c r="K11" s="413">
        <v>-18191.709514999999</v>
      </c>
      <c r="L11" s="414">
        <v>1.1691999999999999E-2</v>
      </c>
      <c r="M11" s="413">
        <v>11770</v>
      </c>
      <c r="N11" s="413">
        <v>-15981.61311</v>
      </c>
      <c r="O11" s="414">
        <v>0</v>
      </c>
    </row>
    <row r="12" spans="2:15" s="23" customFormat="1" ht="13.35" customHeight="1" x14ac:dyDescent="0.2">
      <c r="B12" s="419"/>
      <c r="C12" s="268" t="s">
        <v>5</v>
      </c>
      <c r="D12" s="413">
        <v>2559</v>
      </c>
      <c r="E12" s="413">
        <v>-1191.914113</v>
      </c>
      <c r="F12" s="414">
        <v>3.2265000000000002E-2</v>
      </c>
      <c r="G12" s="413">
        <v>2581</v>
      </c>
      <c r="H12" s="413">
        <v>-1257.9917049999999</v>
      </c>
      <c r="I12" s="414">
        <v>1.31E-3</v>
      </c>
      <c r="J12" s="413">
        <v>2321</v>
      </c>
      <c r="K12" s="413">
        <v>-1414.864284</v>
      </c>
      <c r="L12" s="414">
        <v>0</v>
      </c>
      <c r="M12" s="413">
        <v>1673</v>
      </c>
      <c r="N12" s="413">
        <v>-873.91512599999999</v>
      </c>
      <c r="O12" s="414">
        <v>0</v>
      </c>
    </row>
    <row r="13" spans="2:15" s="23" customFormat="1" ht="13.35" customHeight="1" x14ac:dyDescent="0.2">
      <c r="B13" s="419"/>
      <c r="C13" s="268" t="s">
        <v>84</v>
      </c>
      <c r="D13" s="413">
        <v>849</v>
      </c>
      <c r="E13" s="413">
        <v>-14020.428625</v>
      </c>
      <c r="F13" s="414">
        <v>0</v>
      </c>
      <c r="G13" s="413">
        <v>896</v>
      </c>
      <c r="H13" s="413">
        <v>-23328.469249999998</v>
      </c>
      <c r="I13" s="414">
        <v>0</v>
      </c>
      <c r="J13" s="413">
        <v>878</v>
      </c>
      <c r="K13" s="413">
        <v>-18989.333521</v>
      </c>
      <c r="L13" s="414">
        <v>0</v>
      </c>
      <c r="M13" s="413">
        <v>688</v>
      </c>
      <c r="N13" s="413">
        <v>-9361.7631529999999</v>
      </c>
      <c r="O13" s="414">
        <v>0</v>
      </c>
    </row>
    <row r="14" spans="2:15" s="23" customFormat="1" ht="13.35" customHeight="1" x14ac:dyDescent="0.2">
      <c r="B14" s="419"/>
      <c r="C14" s="268" t="s">
        <v>85</v>
      </c>
      <c r="D14" s="413">
        <v>88148</v>
      </c>
      <c r="E14" s="413">
        <v>-91106.89688</v>
      </c>
      <c r="F14" s="414">
        <v>37.369636999999997</v>
      </c>
      <c r="G14" s="413">
        <v>86739</v>
      </c>
      <c r="H14" s="413">
        <v>-107463.65124799999</v>
      </c>
      <c r="I14" s="414">
        <v>28.646464999999999</v>
      </c>
      <c r="J14" s="413">
        <v>78381</v>
      </c>
      <c r="K14" s="413">
        <v>-113343.929072</v>
      </c>
      <c r="L14" s="414">
        <v>49.098500000000001</v>
      </c>
      <c r="M14" s="413">
        <v>58113</v>
      </c>
      <c r="N14" s="413">
        <v>-71657.913474999994</v>
      </c>
      <c r="O14" s="414">
        <v>0</v>
      </c>
    </row>
    <row r="15" spans="2:15" s="23" customFormat="1" ht="13.35" customHeight="1" x14ac:dyDescent="0.2">
      <c r="B15" s="419"/>
      <c r="C15" s="268" t="s">
        <v>6</v>
      </c>
      <c r="D15" s="413">
        <v>2481</v>
      </c>
      <c r="E15" s="413">
        <v>-10287.589927000001</v>
      </c>
      <c r="F15" s="414">
        <v>0</v>
      </c>
      <c r="G15" s="413">
        <v>2377</v>
      </c>
      <c r="H15" s="413">
        <v>-9833.4033990000007</v>
      </c>
      <c r="I15" s="414">
        <v>9.4600000000000001E-4</v>
      </c>
      <c r="J15" s="413">
        <v>2201</v>
      </c>
      <c r="K15" s="413">
        <v>-9380.1666810000006</v>
      </c>
      <c r="L15" s="414">
        <v>0</v>
      </c>
      <c r="M15" s="413">
        <v>1743</v>
      </c>
      <c r="N15" s="413">
        <v>-4571.2858560000004</v>
      </c>
      <c r="O15" s="414">
        <v>5.1419999999999999E-3</v>
      </c>
    </row>
    <row r="16" spans="2:15" s="23" customFormat="1" ht="13.35" customHeight="1" x14ac:dyDescent="0.2">
      <c r="B16" s="419"/>
      <c r="C16" s="406" t="s">
        <v>223</v>
      </c>
      <c r="D16" s="413">
        <v>172</v>
      </c>
      <c r="E16" s="413">
        <v>-905.17404299999998</v>
      </c>
      <c r="F16" s="414">
        <v>0</v>
      </c>
      <c r="G16" s="413">
        <v>151</v>
      </c>
      <c r="H16" s="413">
        <v>-369.79484500000001</v>
      </c>
      <c r="I16" s="414">
        <v>0</v>
      </c>
      <c r="J16" s="413">
        <v>121</v>
      </c>
      <c r="K16" s="413">
        <v>-229.491579</v>
      </c>
      <c r="L16" s="414">
        <v>0</v>
      </c>
      <c r="M16" s="413">
        <v>94</v>
      </c>
      <c r="N16" s="413">
        <v>-64.410419000000005</v>
      </c>
      <c r="O16" s="414">
        <v>0</v>
      </c>
    </row>
    <row r="17" spans="2:15" s="23" customFormat="1" ht="13.35" customHeight="1" x14ac:dyDescent="0.2">
      <c r="B17" s="419"/>
      <c r="C17" s="268" t="s">
        <v>7</v>
      </c>
      <c r="D17" s="413">
        <v>118</v>
      </c>
      <c r="E17" s="413">
        <v>-15500.178856</v>
      </c>
      <c r="F17" s="414">
        <v>931.73205599999994</v>
      </c>
      <c r="G17" s="413">
        <v>108</v>
      </c>
      <c r="H17" s="413">
        <v>-16357.658933999999</v>
      </c>
      <c r="I17" s="414">
        <v>830.13399000000004</v>
      </c>
      <c r="J17" s="413">
        <v>72</v>
      </c>
      <c r="K17" s="413">
        <v>-18944.966570000001</v>
      </c>
      <c r="L17" s="414">
        <v>497.14566400000001</v>
      </c>
      <c r="M17" s="413">
        <v>28</v>
      </c>
      <c r="N17" s="413">
        <v>-920.917869</v>
      </c>
      <c r="O17" s="414">
        <v>39.902889999999999</v>
      </c>
    </row>
    <row r="18" spans="2:15" s="23" customFormat="1" ht="13.35" customHeight="1" x14ac:dyDescent="0.2">
      <c r="B18" s="419"/>
      <c r="C18" s="268" t="s">
        <v>8</v>
      </c>
      <c r="D18" s="413">
        <v>4310</v>
      </c>
      <c r="E18" s="413">
        <v>-4581.4397609999996</v>
      </c>
      <c r="F18" s="414">
        <v>0</v>
      </c>
      <c r="G18" s="413">
        <v>4127</v>
      </c>
      <c r="H18" s="413">
        <v>-5646.9046879999996</v>
      </c>
      <c r="I18" s="414">
        <v>0</v>
      </c>
      <c r="J18" s="413">
        <v>3718</v>
      </c>
      <c r="K18" s="413">
        <v>-6012.0481650000002</v>
      </c>
      <c r="L18" s="414">
        <v>0</v>
      </c>
      <c r="M18" s="413">
        <v>2741</v>
      </c>
      <c r="N18" s="413">
        <v>-3777.6221810000002</v>
      </c>
      <c r="O18" s="414">
        <v>0</v>
      </c>
    </row>
    <row r="19" spans="2:15" s="23" customFormat="1" ht="13.35" customHeight="1" x14ac:dyDescent="0.2">
      <c r="B19" s="419"/>
      <c r="C19" s="268" t="s">
        <v>86</v>
      </c>
      <c r="D19" s="413">
        <v>2329</v>
      </c>
      <c r="E19" s="413">
        <v>-1733.927823</v>
      </c>
      <c r="F19" s="414">
        <v>4.3730000000000002E-3</v>
      </c>
      <c r="G19" s="413">
        <v>2012</v>
      </c>
      <c r="H19" s="413">
        <v>-2150.6425100000001</v>
      </c>
      <c r="I19" s="414">
        <v>5.1E-5</v>
      </c>
      <c r="J19" s="413">
        <v>1818</v>
      </c>
      <c r="K19" s="413">
        <v>-2110.3045590000002</v>
      </c>
      <c r="L19" s="414">
        <v>0</v>
      </c>
      <c r="M19" s="413">
        <v>1375</v>
      </c>
      <c r="N19" s="413">
        <v>-1916.1503150000001</v>
      </c>
      <c r="O19" s="414">
        <v>0</v>
      </c>
    </row>
    <row r="20" spans="2:15" s="23" customFormat="1" ht="13.35" customHeight="1" x14ac:dyDescent="0.2">
      <c r="B20" s="419"/>
      <c r="C20" s="268" t="s">
        <v>174</v>
      </c>
      <c r="D20" s="413">
        <v>2996</v>
      </c>
      <c r="E20" s="413">
        <v>-10619.120778999999</v>
      </c>
      <c r="F20" s="414">
        <v>5.9699999999999996E-3</v>
      </c>
      <c r="G20" s="413">
        <v>3097</v>
      </c>
      <c r="H20" s="413">
        <v>-12968.170183</v>
      </c>
      <c r="I20" s="414">
        <v>0</v>
      </c>
      <c r="J20" s="413">
        <v>2759</v>
      </c>
      <c r="K20" s="413">
        <v>-14410.976355000001</v>
      </c>
      <c r="L20" s="414">
        <v>0</v>
      </c>
      <c r="M20" s="413">
        <v>1969</v>
      </c>
      <c r="N20" s="413">
        <v>-6267.6858050000001</v>
      </c>
      <c r="O20" s="414">
        <v>0</v>
      </c>
    </row>
    <row r="21" spans="2:15" s="23" customFormat="1" ht="13.35" customHeight="1" x14ac:dyDescent="0.2">
      <c r="B21" s="419"/>
      <c r="C21" s="268" t="s">
        <v>9</v>
      </c>
      <c r="D21" s="413">
        <v>919</v>
      </c>
      <c r="E21" s="413">
        <v>-23855.944926</v>
      </c>
      <c r="F21" s="414">
        <v>12.974425999999999</v>
      </c>
      <c r="G21" s="413">
        <v>952</v>
      </c>
      <c r="H21" s="413">
        <v>-28907.025505000001</v>
      </c>
      <c r="I21" s="414">
        <v>15.294043</v>
      </c>
      <c r="J21" s="413">
        <v>757</v>
      </c>
      <c r="K21" s="413">
        <v>-25431.436944000001</v>
      </c>
      <c r="L21" s="414">
        <v>0</v>
      </c>
      <c r="M21" s="413">
        <v>363</v>
      </c>
      <c r="N21" s="413">
        <v>-6783.9435110000004</v>
      </c>
      <c r="O21" s="414">
        <v>0</v>
      </c>
    </row>
    <row r="22" spans="2:15" s="23" customFormat="1" ht="13.35" customHeight="1" x14ac:dyDescent="0.2">
      <c r="B22" s="419"/>
      <c r="C22" s="268" t="s">
        <v>10</v>
      </c>
      <c r="D22" s="413">
        <v>3118</v>
      </c>
      <c r="E22" s="413">
        <v>-12895.160239000001</v>
      </c>
      <c r="F22" s="414">
        <v>0</v>
      </c>
      <c r="G22" s="413">
        <v>3108</v>
      </c>
      <c r="H22" s="413">
        <v>-14428.324795</v>
      </c>
      <c r="I22" s="414">
        <v>4.4400000000000004E-3</v>
      </c>
      <c r="J22" s="413">
        <v>2781</v>
      </c>
      <c r="K22" s="413">
        <v>-13802.923314</v>
      </c>
      <c r="L22" s="414">
        <v>3.9350999999999997E-2</v>
      </c>
      <c r="M22" s="413">
        <v>2043</v>
      </c>
      <c r="N22" s="413">
        <v>-8091.5531979999996</v>
      </c>
      <c r="O22" s="414">
        <v>0</v>
      </c>
    </row>
    <row r="23" spans="2:15" s="23" customFormat="1" ht="13.35" customHeight="1" x14ac:dyDescent="0.2">
      <c r="B23" s="419"/>
      <c r="C23" s="268" t="s">
        <v>11</v>
      </c>
      <c r="D23" s="413">
        <v>2589</v>
      </c>
      <c r="E23" s="413">
        <v>-6752.412996</v>
      </c>
      <c r="F23" s="414">
        <v>0</v>
      </c>
      <c r="G23" s="413">
        <v>2567</v>
      </c>
      <c r="H23" s="413">
        <v>-5796.0297339999997</v>
      </c>
      <c r="I23" s="414">
        <v>0</v>
      </c>
      <c r="J23" s="413">
        <v>2326</v>
      </c>
      <c r="K23" s="413">
        <v>-4924.8244990000003</v>
      </c>
      <c r="L23" s="414">
        <v>0</v>
      </c>
      <c r="M23" s="413">
        <v>1679</v>
      </c>
      <c r="N23" s="413">
        <v>-3103.7436090000001</v>
      </c>
      <c r="O23" s="414">
        <v>0</v>
      </c>
    </row>
    <row r="24" spans="2:15" s="23" customFormat="1" ht="13.35" customHeight="1" x14ac:dyDescent="0.2">
      <c r="B24" s="419"/>
      <c r="C24" s="268" t="s">
        <v>12</v>
      </c>
      <c r="D24" s="413">
        <v>3688</v>
      </c>
      <c r="E24" s="413">
        <v>-743.46133499999996</v>
      </c>
      <c r="F24" s="414">
        <v>0</v>
      </c>
      <c r="G24" s="413">
        <v>3710</v>
      </c>
      <c r="H24" s="413">
        <v>-873.077314</v>
      </c>
      <c r="I24" s="414">
        <v>0</v>
      </c>
      <c r="J24" s="413">
        <v>3344</v>
      </c>
      <c r="K24" s="413">
        <v>-856.003647</v>
      </c>
      <c r="L24" s="414">
        <v>0</v>
      </c>
      <c r="M24" s="413">
        <v>2584</v>
      </c>
      <c r="N24" s="413">
        <v>-684.48840299999995</v>
      </c>
      <c r="O24" s="414">
        <v>0</v>
      </c>
    </row>
    <row r="25" spans="2:15" s="23" customFormat="1" ht="13.35" customHeight="1" x14ac:dyDescent="0.2">
      <c r="B25" s="419"/>
      <c r="C25" s="268" t="s">
        <v>87</v>
      </c>
      <c r="D25" s="413">
        <v>2954</v>
      </c>
      <c r="E25" s="413">
        <v>-3882.399684</v>
      </c>
      <c r="F25" s="414">
        <v>0</v>
      </c>
      <c r="G25" s="413">
        <v>2957</v>
      </c>
      <c r="H25" s="413">
        <v>-4167.4798629999996</v>
      </c>
      <c r="I25" s="414">
        <v>0</v>
      </c>
      <c r="J25" s="413">
        <v>2645</v>
      </c>
      <c r="K25" s="413">
        <v>-5125.6259529999998</v>
      </c>
      <c r="L25" s="414">
        <v>8.2170000000000003E-3</v>
      </c>
      <c r="M25" s="413">
        <v>1933</v>
      </c>
      <c r="N25" s="413">
        <v>-3552.002943</v>
      </c>
      <c r="O25" s="414">
        <v>0</v>
      </c>
    </row>
    <row r="26" spans="2:15" s="23" customFormat="1" ht="13.35" customHeight="1" x14ac:dyDescent="0.2">
      <c r="B26" s="419"/>
      <c r="C26" s="268" t="s">
        <v>13</v>
      </c>
      <c r="D26" s="413">
        <v>505</v>
      </c>
      <c r="E26" s="413">
        <v>-1093.754991</v>
      </c>
      <c r="F26" s="414">
        <v>0</v>
      </c>
      <c r="G26" s="413">
        <v>535</v>
      </c>
      <c r="H26" s="413">
        <v>-1504.229456</v>
      </c>
      <c r="I26" s="414">
        <v>0</v>
      </c>
      <c r="J26" s="413">
        <v>486</v>
      </c>
      <c r="K26" s="413">
        <v>-1501.2760639999999</v>
      </c>
      <c r="L26" s="414">
        <v>0</v>
      </c>
      <c r="M26" s="413">
        <v>334</v>
      </c>
      <c r="N26" s="413">
        <v>-630.990589</v>
      </c>
      <c r="O26" s="414">
        <v>0</v>
      </c>
    </row>
    <row r="27" spans="2:15" s="23" customFormat="1" ht="13.35" customHeight="1" x14ac:dyDescent="0.2">
      <c r="B27" s="419"/>
      <c r="C27" s="268" t="s">
        <v>14</v>
      </c>
      <c r="D27" s="413">
        <v>23146</v>
      </c>
      <c r="E27" s="413">
        <v>-13801.310844</v>
      </c>
      <c r="F27" s="414">
        <v>8.2211999999999993E-2</v>
      </c>
      <c r="G27" s="413">
        <v>23225</v>
      </c>
      <c r="H27" s="413">
        <v>-15025.791644999999</v>
      </c>
      <c r="I27" s="414">
        <v>8.2635E-2</v>
      </c>
      <c r="J27" s="413">
        <v>20912</v>
      </c>
      <c r="K27" s="413">
        <v>-15972.523483000001</v>
      </c>
      <c r="L27" s="414">
        <v>2.9241E-2</v>
      </c>
      <c r="M27" s="413">
        <v>15013</v>
      </c>
      <c r="N27" s="413">
        <v>-10454.863142</v>
      </c>
      <c r="O27" s="414">
        <v>3.2899999999999997E-4</v>
      </c>
    </row>
    <row r="28" spans="2:15" s="23" customFormat="1" ht="13.35" customHeight="1" x14ac:dyDescent="0.2">
      <c r="B28" s="419"/>
      <c r="C28" s="268" t="s">
        <v>15</v>
      </c>
      <c r="D28" s="413">
        <v>469</v>
      </c>
      <c r="E28" s="413">
        <v>-874.24516000000006</v>
      </c>
      <c r="F28" s="414">
        <v>0</v>
      </c>
      <c r="G28" s="413">
        <v>454</v>
      </c>
      <c r="H28" s="413">
        <v>-861.70979999999997</v>
      </c>
      <c r="I28" s="414">
        <v>0</v>
      </c>
      <c r="J28" s="413">
        <v>439</v>
      </c>
      <c r="K28" s="413">
        <v>-730.61916499999995</v>
      </c>
      <c r="L28" s="414">
        <v>4.8982999999999999E-2</v>
      </c>
      <c r="M28" s="413">
        <v>333</v>
      </c>
      <c r="N28" s="413">
        <v>-474.19538699999998</v>
      </c>
      <c r="O28" s="414">
        <v>0</v>
      </c>
    </row>
    <row r="29" spans="2:15" s="23" customFormat="1" ht="13.35" customHeight="1" x14ac:dyDescent="0.2">
      <c r="B29" s="419"/>
      <c r="C29" s="268" t="s">
        <v>16</v>
      </c>
      <c r="D29" s="413">
        <v>364</v>
      </c>
      <c r="E29" s="413">
        <v>-180.94690299999999</v>
      </c>
      <c r="F29" s="414">
        <v>0</v>
      </c>
      <c r="G29" s="413">
        <v>286</v>
      </c>
      <c r="H29" s="413">
        <v>-170.58506499999999</v>
      </c>
      <c r="I29" s="414">
        <v>0</v>
      </c>
      <c r="J29" s="413">
        <v>224</v>
      </c>
      <c r="K29" s="413">
        <v>-178.098794</v>
      </c>
      <c r="L29" s="414">
        <v>0</v>
      </c>
      <c r="M29" s="413">
        <v>229</v>
      </c>
      <c r="N29" s="413">
        <v>-160.14767900000001</v>
      </c>
      <c r="O29" s="414">
        <v>0</v>
      </c>
    </row>
    <row r="30" spans="2:15" s="23" customFormat="1" ht="13.35" customHeight="1" x14ac:dyDescent="0.2">
      <c r="B30" s="419"/>
      <c r="C30" s="268" t="s">
        <v>88</v>
      </c>
      <c r="D30" s="413">
        <v>2823</v>
      </c>
      <c r="E30" s="413">
        <v>-1887.3702189999999</v>
      </c>
      <c r="F30" s="414">
        <v>2.2047000000000001E-2</v>
      </c>
      <c r="G30" s="413">
        <v>2728</v>
      </c>
      <c r="H30" s="413">
        <v>-2215.0578230000001</v>
      </c>
      <c r="I30" s="414">
        <v>6.1440000000000002E-3</v>
      </c>
      <c r="J30" s="413">
        <v>2439</v>
      </c>
      <c r="K30" s="413">
        <v>-2183.3623210000001</v>
      </c>
      <c r="L30" s="414">
        <v>9.4529999999999996E-3</v>
      </c>
      <c r="M30" s="413">
        <v>1792</v>
      </c>
      <c r="N30" s="413">
        <v>-2495.3778579999998</v>
      </c>
      <c r="O30" s="414">
        <v>0</v>
      </c>
    </row>
    <row r="31" spans="2:15" s="23" customFormat="1" ht="13.35" customHeight="1" x14ac:dyDescent="0.2">
      <c r="B31" s="419"/>
      <c r="C31" s="268" t="s">
        <v>17</v>
      </c>
      <c r="D31" s="413">
        <v>770</v>
      </c>
      <c r="E31" s="413">
        <v>-4033.567626</v>
      </c>
      <c r="F31" s="414">
        <v>0</v>
      </c>
      <c r="G31" s="413">
        <v>737</v>
      </c>
      <c r="H31" s="413">
        <v>-4337.6571469999999</v>
      </c>
      <c r="I31" s="414">
        <v>1.201E-3</v>
      </c>
      <c r="J31" s="413">
        <v>658</v>
      </c>
      <c r="K31" s="413">
        <v>-4073.196308</v>
      </c>
      <c r="L31" s="414">
        <v>0</v>
      </c>
      <c r="M31" s="413">
        <v>472</v>
      </c>
      <c r="N31" s="413">
        <v>-2309.2534529999998</v>
      </c>
      <c r="O31" s="414">
        <v>2.8110000000000001E-3</v>
      </c>
    </row>
    <row r="32" spans="2:15" s="31" customFormat="1" ht="13.35" customHeight="1" x14ac:dyDescent="0.2">
      <c r="B32" s="419"/>
      <c r="C32" s="268" t="s">
        <v>18</v>
      </c>
      <c r="D32" s="413">
        <v>715</v>
      </c>
      <c r="E32" s="413">
        <v>-2022.4699869999999</v>
      </c>
      <c r="F32" s="414">
        <v>0</v>
      </c>
      <c r="G32" s="413">
        <v>733</v>
      </c>
      <c r="H32" s="413">
        <v>-2547.932284</v>
      </c>
      <c r="I32" s="414">
        <v>0</v>
      </c>
      <c r="J32" s="413">
        <v>665</v>
      </c>
      <c r="K32" s="413">
        <v>-2069.1477169999998</v>
      </c>
      <c r="L32" s="414">
        <v>0</v>
      </c>
      <c r="M32" s="413">
        <v>503</v>
      </c>
      <c r="N32" s="413">
        <v>-640.29463799999996</v>
      </c>
      <c r="O32" s="414">
        <v>0</v>
      </c>
    </row>
    <row r="33" spans="2:15" s="31" customFormat="1" ht="13.35" customHeight="1" x14ac:dyDescent="0.2">
      <c r="B33" s="419"/>
      <c r="C33" s="268" t="s">
        <v>19</v>
      </c>
      <c r="D33" s="413">
        <v>8453</v>
      </c>
      <c r="E33" s="413">
        <v>-34422.441794999999</v>
      </c>
      <c r="F33" s="414">
        <v>1.3073E-2</v>
      </c>
      <c r="G33" s="413">
        <v>8480</v>
      </c>
      <c r="H33" s="413">
        <v>-34001.998145999998</v>
      </c>
      <c r="I33" s="414">
        <v>1.1676000000000001E-2</v>
      </c>
      <c r="J33" s="413">
        <v>7466</v>
      </c>
      <c r="K33" s="413">
        <v>-38974.739225999998</v>
      </c>
      <c r="L33" s="414">
        <v>4.0179999999999999E-3</v>
      </c>
      <c r="M33" s="413">
        <v>5449</v>
      </c>
      <c r="N33" s="413">
        <v>-35152.160038000002</v>
      </c>
      <c r="O33" s="414">
        <v>7.7200000000000001E-4</v>
      </c>
    </row>
    <row r="34" spans="2:15" s="23" customFormat="1" ht="13.35" customHeight="1" x14ac:dyDescent="0.2">
      <c r="B34" s="419"/>
      <c r="C34" s="268" t="s">
        <v>89</v>
      </c>
      <c r="D34" s="413">
        <v>4058</v>
      </c>
      <c r="E34" s="413">
        <v>-11544.163369</v>
      </c>
      <c r="F34" s="414">
        <v>0.60102</v>
      </c>
      <c r="G34" s="413">
        <v>3787</v>
      </c>
      <c r="H34" s="413">
        <v>-11398.088578000001</v>
      </c>
      <c r="I34" s="414">
        <v>0.148591</v>
      </c>
      <c r="J34" s="413">
        <v>3313</v>
      </c>
      <c r="K34" s="413">
        <v>-10864.312386</v>
      </c>
      <c r="L34" s="414">
        <v>0</v>
      </c>
      <c r="M34" s="413">
        <v>2472</v>
      </c>
      <c r="N34" s="413">
        <v>-3385.6401030000002</v>
      </c>
      <c r="O34" s="414">
        <v>0</v>
      </c>
    </row>
    <row r="35" spans="2:15" s="23" customFormat="1" ht="13.35" customHeight="1" x14ac:dyDescent="0.2">
      <c r="B35" s="419"/>
      <c r="C35" s="268" t="s">
        <v>20</v>
      </c>
      <c r="D35" s="413">
        <v>7274</v>
      </c>
      <c r="E35" s="413">
        <v>-11290.134190999999</v>
      </c>
      <c r="F35" s="414">
        <v>1.647751</v>
      </c>
      <c r="G35" s="413">
        <v>7086</v>
      </c>
      <c r="H35" s="413">
        <v>-13118.380632</v>
      </c>
      <c r="I35" s="414">
        <v>0.68912200000000001</v>
      </c>
      <c r="J35" s="413">
        <v>6399</v>
      </c>
      <c r="K35" s="413">
        <v>-13658.164998</v>
      </c>
      <c r="L35" s="414">
        <v>0.74846100000000004</v>
      </c>
      <c r="M35" s="413">
        <v>4657</v>
      </c>
      <c r="N35" s="413">
        <v>-5802.5780150000001</v>
      </c>
      <c r="O35" s="414">
        <v>0.30024000000000001</v>
      </c>
    </row>
    <row r="36" spans="2:15" s="31" customFormat="1" ht="13.35" customHeight="1" x14ac:dyDescent="0.2">
      <c r="B36" s="419"/>
      <c r="C36" s="268" t="s">
        <v>90</v>
      </c>
      <c r="D36" s="413">
        <v>1816</v>
      </c>
      <c r="E36" s="413">
        <v>-2118.3688539999998</v>
      </c>
      <c r="F36" s="414">
        <v>0</v>
      </c>
      <c r="G36" s="413">
        <v>1818</v>
      </c>
      <c r="H36" s="413">
        <v>-2190.3133379999999</v>
      </c>
      <c r="I36" s="414">
        <v>0</v>
      </c>
      <c r="J36" s="413">
        <v>1604</v>
      </c>
      <c r="K36" s="413">
        <v>-1936.381073</v>
      </c>
      <c r="L36" s="414">
        <v>0</v>
      </c>
      <c r="M36" s="413">
        <v>1248</v>
      </c>
      <c r="N36" s="413">
        <v>-3174.7212690000001</v>
      </c>
      <c r="O36" s="414">
        <v>0</v>
      </c>
    </row>
    <row r="37" spans="2:15" s="31" customFormat="1" ht="13.35" customHeight="1" x14ac:dyDescent="0.2">
      <c r="B37" s="420"/>
      <c r="C37" s="537" t="s">
        <v>100</v>
      </c>
      <c r="D37" s="422">
        <f>D48</f>
        <v>921</v>
      </c>
      <c r="E37" s="422">
        <f t="shared" ref="E37:O37" si="0">E48</f>
        <v>-870.477261</v>
      </c>
      <c r="F37" s="423">
        <f t="shared" si="0"/>
        <v>1.9083649999998937</v>
      </c>
      <c r="G37" s="422">
        <f t="shared" si="0"/>
        <v>952</v>
      </c>
      <c r="H37" s="422">
        <f t="shared" si="0"/>
        <v>-1003.7701079999999</v>
      </c>
      <c r="I37" s="423">
        <f t="shared" si="0"/>
        <v>0.88740799999999753</v>
      </c>
      <c r="J37" s="422">
        <f t="shared" si="0"/>
        <v>984</v>
      </c>
      <c r="K37" s="422">
        <f t="shared" si="0"/>
        <v>-1048.633392</v>
      </c>
      <c r="L37" s="423">
        <f t="shared" si="0"/>
        <v>0.36497799999999997</v>
      </c>
      <c r="M37" s="422">
        <f t="shared" si="0"/>
        <v>1131</v>
      </c>
      <c r="N37" s="422">
        <f t="shared" si="0"/>
        <v>-637.83581500000003</v>
      </c>
      <c r="O37" s="423">
        <f t="shared" si="0"/>
        <v>0.35742099999999544</v>
      </c>
    </row>
    <row r="38" spans="2:15" s="31" customFormat="1" ht="13.35" customHeight="1" x14ac:dyDescent="0.2">
      <c r="B38" s="420"/>
      <c r="C38" s="261" t="s">
        <v>22</v>
      </c>
      <c r="D38" s="429">
        <f>SUM(D4:D37)</f>
        <v>222997</v>
      </c>
      <c r="E38" s="427"/>
      <c r="F38" s="428">
        <f t="shared" ref="F38:O38" si="1">SUM(F4:F37)</f>
        <v>986.63659799999982</v>
      </c>
      <c r="G38" s="429">
        <f t="shared" si="1"/>
        <v>220402</v>
      </c>
      <c r="H38" s="427"/>
      <c r="I38" s="428">
        <f t="shared" si="1"/>
        <v>876.349335</v>
      </c>
      <c r="J38" s="429">
        <f t="shared" si="1"/>
        <v>199705</v>
      </c>
      <c r="K38" s="427"/>
      <c r="L38" s="429">
        <f t="shared" si="1"/>
        <v>548.01861999999994</v>
      </c>
      <c r="M38" s="538">
        <f t="shared" si="1"/>
        <v>148660</v>
      </c>
      <c r="N38" s="427"/>
      <c r="O38" s="428">
        <f t="shared" si="1"/>
        <v>41.543209999999995</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H42" s="805" t="s">
        <v>190</v>
      </c>
    </row>
    <row r="43" spans="2:15" s="23" customFormat="1" ht="13.35" customHeight="1" x14ac:dyDescent="0.2">
      <c r="F43" s="28"/>
    </row>
    <row r="44" spans="2:15" s="25" customFormat="1" ht="13.35" hidden="1" customHeight="1" x14ac:dyDescent="0.2">
      <c r="B44" s="30"/>
      <c r="C44" s="531" t="s">
        <v>179</v>
      </c>
      <c r="D44" s="532">
        <f>A3.3.1!E28-SUM(D4:D37)</f>
        <v>0</v>
      </c>
      <c r="E44" s="532">
        <f>A3.3.1!F28-SUM(E4:E37)</f>
        <v>0</v>
      </c>
      <c r="F44" s="532">
        <f>A3.3.1!G28-SUM(F4:F37)</f>
        <v>0</v>
      </c>
      <c r="G44" s="532">
        <f>A3.3.1!H28-SUM(G4:G37)</f>
        <v>0</v>
      </c>
      <c r="H44" s="532">
        <f>A3.3.1!I28-SUM(H4:H37)</f>
        <v>0</v>
      </c>
      <c r="I44" s="532">
        <f>A3.3.1!J28-SUM(I4:I37)</f>
        <v>0</v>
      </c>
      <c r="J44" s="532">
        <f>A3.3.1!K28-SUM(J4:J37)</f>
        <v>0</v>
      </c>
      <c r="K44" s="532">
        <f>A3.3.1!L28-SUM(K4:K37)</f>
        <v>0</v>
      </c>
      <c r="L44" s="532">
        <f>A3.3.1!M28-SUM(L4:L37)</f>
        <v>0</v>
      </c>
      <c r="M44" s="532">
        <f>A3.3.1!N28-SUM(M4:M37)</f>
        <v>0</v>
      </c>
      <c r="N44" s="532">
        <f>A3.3.1!O28-SUM(N4:N37)</f>
        <v>0</v>
      </c>
      <c r="O44" s="533">
        <f>A3.3.1!P28-SUM(O4:O37)</f>
        <v>0</v>
      </c>
    </row>
    <row r="45" spans="2:15" s="23" customFormat="1" ht="13.35" hidden="1" customHeight="1" x14ac:dyDescent="0.2">
      <c r="D45" s="28"/>
      <c r="E45" s="28"/>
      <c r="F45" s="28"/>
      <c r="G45" s="28"/>
      <c r="H45" s="28"/>
      <c r="I45" s="28"/>
      <c r="J45" s="28"/>
      <c r="K45" s="28"/>
      <c r="L45" s="28"/>
      <c r="M45" s="28"/>
      <c r="N45" s="28"/>
      <c r="O45" s="28"/>
    </row>
    <row r="46" spans="2:15" s="23" customFormat="1" ht="13.35" hidden="1" customHeight="1" x14ac:dyDescent="0.2">
      <c r="J46" s="530">
        <f>+J14/J38</f>
        <v>0.39248391377281489</v>
      </c>
    </row>
    <row r="47" spans="2:15" s="23" customFormat="1" ht="13.35" hidden="1" customHeight="1" x14ac:dyDescent="0.2"/>
    <row r="48" spans="2:15" s="23" customFormat="1" ht="13.35" hidden="1" customHeight="1" x14ac:dyDescent="0.2">
      <c r="C48" s="534" t="s">
        <v>21</v>
      </c>
      <c r="D48" s="535">
        <f>SUM(D49:D55)</f>
        <v>921</v>
      </c>
      <c r="E48" s="535">
        <f t="shared" ref="E48:O48" si="2">SUM(E49:E55)</f>
        <v>-870.477261</v>
      </c>
      <c r="F48" s="535">
        <f t="shared" si="2"/>
        <v>1.9083649999998937</v>
      </c>
      <c r="G48" s="535">
        <f t="shared" si="2"/>
        <v>952</v>
      </c>
      <c r="H48" s="535">
        <f t="shared" si="2"/>
        <v>-1003.7701079999999</v>
      </c>
      <c r="I48" s="535">
        <f t="shared" si="2"/>
        <v>0.88740799999999753</v>
      </c>
      <c r="J48" s="535">
        <f t="shared" si="2"/>
        <v>984</v>
      </c>
      <c r="K48" s="535">
        <f t="shared" si="2"/>
        <v>-1048.633392</v>
      </c>
      <c r="L48" s="535">
        <f t="shared" si="2"/>
        <v>0.36497799999999997</v>
      </c>
      <c r="M48" s="535">
        <f t="shared" si="2"/>
        <v>1131</v>
      </c>
      <c r="N48" s="535">
        <f t="shared" si="2"/>
        <v>-637.83581500000003</v>
      </c>
      <c r="O48" s="536">
        <f t="shared" si="2"/>
        <v>0.35742099999999544</v>
      </c>
    </row>
    <row r="49" spans="2:15" s="23" customFormat="1" ht="13.35" hidden="1" customHeight="1" x14ac:dyDescent="0.2">
      <c r="C49" s="86" t="s">
        <v>235</v>
      </c>
      <c r="D49" s="526">
        <v>102</v>
      </c>
      <c r="E49" s="526">
        <v>-190.941531</v>
      </c>
      <c r="F49" s="526">
        <v>0.16358300000000001</v>
      </c>
      <c r="G49" s="526">
        <v>73</v>
      </c>
      <c r="H49" s="526">
        <v>-174.61629500000001</v>
      </c>
      <c r="I49" s="526">
        <v>0.29783500000000002</v>
      </c>
      <c r="J49" s="526">
        <v>33</v>
      </c>
      <c r="K49" s="526">
        <v>-130.35896600000001</v>
      </c>
      <c r="L49" s="526">
        <v>1.2751999999999999E-2</v>
      </c>
      <c r="M49" s="526">
        <v>3</v>
      </c>
      <c r="N49" s="526">
        <v>-1.669627</v>
      </c>
      <c r="O49" s="527">
        <v>0</v>
      </c>
    </row>
    <row r="50" spans="2:15" s="23" customFormat="1" ht="13.35" hidden="1" customHeight="1" x14ac:dyDescent="0.2">
      <c r="C50" s="86" t="s">
        <v>152</v>
      </c>
      <c r="D50" s="526">
        <v>145</v>
      </c>
      <c r="E50" s="526">
        <v>-191.18672100000001</v>
      </c>
      <c r="F50" s="526">
        <v>0.113233</v>
      </c>
      <c r="G50" s="526">
        <v>118</v>
      </c>
      <c r="H50" s="526">
        <v>-138.75030799999999</v>
      </c>
      <c r="I50" s="526">
        <v>0.174841</v>
      </c>
      <c r="J50" s="526">
        <v>61</v>
      </c>
      <c r="K50" s="526">
        <v>-136.63807399999999</v>
      </c>
      <c r="L50" s="526">
        <v>3.326E-3</v>
      </c>
      <c r="M50" s="526">
        <v>19</v>
      </c>
      <c r="N50" s="526">
        <v>-50.062339999999999</v>
      </c>
      <c r="O50" s="527">
        <v>0.27693800000000002</v>
      </c>
    </row>
    <row r="51" spans="2:15" s="23" customFormat="1" ht="13.35" hidden="1" customHeight="1" x14ac:dyDescent="0.2">
      <c r="C51" s="86" t="s">
        <v>153</v>
      </c>
      <c r="D51" s="526">
        <v>437</v>
      </c>
      <c r="E51" s="526">
        <v>-417.54904699999997</v>
      </c>
      <c r="F51" s="526">
        <v>1.6315519999999999</v>
      </c>
      <c r="G51" s="526">
        <v>456</v>
      </c>
      <c r="H51" s="526">
        <v>-620.23072400000001</v>
      </c>
      <c r="I51" s="526">
        <v>0.41339799999999999</v>
      </c>
      <c r="J51" s="526">
        <v>351</v>
      </c>
      <c r="K51" s="526">
        <v>-582.24382600000001</v>
      </c>
      <c r="L51" s="526">
        <v>0.34889999999999999</v>
      </c>
      <c r="M51" s="526">
        <v>144</v>
      </c>
      <c r="N51" s="526">
        <v>-160.43114</v>
      </c>
      <c r="O51" s="527">
        <v>8.0484E-2</v>
      </c>
    </row>
    <row r="52" spans="2:15" s="23" customFormat="1" ht="13.35" hidden="1" customHeight="1" x14ac:dyDescent="0.2">
      <c r="C52" s="86" t="s">
        <v>154</v>
      </c>
      <c r="D52" s="526">
        <v>3</v>
      </c>
      <c r="E52" s="526">
        <v>-0.79823999999999995</v>
      </c>
      <c r="F52" s="526">
        <v>0</v>
      </c>
      <c r="G52" s="526">
        <v>1</v>
      </c>
      <c r="H52" s="526">
        <v>-6.1799999999999997E-3</v>
      </c>
      <c r="I52" s="526">
        <v>0</v>
      </c>
      <c r="J52" s="526"/>
      <c r="K52" s="526">
        <v>0</v>
      </c>
      <c r="L52" s="526">
        <v>0</v>
      </c>
      <c r="M52" s="526"/>
      <c r="N52" s="526">
        <v>0</v>
      </c>
      <c r="O52" s="527">
        <v>0</v>
      </c>
    </row>
    <row r="53" spans="2:15" s="23" customFormat="1" ht="13.35" hidden="1" customHeight="1" x14ac:dyDescent="0.2">
      <c r="C53" s="86" t="s">
        <v>155</v>
      </c>
      <c r="D53" s="526">
        <v>20</v>
      </c>
      <c r="E53" s="526">
        <v>-30.394389</v>
      </c>
      <c r="F53" s="526">
        <v>0</v>
      </c>
      <c r="G53" s="526">
        <v>7</v>
      </c>
      <c r="H53" s="526">
        <v>-2.1991779999999999</v>
      </c>
      <c r="I53" s="526">
        <v>1.333E-3</v>
      </c>
      <c r="J53" s="526">
        <v>2</v>
      </c>
      <c r="K53" s="526">
        <v>-0.993641</v>
      </c>
      <c r="L53" s="526">
        <v>0</v>
      </c>
      <c r="M53" s="526">
        <v>3</v>
      </c>
      <c r="N53" s="526">
        <v>-0.33910000000000001</v>
      </c>
      <c r="O53" s="527">
        <v>0</v>
      </c>
    </row>
    <row r="54" spans="2:15" s="23" customFormat="1" ht="13.35" hidden="1" customHeight="1" x14ac:dyDescent="0.2">
      <c r="C54" s="86" t="s">
        <v>230</v>
      </c>
      <c r="D54" s="526">
        <v>214</v>
      </c>
      <c r="E54" s="526">
        <v>-39.607332999999997</v>
      </c>
      <c r="F54" s="526">
        <v>0</v>
      </c>
      <c r="G54" s="526">
        <v>297</v>
      </c>
      <c r="H54" s="526">
        <v>-67.967422999999997</v>
      </c>
      <c r="I54" s="526">
        <v>0</v>
      </c>
      <c r="J54" s="526">
        <v>537</v>
      </c>
      <c r="K54" s="526">
        <v>-198.39888500000001</v>
      </c>
      <c r="L54" s="526">
        <v>0</v>
      </c>
      <c r="M54" s="526">
        <v>962</v>
      </c>
      <c r="N54" s="526">
        <v>-425.33360800000003</v>
      </c>
      <c r="O54" s="527">
        <v>0</v>
      </c>
    </row>
    <row r="55" spans="2:15" s="23" customFormat="1" ht="13.35" hidden="1" customHeight="1" x14ac:dyDescent="0.2">
      <c r="C55" s="89" t="s">
        <v>156</v>
      </c>
      <c r="D55" s="528">
        <v>0</v>
      </c>
      <c r="E55" s="528">
        <v>0</v>
      </c>
      <c r="F55" s="528">
        <v>-3.0000001061125658E-6</v>
      </c>
      <c r="G55" s="528">
        <v>0</v>
      </c>
      <c r="H55" s="528">
        <v>0</v>
      </c>
      <c r="I55" s="528">
        <v>9.9999999747524271E-7</v>
      </c>
      <c r="J55" s="528">
        <v>0</v>
      </c>
      <c r="K55" s="528">
        <v>0</v>
      </c>
      <c r="L55" s="528">
        <v>0</v>
      </c>
      <c r="M55" s="528">
        <v>0</v>
      </c>
      <c r="N55" s="528">
        <v>0</v>
      </c>
      <c r="O55" s="529">
        <v>-1.0000000045806701E-6</v>
      </c>
    </row>
    <row r="56" spans="2:15" s="23" customFormat="1" ht="13.35" customHeight="1" x14ac:dyDescent="0.25">
      <c r="C56" s="50"/>
      <c r="D56" s="51"/>
      <c r="E56" s="51"/>
      <c r="F56" s="51"/>
      <c r="H56" s="51"/>
      <c r="I56" s="51"/>
      <c r="K56" s="51"/>
      <c r="L56" s="51"/>
      <c r="O56" s="51"/>
    </row>
    <row r="57" spans="2:15" s="23" customFormat="1" ht="13.35" customHeight="1" x14ac:dyDescent="0.2">
      <c r="C57" s="65"/>
      <c r="D57" s="111"/>
      <c r="E57" s="111"/>
      <c r="F57" s="111"/>
      <c r="G57" s="111"/>
      <c r="H57" s="111"/>
      <c r="I57" s="111"/>
      <c r="J57" s="111"/>
      <c r="K57" s="111"/>
      <c r="L57" s="111"/>
      <c r="M57" s="111"/>
      <c r="N57" s="111"/>
      <c r="O57" s="111"/>
    </row>
    <row r="58" spans="2:15" ht="11.25" x14ac:dyDescent="0.2">
      <c r="B58" s="11"/>
      <c r="C58" s="11"/>
      <c r="D58" s="11"/>
      <c r="E58" s="11"/>
      <c r="F58" s="11"/>
      <c r="G58" s="11"/>
      <c r="H58" s="11"/>
      <c r="I58" s="11"/>
      <c r="J58" s="11"/>
      <c r="K58" s="11"/>
      <c r="L58" s="11"/>
      <c r="M58" s="11"/>
      <c r="N58" s="11"/>
      <c r="O58" s="11"/>
    </row>
    <row r="59" spans="2:15" ht="11.25" x14ac:dyDescent="0.2">
      <c r="B59" s="11"/>
      <c r="C59" s="11"/>
      <c r="D59" s="11"/>
      <c r="E59" s="11"/>
      <c r="F59" s="11"/>
      <c r="G59" s="11"/>
      <c r="H59" s="11"/>
      <c r="I59" s="11"/>
      <c r="J59" s="11"/>
      <c r="K59" s="11"/>
      <c r="L59" s="11"/>
      <c r="M59" s="11"/>
      <c r="N59" s="11"/>
      <c r="O59" s="11"/>
    </row>
    <row r="60" spans="2:15" ht="11.25" x14ac:dyDescent="0.2">
      <c r="B60" s="11"/>
      <c r="C60" s="11"/>
      <c r="D60" s="11"/>
      <c r="E60" s="11"/>
      <c r="F60" s="11"/>
      <c r="G60" s="11"/>
      <c r="H60" s="11"/>
      <c r="I60" s="11"/>
      <c r="J60" s="11"/>
      <c r="K60" s="11"/>
      <c r="L60" s="11"/>
      <c r="M60" s="11"/>
      <c r="N60" s="11"/>
      <c r="O60" s="11"/>
    </row>
    <row r="61" spans="2:15" ht="11.25" x14ac:dyDescent="0.2">
      <c r="B61" s="11"/>
      <c r="C61" s="11"/>
      <c r="D61" s="11"/>
      <c r="E61" s="11"/>
      <c r="F61" s="11"/>
      <c r="G61" s="11"/>
      <c r="H61" s="11"/>
      <c r="I61" s="11"/>
      <c r="J61" s="11"/>
      <c r="K61" s="11"/>
      <c r="L61" s="11"/>
      <c r="M61" s="11"/>
      <c r="N61" s="11"/>
      <c r="O61" s="11"/>
    </row>
    <row r="62" spans="2:15" ht="11.25" x14ac:dyDescent="0.2">
      <c r="B62" s="11"/>
      <c r="C62" s="11"/>
      <c r="D62" s="11"/>
      <c r="E62" s="11"/>
      <c r="F62" s="11"/>
      <c r="G62" s="11"/>
      <c r="H62" s="11"/>
      <c r="I62" s="11"/>
      <c r="J62" s="11"/>
      <c r="K62" s="11"/>
      <c r="L62" s="11"/>
      <c r="M62" s="11"/>
      <c r="N62" s="11"/>
      <c r="O62" s="11"/>
    </row>
    <row r="63" spans="2:15" ht="11.25" x14ac:dyDescent="0.2">
      <c r="B63" s="11"/>
      <c r="C63" s="11"/>
      <c r="D63" s="11"/>
      <c r="E63" s="11"/>
      <c r="F63" s="11"/>
      <c r="G63" s="11"/>
      <c r="H63" s="11"/>
      <c r="I63" s="11"/>
      <c r="J63" s="11"/>
      <c r="K63" s="11"/>
      <c r="L63" s="11"/>
      <c r="M63" s="11"/>
      <c r="N63" s="11"/>
      <c r="O63" s="11"/>
    </row>
    <row r="64" spans="2:15" ht="11.25" x14ac:dyDescent="0.2">
      <c r="B64" s="11"/>
      <c r="C64" s="11"/>
      <c r="D64" s="11"/>
      <c r="E64" s="11"/>
      <c r="F64" s="11"/>
      <c r="G64" s="11"/>
      <c r="H64" s="11"/>
      <c r="I64" s="11"/>
      <c r="J64" s="11"/>
      <c r="K64" s="11"/>
      <c r="L64" s="11"/>
      <c r="M64" s="11"/>
      <c r="N64" s="11"/>
      <c r="O64" s="11"/>
    </row>
    <row r="65" spans="2:15" ht="11.25" x14ac:dyDescent="0.2">
      <c r="B65" s="11"/>
      <c r="C65" s="11"/>
      <c r="D65" s="11"/>
      <c r="E65" s="11"/>
      <c r="F65" s="11"/>
      <c r="G65" s="11"/>
      <c r="H65" s="11"/>
      <c r="I65" s="11"/>
      <c r="J65" s="11"/>
      <c r="K65" s="11"/>
      <c r="L65" s="11"/>
      <c r="M65" s="11"/>
      <c r="N65" s="11"/>
      <c r="O65" s="11"/>
    </row>
    <row r="66" spans="2:15" ht="11.25" x14ac:dyDescent="0.2">
      <c r="B66" s="11"/>
      <c r="C66" s="11"/>
      <c r="D66" s="11"/>
      <c r="E66" s="11"/>
      <c r="F66" s="11"/>
      <c r="G66" s="11"/>
      <c r="H66" s="11"/>
      <c r="I66" s="11"/>
      <c r="J66" s="11"/>
      <c r="K66" s="11"/>
      <c r="L66" s="11"/>
      <c r="M66" s="11"/>
      <c r="N66" s="11"/>
      <c r="O66" s="11"/>
    </row>
    <row r="67" spans="2:15" ht="11.25" x14ac:dyDescent="0.2">
      <c r="B67" s="11"/>
      <c r="C67" s="11"/>
      <c r="D67" s="11"/>
      <c r="E67" s="11"/>
      <c r="F67" s="11"/>
      <c r="G67" s="11"/>
      <c r="H67" s="11"/>
      <c r="I67" s="11"/>
      <c r="J67" s="11"/>
      <c r="K67" s="11"/>
      <c r="L67" s="11"/>
      <c r="M67" s="11"/>
      <c r="N67" s="11"/>
      <c r="O67" s="11"/>
    </row>
    <row r="68" spans="2:15" ht="11.25" x14ac:dyDescent="0.2">
      <c r="B68" s="11"/>
      <c r="C68" s="11"/>
      <c r="D68" s="11"/>
      <c r="E68" s="11"/>
      <c r="F68" s="11"/>
      <c r="G68" s="11"/>
      <c r="H68" s="11"/>
      <c r="I68" s="11"/>
      <c r="J68" s="11"/>
      <c r="K68" s="11"/>
      <c r="L68" s="11"/>
      <c r="M68" s="11"/>
      <c r="N68" s="11"/>
      <c r="O68" s="11"/>
    </row>
    <row r="69" spans="2:15" ht="11.25" x14ac:dyDescent="0.2">
      <c r="B69" s="11"/>
      <c r="C69" s="11"/>
      <c r="D69" s="11"/>
      <c r="E69" s="11"/>
      <c r="F69" s="11"/>
      <c r="G69" s="11"/>
      <c r="H69" s="11"/>
      <c r="I69" s="11"/>
      <c r="J69" s="11"/>
      <c r="K69" s="11"/>
      <c r="L69" s="11"/>
      <c r="M69" s="11"/>
      <c r="N69" s="11"/>
      <c r="O69" s="11"/>
    </row>
    <row r="70" spans="2:15" ht="11.25" x14ac:dyDescent="0.2">
      <c r="B70" s="11"/>
      <c r="C70" s="11"/>
      <c r="D70" s="11"/>
      <c r="E70" s="11"/>
      <c r="F70" s="11"/>
      <c r="G70" s="11"/>
      <c r="H70" s="11"/>
      <c r="I70" s="11"/>
      <c r="J70" s="11"/>
      <c r="K70" s="11"/>
      <c r="L70" s="11"/>
      <c r="M70" s="11"/>
      <c r="N70" s="11"/>
      <c r="O70" s="11"/>
    </row>
    <row r="71" spans="2:15" ht="11.25" x14ac:dyDescent="0.2">
      <c r="B71" s="11"/>
      <c r="C71" s="11"/>
      <c r="D71" s="11"/>
      <c r="E71" s="11"/>
      <c r="F71" s="11"/>
      <c r="G71" s="11"/>
      <c r="H71" s="11"/>
      <c r="I71" s="11"/>
      <c r="J71" s="11"/>
      <c r="K71" s="11"/>
      <c r="L71" s="11"/>
      <c r="M71" s="11"/>
      <c r="N71" s="11"/>
      <c r="O71" s="11"/>
    </row>
    <row r="72" spans="2:15" ht="11.25" x14ac:dyDescent="0.2">
      <c r="B72" s="11"/>
      <c r="C72" s="11"/>
      <c r="D72" s="11"/>
      <c r="E72" s="11"/>
      <c r="F72" s="11"/>
      <c r="G72" s="11"/>
      <c r="H72" s="11"/>
      <c r="I72" s="11"/>
      <c r="J72" s="11"/>
      <c r="K72" s="11"/>
      <c r="L72" s="11"/>
      <c r="M72" s="11"/>
      <c r="N72" s="11"/>
      <c r="O72" s="11"/>
    </row>
    <row r="73" spans="2:15" ht="11.25" x14ac:dyDescent="0.2">
      <c r="B73" s="11"/>
      <c r="C73" s="11"/>
      <c r="D73" s="11"/>
      <c r="E73" s="11"/>
      <c r="F73" s="11"/>
      <c r="G73" s="11"/>
      <c r="H73" s="11"/>
      <c r="I73" s="11"/>
      <c r="J73" s="11"/>
      <c r="K73" s="11"/>
      <c r="L73" s="11"/>
      <c r="M73" s="11"/>
      <c r="N73" s="11"/>
      <c r="O73" s="11"/>
    </row>
    <row r="74" spans="2:15" ht="11.25" x14ac:dyDescent="0.2">
      <c r="B74" s="11"/>
      <c r="C74" s="11"/>
      <c r="D74" s="11"/>
      <c r="E74" s="11"/>
      <c r="F74" s="11"/>
      <c r="G74" s="11"/>
      <c r="H74" s="11"/>
      <c r="I74" s="11"/>
      <c r="J74" s="11"/>
      <c r="K74" s="11"/>
      <c r="L74" s="11"/>
      <c r="M74" s="11"/>
      <c r="N74" s="11"/>
      <c r="O74" s="11"/>
    </row>
    <row r="75" spans="2:15" ht="11.25" x14ac:dyDescent="0.2">
      <c r="B75" s="11"/>
      <c r="C75" s="11"/>
      <c r="D75" s="11"/>
      <c r="E75" s="11"/>
      <c r="F75" s="11"/>
      <c r="G75" s="11"/>
      <c r="H75" s="11"/>
      <c r="I75" s="11"/>
      <c r="J75" s="11"/>
      <c r="K75" s="11"/>
      <c r="L75" s="11"/>
      <c r="M75" s="11"/>
      <c r="N75" s="11"/>
      <c r="O75" s="11"/>
    </row>
    <row r="76" spans="2:15" ht="11.25" x14ac:dyDescent="0.2">
      <c r="B76" s="11"/>
      <c r="C76" s="11"/>
      <c r="D76" s="11"/>
      <c r="E76" s="11"/>
      <c r="F76" s="11"/>
      <c r="G76" s="11"/>
      <c r="H76" s="11"/>
      <c r="I76" s="11"/>
      <c r="J76" s="11"/>
      <c r="K76" s="11"/>
      <c r="L76" s="11"/>
      <c r="M76" s="11"/>
      <c r="N76" s="11"/>
      <c r="O76" s="11"/>
    </row>
    <row r="77" spans="2:15" ht="11.25" x14ac:dyDescent="0.2">
      <c r="B77" s="11"/>
      <c r="C77" s="11"/>
      <c r="D77" s="11"/>
      <c r="E77" s="11"/>
      <c r="F77" s="11"/>
      <c r="G77" s="11"/>
      <c r="H77" s="11"/>
      <c r="I77" s="11"/>
      <c r="J77" s="11"/>
      <c r="K77" s="11"/>
      <c r="L77" s="11"/>
      <c r="M77" s="11"/>
      <c r="N77" s="11"/>
      <c r="O77" s="11"/>
    </row>
    <row r="78" spans="2:15" ht="11.25" x14ac:dyDescent="0.2">
      <c r="B78" s="11"/>
      <c r="C78" s="11"/>
      <c r="D78" s="11"/>
      <c r="E78" s="11"/>
      <c r="F78" s="11"/>
      <c r="G78" s="11"/>
      <c r="H78" s="11"/>
      <c r="I78" s="11"/>
      <c r="J78" s="11"/>
      <c r="K78" s="11"/>
      <c r="L78" s="11"/>
      <c r="M78" s="11"/>
      <c r="N78" s="11"/>
      <c r="O78" s="11"/>
    </row>
    <row r="79" spans="2:15" ht="11.25" x14ac:dyDescent="0.2">
      <c r="B79" s="11"/>
      <c r="C79" s="11"/>
      <c r="D79" s="11"/>
      <c r="E79" s="11"/>
      <c r="F79" s="11"/>
      <c r="G79" s="11"/>
      <c r="H79" s="11"/>
      <c r="I79" s="11"/>
      <c r="J79" s="11"/>
      <c r="K79" s="11"/>
      <c r="L79" s="11"/>
      <c r="M79" s="11"/>
      <c r="N79" s="11"/>
      <c r="O79" s="11"/>
    </row>
    <row r="80" spans="2:15" ht="11.25" x14ac:dyDescent="0.2">
      <c r="B80" s="11"/>
      <c r="C80" s="11"/>
      <c r="D80" s="11"/>
      <c r="E80" s="11"/>
      <c r="F80" s="11"/>
      <c r="G80" s="11"/>
      <c r="H80" s="11"/>
      <c r="I80" s="11"/>
      <c r="J80" s="11"/>
      <c r="K80" s="11"/>
      <c r="L80" s="11"/>
      <c r="M80" s="11"/>
      <c r="N80" s="11"/>
      <c r="O80" s="11"/>
    </row>
    <row r="81" spans="2:15" ht="11.25" x14ac:dyDescent="0.2">
      <c r="B81" s="11"/>
      <c r="C81" s="11"/>
      <c r="D81" s="11"/>
      <c r="E81" s="11"/>
      <c r="F81" s="11"/>
      <c r="G81" s="11"/>
      <c r="H81" s="11"/>
      <c r="I81" s="11"/>
      <c r="J81" s="11"/>
      <c r="K81" s="11"/>
      <c r="L81" s="11"/>
      <c r="M81" s="11"/>
      <c r="N81" s="11"/>
      <c r="O81" s="11"/>
    </row>
    <row r="82" spans="2:15" ht="11.25" x14ac:dyDescent="0.2">
      <c r="B82" s="11"/>
      <c r="C82" s="11"/>
      <c r="D82" s="11"/>
      <c r="E82" s="11"/>
      <c r="F82" s="11"/>
      <c r="G82" s="11"/>
      <c r="H82" s="11"/>
      <c r="I82" s="11"/>
      <c r="J82" s="11"/>
      <c r="K82" s="11"/>
      <c r="L82" s="11"/>
      <c r="M82" s="11"/>
      <c r="N82" s="11"/>
      <c r="O82" s="11"/>
    </row>
    <row r="83" spans="2:15" ht="11.25" x14ac:dyDescent="0.2">
      <c r="B83" s="11"/>
      <c r="C83" s="11"/>
      <c r="D83" s="11"/>
      <c r="E83" s="11"/>
      <c r="F83" s="11"/>
      <c r="G83" s="11"/>
      <c r="H83" s="11"/>
      <c r="I83" s="11"/>
      <c r="J83" s="11"/>
      <c r="K83" s="11"/>
      <c r="L83" s="11"/>
      <c r="M83" s="11"/>
      <c r="N83" s="11"/>
      <c r="O83" s="11"/>
    </row>
    <row r="84" spans="2:15" ht="11.25" x14ac:dyDescent="0.2">
      <c r="B84" s="11"/>
      <c r="C84" s="11"/>
      <c r="D84" s="11"/>
      <c r="E84" s="11"/>
      <c r="F84" s="11"/>
      <c r="G84" s="11"/>
      <c r="H84" s="11"/>
      <c r="I84" s="11"/>
      <c r="J84" s="11"/>
      <c r="K84" s="11"/>
      <c r="L84" s="11"/>
      <c r="M84" s="11"/>
      <c r="N84" s="11"/>
      <c r="O84" s="11"/>
    </row>
    <row r="85" spans="2:15" ht="11.25" x14ac:dyDescent="0.2">
      <c r="B85" s="11"/>
      <c r="C85" s="11"/>
      <c r="D85" s="11"/>
      <c r="E85" s="11"/>
      <c r="F85" s="11"/>
      <c r="G85" s="11"/>
      <c r="H85" s="11"/>
      <c r="I85" s="11"/>
      <c r="J85" s="11"/>
      <c r="K85" s="11"/>
      <c r="L85" s="11"/>
      <c r="M85" s="11"/>
      <c r="N85" s="11"/>
      <c r="O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row r="3305" spans="2:15" ht="11.25" x14ac:dyDescent="0.2">
      <c r="B3305" s="11"/>
      <c r="C3305" s="11"/>
      <c r="D3305" s="11"/>
      <c r="E3305" s="11"/>
      <c r="F3305" s="11"/>
      <c r="G3305" s="11"/>
      <c r="H3305" s="11"/>
      <c r="I3305" s="11"/>
      <c r="J3305" s="11"/>
      <c r="K3305" s="11"/>
      <c r="L3305" s="11"/>
      <c r="M3305" s="11"/>
      <c r="N3305" s="11"/>
      <c r="O3305" s="11"/>
    </row>
    <row r="3306" spans="2:15" ht="11.25" x14ac:dyDescent="0.2">
      <c r="B3306" s="11"/>
      <c r="C3306" s="11"/>
      <c r="D3306" s="11"/>
      <c r="E3306" s="11"/>
      <c r="F3306" s="11"/>
      <c r="G3306" s="11"/>
      <c r="H3306" s="11"/>
      <c r="I3306" s="11"/>
      <c r="J3306" s="11"/>
      <c r="K3306" s="11"/>
      <c r="L3306" s="11"/>
      <c r="M3306" s="11"/>
      <c r="N3306" s="11"/>
      <c r="O3306" s="11"/>
    </row>
    <row r="3307" spans="2:15" ht="11.25" x14ac:dyDescent="0.2">
      <c r="B3307" s="11"/>
      <c r="C3307" s="11"/>
      <c r="D3307" s="11"/>
      <c r="E3307" s="11"/>
      <c r="F3307" s="11"/>
      <c r="G3307" s="11"/>
      <c r="H3307" s="11"/>
      <c r="I3307" s="11"/>
      <c r="J3307" s="11"/>
      <c r="K3307" s="11"/>
      <c r="L3307" s="11"/>
      <c r="M3307" s="11"/>
      <c r="N3307" s="11"/>
      <c r="O3307" s="11"/>
    </row>
    <row r="3308" spans="2:15" ht="11.25" x14ac:dyDescent="0.2">
      <c r="B3308" s="11"/>
      <c r="C3308" s="11"/>
      <c r="D3308" s="11"/>
      <c r="E3308" s="11"/>
      <c r="F3308" s="11"/>
      <c r="G3308" s="11"/>
      <c r="H3308" s="11"/>
      <c r="I3308" s="11"/>
      <c r="J3308" s="11"/>
      <c r="K3308" s="11"/>
      <c r="L3308" s="11"/>
      <c r="M3308" s="11"/>
      <c r="N3308" s="11"/>
      <c r="O3308" s="11"/>
    </row>
    <row r="3309" spans="2:15" ht="11.25" x14ac:dyDescent="0.2">
      <c r="B3309" s="11"/>
      <c r="C3309" s="11"/>
      <c r="D3309" s="11"/>
      <c r="E3309" s="11"/>
      <c r="F3309" s="11"/>
      <c r="G3309" s="11"/>
      <c r="H3309" s="11"/>
      <c r="I3309" s="11"/>
      <c r="J3309" s="11"/>
      <c r="K3309" s="11"/>
      <c r="L3309" s="11"/>
      <c r="M3309" s="11"/>
      <c r="N3309" s="11"/>
      <c r="O3309" s="11"/>
    </row>
    <row r="3310" spans="2:15" ht="11.25" x14ac:dyDescent="0.2">
      <c r="B3310" s="11"/>
      <c r="C3310" s="11"/>
      <c r="D3310" s="11"/>
      <c r="E3310" s="11"/>
      <c r="F3310" s="11"/>
      <c r="G3310" s="11"/>
      <c r="H3310" s="11"/>
      <c r="I3310" s="11"/>
      <c r="J3310" s="11"/>
      <c r="K3310" s="11"/>
      <c r="L3310" s="11"/>
      <c r="M3310" s="11"/>
      <c r="N3310" s="11"/>
      <c r="O3310" s="11"/>
    </row>
    <row r="3311" spans="2:15" ht="11.25" x14ac:dyDescent="0.2">
      <c r="B3311" s="11"/>
      <c r="C3311" s="11"/>
      <c r="D3311" s="11"/>
      <c r="E3311" s="11"/>
      <c r="F3311" s="11"/>
      <c r="G3311" s="11"/>
      <c r="H3311" s="11"/>
      <c r="I3311" s="11"/>
      <c r="J3311" s="11"/>
      <c r="K3311" s="11"/>
      <c r="L3311" s="11"/>
      <c r="M3311" s="11"/>
      <c r="N3311" s="11"/>
      <c r="O3311" s="11"/>
    </row>
    <row r="3312" spans="2:15" ht="11.25" x14ac:dyDescent="0.2">
      <c r="B3312" s="11"/>
      <c r="C3312" s="11"/>
      <c r="D3312" s="11"/>
      <c r="E3312" s="11"/>
      <c r="F3312" s="11"/>
      <c r="G3312" s="11"/>
      <c r="H3312" s="11"/>
      <c r="I3312" s="11"/>
      <c r="J3312" s="11"/>
      <c r="K3312" s="11"/>
      <c r="L3312" s="11"/>
      <c r="M3312" s="11"/>
      <c r="N3312" s="11"/>
      <c r="O3312" s="11"/>
    </row>
    <row r="3313" spans="2:15" ht="11.25" x14ac:dyDescent="0.2">
      <c r="B3313" s="11"/>
      <c r="C3313" s="11"/>
      <c r="D3313" s="11"/>
      <c r="E3313" s="11"/>
      <c r="F3313" s="11"/>
      <c r="G3313" s="11"/>
      <c r="H3313" s="11"/>
      <c r="I3313" s="11"/>
      <c r="J3313" s="11"/>
      <c r="K3313" s="11"/>
      <c r="L3313" s="11"/>
      <c r="M3313" s="11"/>
      <c r="N3313" s="11"/>
      <c r="O3313" s="11"/>
    </row>
    <row r="3314" spans="2:15" ht="11.25" x14ac:dyDescent="0.2">
      <c r="B3314" s="11"/>
      <c r="C3314" s="11"/>
      <c r="D3314" s="11"/>
      <c r="E3314" s="11"/>
      <c r="F3314" s="11"/>
      <c r="G3314" s="11"/>
      <c r="H3314" s="11"/>
      <c r="I3314" s="11"/>
      <c r="J3314" s="11"/>
      <c r="K3314" s="11"/>
      <c r="L3314" s="11"/>
      <c r="M3314" s="11"/>
      <c r="N3314" s="11"/>
      <c r="O3314" s="11"/>
    </row>
    <row r="3315" spans="2:15" ht="11.25" x14ac:dyDescent="0.2">
      <c r="B3315" s="11"/>
      <c r="C3315" s="11"/>
      <c r="D3315" s="11"/>
      <c r="E3315" s="11"/>
      <c r="F3315" s="11"/>
      <c r="G3315" s="11"/>
      <c r="H3315" s="11"/>
      <c r="I3315" s="11"/>
      <c r="J3315" s="11"/>
      <c r="K3315" s="11"/>
      <c r="L3315" s="11"/>
      <c r="M3315" s="11"/>
      <c r="N3315" s="11"/>
      <c r="O3315" s="11"/>
    </row>
    <row r="3316" spans="2:15" ht="11.25" x14ac:dyDescent="0.2">
      <c r="B3316" s="11"/>
      <c r="C3316" s="11"/>
      <c r="D3316" s="11"/>
      <c r="E3316" s="11"/>
      <c r="F3316" s="11"/>
      <c r="G3316" s="11"/>
      <c r="H3316" s="11"/>
      <c r="I3316" s="11"/>
      <c r="J3316" s="11"/>
      <c r="K3316" s="11"/>
      <c r="L3316" s="11"/>
      <c r="M3316" s="11"/>
      <c r="N3316" s="11"/>
      <c r="O3316" s="11"/>
    </row>
  </sheetData>
  <mergeCells count="4">
    <mergeCell ref="D2:F2"/>
    <mergeCell ref="G2:I2"/>
    <mergeCell ref="J2:L2"/>
    <mergeCell ref="M2:O2"/>
  </mergeCells>
  <phoneticPr fontId="9" type="noConversion"/>
  <hyperlinks>
    <hyperlink ref="H42" location="CONTENTS!A1" display="CONTENTS!A1"/>
  </hyperlinks>
  <pageMargins left="0.98425196850393704" right="0.98425196850393704" top="0.98425196850393704" bottom="0.98425196850393704"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theme="7" tint="0.79998168889431442"/>
    <pageSetUpPr fitToPage="1"/>
  </sheetPr>
  <dimension ref="B1:O3312"/>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208</v>
      </c>
      <c r="C1" s="156"/>
      <c r="D1" s="58"/>
      <c r="E1" s="58"/>
      <c r="F1" s="58"/>
      <c r="G1" s="59"/>
      <c r="H1" s="59"/>
      <c r="I1" s="1"/>
      <c r="J1" s="1"/>
      <c r="K1" s="1"/>
      <c r="L1" s="1"/>
      <c r="M1" s="1"/>
      <c r="N1" s="1"/>
      <c r="O1" s="1"/>
    </row>
    <row r="2" spans="2:15" s="55" customFormat="1" ht="38.1" customHeight="1" x14ac:dyDescent="0.2">
      <c r="B2" s="450"/>
      <c r="C2" s="517" t="s">
        <v>141</v>
      </c>
      <c r="D2" s="873" t="s">
        <v>371</v>
      </c>
      <c r="E2" s="874"/>
      <c r="F2" s="875"/>
      <c r="G2" s="882" t="s">
        <v>372</v>
      </c>
      <c r="H2" s="883"/>
      <c r="I2" s="884"/>
      <c r="J2" s="882" t="s">
        <v>234</v>
      </c>
      <c r="K2" s="883"/>
      <c r="L2" s="884"/>
      <c r="M2" s="883" t="s">
        <v>373</v>
      </c>
      <c r="N2" s="883"/>
      <c r="O2" s="884"/>
    </row>
    <row r="3" spans="2:15" s="56" customFormat="1" ht="38.1" customHeight="1" x14ac:dyDescent="0.2">
      <c r="B3" s="392"/>
      <c r="C3" s="397"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ht="13.35" customHeight="1" x14ac:dyDescent="0.2">
      <c r="B4" s="411"/>
      <c r="C4" s="398" t="s">
        <v>222</v>
      </c>
      <c r="D4" s="413">
        <f>A3.4.1!D4-A3.4.3!D4-A3.4.4!D4</f>
        <v>34422</v>
      </c>
      <c r="E4" s="413">
        <f>A3.4.1!E4-A3.4.3!E4-A3.4.4!E4</f>
        <v>0</v>
      </c>
      <c r="F4" s="414">
        <f>A3.4.1!F4-A3.4.3!F4-A3.4.4!F4</f>
        <v>1.4447429999999231</v>
      </c>
      <c r="G4" s="413">
        <f>A3.4.1!G4-A3.4.3!G4-A3.4.4!G4</f>
        <v>30333</v>
      </c>
      <c r="H4" s="413">
        <f>A3.4.1!H4-A3.4.3!H4-A3.4.4!H4</f>
        <v>0</v>
      </c>
      <c r="I4" s="414">
        <f>A3.4.1!I4-A3.4.3!I4-A3.4.4!I4</f>
        <v>0.95222199999994717</v>
      </c>
      <c r="J4" s="413">
        <f>A3.4.1!J4-A3.4.3!J4-A3.4.4!J4</f>
        <v>26635</v>
      </c>
      <c r="K4" s="413">
        <f>A3.4.1!K4-A3.4.3!K4-A3.4.4!K4</f>
        <v>0</v>
      </c>
      <c r="L4" s="414">
        <f>A3.4.1!L4-A3.4.3!L4-A3.4.4!L4</f>
        <v>0.33055100000039617</v>
      </c>
      <c r="M4" s="413">
        <f>A3.4.1!M4-A3.4.3!M4-A3.4.4!M4</f>
        <v>14368</v>
      </c>
      <c r="N4" s="413">
        <f>A3.4.1!N4-A3.4.3!N4-A3.4.4!N4</f>
        <v>0</v>
      </c>
      <c r="O4" s="414">
        <f>A3.4.1!O4-A3.4.3!O4-A3.4.4!O4</f>
        <v>0.55916599999972838</v>
      </c>
    </row>
    <row r="5" spans="2:15" ht="13.35" customHeight="1" x14ac:dyDescent="0.2">
      <c r="B5" s="411"/>
      <c r="C5" s="268" t="s">
        <v>1</v>
      </c>
      <c r="D5" s="413">
        <f>A3.4.1!D5-A3.4.3!D5-A3.4.4!D5</f>
        <v>5057</v>
      </c>
      <c r="E5" s="413">
        <f>A3.4.1!E5-A3.4.3!E5-A3.4.4!E5</f>
        <v>0</v>
      </c>
      <c r="F5" s="414">
        <f>A3.4.1!F5-A3.4.3!F5-A3.4.4!F5</f>
        <v>1.9279119999998748</v>
      </c>
      <c r="G5" s="413">
        <f>A3.4.1!G5-A3.4.3!G5-A3.4.4!G5</f>
        <v>5428</v>
      </c>
      <c r="H5" s="413">
        <f>A3.4.1!H5-A3.4.3!H5-A3.4.4!H5</f>
        <v>0</v>
      </c>
      <c r="I5" s="414">
        <f>A3.4.1!I5-A3.4.3!I5-A3.4.4!I5</f>
        <v>5.6134289999999973</v>
      </c>
      <c r="J5" s="413">
        <f>A3.4.1!J5-A3.4.3!J5-A3.4.4!J5</f>
        <v>5018</v>
      </c>
      <c r="K5" s="413">
        <f>A3.4.1!K5-A3.4.3!K5-A3.4.4!K5</f>
        <v>0</v>
      </c>
      <c r="L5" s="414">
        <f>A3.4.1!L5-A3.4.3!L5-A3.4.4!L5</f>
        <v>2.8358090000000606</v>
      </c>
      <c r="M5" s="413">
        <f>A3.4.1!M5-A3.4.3!M5-A3.4.4!M5</f>
        <v>3067</v>
      </c>
      <c r="N5" s="413">
        <f>A3.4.1!N5-A3.4.3!N5-A3.4.4!N5</f>
        <v>0</v>
      </c>
      <c r="O5" s="414">
        <f>A3.4.1!O5-A3.4.3!O5-A3.4.4!O5</f>
        <v>0.80775200000000869</v>
      </c>
    </row>
    <row r="6" spans="2:15" ht="13.35" customHeight="1" x14ac:dyDescent="0.2">
      <c r="B6" s="411"/>
      <c r="C6" s="268" t="s">
        <v>81</v>
      </c>
      <c r="D6" s="413">
        <f>A3.4.1!D6-A3.4.3!D6-A3.4.4!D6</f>
        <v>618</v>
      </c>
      <c r="E6" s="413">
        <f>A3.4.1!E6-A3.4.3!E6-A3.4.4!E6</f>
        <v>0</v>
      </c>
      <c r="F6" s="414">
        <f>A3.4.1!F6-A3.4.3!F6-A3.4.4!F6</f>
        <v>0</v>
      </c>
      <c r="G6" s="413">
        <f>A3.4.1!G6-A3.4.3!G6-A3.4.4!G6</f>
        <v>625</v>
      </c>
      <c r="H6" s="413">
        <f>A3.4.1!H6-A3.4.3!H6-A3.4.4!H6</f>
        <v>0</v>
      </c>
      <c r="I6" s="414">
        <f>A3.4.1!I6-A3.4.3!I6-A3.4.4!I6</f>
        <v>0</v>
      </c>
      <c r="J6" s="413">
        <f>A3.4.1!J6-A3.4.3!J6-A3.4.4!J6</f>
        <v>567</v>
      </c>
      <c r="K6" s="413">
        <f>A3.4.1!K6-A3.4.3!K6-A3.4.4!K6</f>
        <v>0</v>
      </c>
      <c r="L6" s="414">
        <f>A3.4.1!L6-A3.4.3!L6-A3.4.4!L6</f>
        <v>0</v>
      </c>
      <c r="M6" s="413">
        <f>A3.4.1!M6-A3.4.3!M6-A3.4.4!M6</f>
        <v>428</v>
      </c>
      <c r="N6" s="413">
        <f>A3.4.1!N6-A3.4.3!N6-A3.4.4!N6</f>
        <v>0</v>
      </c>
      <c r="O6" s="414">
        <f>A3.4.1!O6-A3.4.3!O6-A3.4.4!O6</f>
        <v>0</v>
      </c>
    </row>
    <row r="7" spans="2:15" ht="13.35" customHeight="1" x14ac:dyDescent="0.2">
      <c r="B7" s="411"/>
      <c r="C7" s="268" t="s">
        <v>2</v>
      </c>
      <c r="D7" s="413">
        <f>A3.4.1!D7-A3.4.3!D7-A3.4.4!D7</f>
        <v>7280</v>
      </c>
      <c r="E7" s="413">
        <f>A3.4.1!E7-A3.4.3!E7-A3.4.4!E7</f>
        <v>0</v>
      </c>
      <c r="F7" s="414">
        <f>A3.4.1!F7-A3.4.3!F7-A3.4.4!F7</f>
        <v>7.8478890053190753E-14</v>
      </c>
      <c r="G7" s="413">
        <f>A3.4.1!G7-A3.4.3!G7-A3.4.4!G7</f>
        <v>7837</v>
      </c>
      <c r="H7" s="413">
        <f>A3.4.1!H7-A3.4.3!H7-A3.4.4!H7</f>
        <v>0</v>
      </c>
      <c r="I7" s="414">
        <f>A3.4.1!I7-A3.4.3!I7-A3.4.4!I7</f>
        <v>0</v>
      </c>
      <c r="J7" s="413">
        <f>A3.4.1!J7-A3.4.3!J7-A3.4.4!J7</f>
        <v>7452</v>
      </c>
      <c r="K7" s="413">
        <f>A3.4.1!K7-A3.4.3!K7-A3.4.4!K7</f>
        <v>0</v>
      </c>
      <c r="L7" s="414">
        <f>A3.4.1!L7-A3.4.3!L7-A3.4.4!L7</f>
        <v>0</v>
      </c>
      <c r="M7" s="413">
        <f>A3.4.1!M7-A3.4.3!M7-A3.4.4!M7</f>
        <v>4910</v>
      </c>
      <c r="N7" s="413">
        <f>A3.4.1!N7-A3.4.3!N7-A3.4.4!N7</f>
        <v>0</v>
      </c>
      <c r="O7" s="414">
        <f>A3.4.1!O7-A3.4.3!O7-A3.4.4!O7</f>
        <v>4.6330000000125438E-3</v>
      </c>
    </row>
    <row r="8" spans="2:15" ht="13.35" customHeight="1" x14ac:dyDescent="0.2">
      <c r="B8" s="411"/>
      <c r="C8" s="268" t="s">
        <v>82</v>
      </c>
      <c r="D8" s="413">
        <f>A3.4.1!D8-A3.4.3!D8-A3.4.4!D8</f>
        <v>911</v>
      </c>
      <c r="E8" s="413">
        <f>A3.4.1!E8-A3.4.3!E8-A3.4.4!E8</f>
        <v>0</v>
      </c>
      <c r="F8" s="414">
        <f>A3.4.1!F8-A3.4.3!F8-A3.4.4!F8</f>
        <v>0</v>
      </c>
      <c r="G8" s="413">
        <f>A3.4.1!G8-A3.4.3!G8-A3.4.4!G8</f>
        <v>916</v>
      </c>
      <c r="H8" s="413">
        <f>A3.4.1!H8-A3.4.3!H8-A3.4.4!H8</f>
        <v>0</v>
      </c>
      <c r="I8" s="414">
        <f>A3.4.1!I8-A3.4.3!I8-A3.4.4!I8</f>
        <v>0</v>
      </c>
      <c r="J8" s="413">
        <f>A3.4.1!J8-A3.4.3!J8-A3.4.4!J8</f>
        <v>833</v>
      </c>
      <c r="K8" s="413">
        <f>A3.4.1!K8-A3.4.3!K8-A3.4.4!K8</f>
        <v>0</v>
      </c>
      <c r="L8" s="414">
        <f>A3.4.1!L8-A3.4.3!L8-A3.4.4!L8</f>
        <v>4.4539999998960411E-3</v>
      </c>
      <c r="M8" s="413">
        <f>A3.4.1!M8-A3.4.3!M8-A3.4.4!M8</f>
        <v>447</v>
      </c>
      <c r="N8" s="413">
        <f>A3.4.1!N8-A3.4.3!N8-A3.4.4!N8</f>
        <v>0</v>
      </c>
      <c r="O8" s="414">
        <f>A3.4.1!O8-A3.4.3!O8-A3.4.4!O8</f>
        <v>0</v>
      </c>
    </row>
    <row r="9" spans="2:15" ht="13.35" customHeight="1" x14ac:dyDescent="0.2">
      <c r="B9" s="411"/>
      <c r="C9" s="268" t="s">
        <v>3</v>
      </c>
      <c r="D9" s="413">
        <f>A3.4.1!D9-A3.4.3!D9-A3.4.4!D9</f>
        <v>886</v>
      </c>
      <c r="E9" s="413">
        <f>A3.4.1!E9-A3.4.3!E9-A3.4.4!E9</f>
        <v>0</v>
      </c>
      <c r="F9" s="414">
        <f>A3.4.1!F9-A3.4.3!F9-A3.4.4!F9</f>
        <v>0</v>
      </c>
      <c r="G9" s="413">
        <f>A3.4.1!G9-A3.4.3!G9-A3.4.4!G9</f>
        <v>1016</v>
      </c>
      <c r="H9" s="413">
        <f>A3.4.1!H9-A3.4.3!H9-A3.4.4!H9</f>
        <v>0</v>
      </c>
      <c r="I9" s="414">
        <f>A3.4.1!I9-A3.4.3!I9-A3.4.4!I9</f>
        <v>0</v>
      </c>
      <c r="J9" s="413">
        <f>A3.4.1!J9-A3.4.3!J9-A3.4.4!J9</f>
        <v>975</v>
      </c>
      <c r="K9" s="413">
        <f>A3.4.1!K9-A3.4.3!K9-A3.4.4!K9</f>
        <v>0</v>
      </c>
      <c r="L9" s="414">
        <f>A3.4.1!L9-A3.4.3!L9-A3.4.4!L9</f>
        <v>0</v>
      </c>
      <c r="M9" s="413">
        <f>A3.4.1!M9-A3.4.3!M9-A3.4.4!M9</f>
        <v>638</v>
      </c>
      <c r="N9" s="413">
        <f>A3.4.1!N9-A3.4.3!N9-A3.4.4!N9</f>
        <v>0</v>
      </c>
      <c r="O9" s="414">
        <f>A3.4.1!O9-A3.4.3!O9-A3.4.4!O9</f>
        <v>-2.5247572468697606E-15</v>
      </c>
    </row>
    <row r="10" spans="2:15" ht="13.35" customHeight="1" x14ac:dyDescent="0.2">
      <c r="B10" s="411"/>
      <c r="C10" s="268" t="s">
        <v>83</v>
      </c>
      <c r="D10" s="413">
        <f>A3.4.1!D10-A3.4.3!D10-A3.4.4!D10</f>
        <v>368</v>
      </c>
      <c r="E10" s="413">
        <f>A3.4.1!E10-A3.4.3!E10-A3.4.4!E10</f>
        <v>0</v>
      </c>
      <c r="F10" s="414">
        <f>A3.4.1!F10-A3.4.3!F10-A3.4.4!F10</f>
        <v>0</v>
      </c>
      <c r="G10" s="413">
        <f>A3.4.1!G10-A3.4.3!G10-A3.4.4!G10</f>
        <v>404</v>
      </c>
      <c r="H10" s="413">
        <f>A3.4.1!H10-A3.4.3!H10-A3.4.4!H10</f>
        <v>0</v>
      </c>
      <c r="I10" s="414">
        <f>A3.4.1!I10-A3.4.3!I10-A3.4.4!I10</f>
        <v>0</v>
      </c>
      <c r="J10" s="413">
        <f>A3.4.1!J10-A3.4.3!J10-A3.4.4!J10</f>
        <v>325</v>
      </c>
      <c r="K10" s="413">
        <f>A3.4.1!K10-A3.4.3!K10-A3.4.4!K10</f>
        <v>0</v>
      </c>
      <c r="L10" s="414">
        <f>A3.4.1!L10-A3.4.3!L10-A3.4.4!L10</f>
        <v>0</v>
      </c>
      <c r="M10" s="413">
        <f>A3.4.1!M10-A3.4.3!M10-A3.4.4!M10</f>
        <v>173</v>
      </c>
      <c r="N10" s="413">
        <f>A3.4.1!N10-A3.4.3!N10-A3.4.4!N10</f>
        <v>0</v>
      </c>
      <c r="O10" s="414">
        <f>A3.4.1!O10-A3.4.3!O10-A3.4.4!O10</f>
        <v>0</v>
      </c>
    </row>
    <row r="11" spans="2:15" s="23" customFormat="1" ht="13.35" customHeight="1" x14ac:dyDescent="0.2">
      <c r="B11" s="419"/>
      <c r="C11" s="268" t="s">
        <v>4</v>
      </c>
      <c r="D11" s="413">
        <f>A3.4.1!D11-A3.4.3!D11-A3.4.4!D11</f>
        <v>32593</v>
      </c>
      <c r="E11" s="413">
        <f>A3.4.1!E11-A3.4.3!E11-A3.4.4!E11</f>
        <v>0</v>
      </c>
      <c r="F11" s="414">
        <f>A3.4.1!F11-A3.4.3!F11-A3.4.4!F11</f>
        <v>6.4476549099801161E-13</v>
      </c>
      <c r="G11" s="413">
        <f>A3.4.1!G11-A3.4.3!G11-A3.4.4!G11</f>
        <v>36154</v>
      </c>
      <c r="H11" s="413">
        <f>A3.4.1!H11-A3.4.3!H11-A3.4.4!H11</f>
        <v>0</v>
      </c>
      <c r="I11" s="414">
        <f>A3.4.1!I11-A3.4.3!I11-A3.4.4!I11</f>
        <v>0.25199999999947859</v>
      </c>
      <c r="J11" s="413">
        <f>A3.4.1!J11-A3.4.3!J11-A3.4.4!J11</f>
        <v>36135</v>
      </c>
      <c r="K11" s="413">
        <f>A3.4.1!K11-A3.4.3!K11-A3.4.4!K11</f>
        <v>0</v>
      </c>
      <c r="L11" s="414">
        <f>A3.4.1!L11-A3.4.3!L11-A3.4.4!L11</f>
        <v>8.2089999996633276E-3</v>
      </c>
      <c r="M11" s="413">
        <f>A3.4.1!M11-A3.4.3!M11-A3.4.4!M11</f>
        <v>21503</v>
      </c>
      <c r="N11" s="413">
        <f>A3.4.1!N11-A3.4.3!N11-A3.4.4!N11</f>
        <v>0</v>
      </c>
      <c r="O11" s="414">
        <f>A3.4.1!O11-A3.4.3!O11-A3.4.4!O11</f>
        <v>0</v>
      </c>
    </row>
    <row r="12" spans="2:15" s="23" customFormat="1" ht="13.35" customHeight="1" x14ac:dyDescent="0.2">
      <c r="B12" s="419"/>
      <c r="C12" s="268" t="s">
        <v>5</v>
      </c>
      <c r="D12" s="413">
        <f>A3.4.1!D12-A3.4.3!D12-A3.4.4!D12</f>
        <v>1999</v>
      </c>
      <c r="E12" s="413">
        <f>A3.4.1!E12-A3.4.3!E12-A3.4.4!E12</f>
        <v>0</v>
      </c>
      <c r="F12" s="414">
        <f>A3.4.1!F12-A3.4.3!F12-A3.4.4!F12</f>
        <v>2.3744894939170536E-14</v>
      </c>
      <c r="G12" s="413">
        <f>A3.4.1!G12-A3.4.3!G12-A3.4.4!G12</f>
        <v>2091</v>
      </c>
      <c r="H12" s="413">
        <f>A3.4.1!H12-A3.4.3!H12-A3.4.4!H12</f>
        <v>0</v>
      </c>
      <c r="I12" s="414">
        <f>A3.4.1!I12-A3.4.3!I12-A3.4.4!I12</f>
        <v>4.6329693553781581E-14</v>
      </c>
      <c r="J12" s="413">
        <f>A3.4.1!J12-A3.4.3!J12-A3.4.4!J12</f>
        <v>1888</v>
      </c>
      <c r="K12" s="413">
        <f>A3.4.1!K12-A3.4.3!K12-A3.4.4!K12</f>
        <v>0</v>
      </c>
      <c r="L12" s="414">
        <f>A3.4.1!L12-A3.4.3!L12-A3.4.4!L12</f>
        <v>0</v>
      </c>
      <c r="M12" s="413">
        <f>A3.4.1!M12-A3.4.3!M12-A3.4.4!M12</f>
        <v>1104</v>
      </c>
      <c r="N12" s="413">
        <f>A3.4.1!N12-A3.4.3!N12-A3.4.4!N12</f>
        <v>0</v>
      </c>
      <c r="O12" s="414">
        <f>A3.4.1!O12-A3.4.3!O12-A3.4.4!O12</f>
        <v>0</v>
      </c>
    </row>
    <row r="13" spans="2:15" s="23" customFormat="1" ht="13.35" customHeight="1" x14ac:dyDescent="0.2">
      <c r="B13" s="419"/>
      <c r="C13" s="268" t="s">
        <v>84</v>
      </c>
      <c r="D13" s="413">
        <f>A3.4.1!D13-A3.4.3!D13-A3.4.4!D13</f>
        <v>737</v>
      </c>
      <c r="E13" s="413">
        <f>A3.4.1!E13-A3.4.3!E13-A3.4.4!E13</f>
        <v>0</v>
      </c>
      <c r="F13" s="414">
        <f>A3.4.1!F13-A3.4.3!F13-A3.4.4!F13</f>
        <v>0</v>
      </c>
      <c r="G13" s="413">
        <f>A3.4.1!G13-A3.4.3!G13-A3.4.4!G13</f>
        <v>804</v>
      </c>
      <c r="H13" s="413">
        <f>A3.4.1!H13-A3.4.3!H13-A3.4.4!H13</f>
        <v>0</v>
      </c>
      <c r="I13" s="414">
        <f>A3.4.1!I13-A3.4.3!I13-A3.4.4!I13</f>
        <v>0</v>
      </c>
      <c r="J13" s="413">
        <f>A3.4.1!J13-A3.4.3!J13-A3.4.4!J13</f>
        <v>699</v>
      </c>
      <c r="K13" s="413">
        <f>A3.4.1!K13-A3.4.3!K13-A3.4.4!K13</f>
        <v>0</v>
      </c>
      <c r="L13" s="414">
        <f>A3.4.1!L13-A3.4.3!L13-A3.4.4!L13</f>
        <v>0</v>
      </c>
      <c r="M13" s="413">
        <f>A3.4.1!M13-A3.4.3!M13-A3.4.4!M13</f>
        <v>459</v>
      </c>
      <c r="N13" s="413">
        <f>A3.4.1!N13-A3.4.3!N13-A3.4.4!N13</f>
        <v>0</v>
      </c>
      <c r="O13" s="414">
        <f>A3.4.1!O13-A3.4.3!O13-A3.4.4!O13</f>
        <v>0</v>
      </c>
    </row>
    <row r="14" spans="2:15" s="23" customFormat="1" ht="13.35" customHeight="1" x14ac:dyDescent="0.2">
      <c r="B14" s="419"/>
      <c r="C14" s="268" t="s">
        <v>85</v>
      </c>
      <c r="D14" s="413">
        <f>A3.4.1!D14-A3.4.3!D14-A3.4.4!D14</f>
        <v>75925</v>
      </c>
      <c r="E14" s="413">
        <f>A3.4.1!E14-A3.4.3!E14-A3.4.4!E14</f>
        <v>0</v>
      </c>
      <c r="F14" s="414">
        <f>A3.4.1!F14-A3.4.3!F14-A3.4.4!F14</f>
        <v>1.499897999997998</v>
      </c>
      <c r="G14" s="413">
        <f>A3.4.1!G14-A3.4.3!G14-A3.4.4!G14</f>
        <v>72920</v>
      </c>
      <c r="H14" s="413">
        <f>A3.4.1!H14-A3.4.3!H14-A3.4.4!H14</f>
        <v>0</v>
      </c>
      <c r="I14" s="414">
        <f>A3.4.1!I14-A3.4.3!I14-A3.4.4!I14</f>
        <v>0.82945399999679381</v>
      </c>
      <c r="J14" s="413">
        <f>A3.4.1!J14-A3.4.3!J14-A3.4.4!J14</f>
        <v>63970</v>
      </c>
      <c r="K14" s="413">
        <f>A3.4.1!K14-A3.4.3!K14-A3.4.4!K14</f>
        <v>0</v>
      </c>
      <c r="L14" s="414">
        <f>A3.4.1!L14-A3.4.3!L14-A3.4.4!L14</f>
        <v>2.2825070000035907</v>
      </c>
      <c r="M14" s="413">
        <f>A3.4.1!M14-A3.4.3!M14-A3.4.4!M14</f>
        <v>38179</v>
      </c>
      <c r="N14" s="413">
        <f>A3.4.1!N14-A3.4.3!N14-A3.4.4!N14</f>
        <v>0</v>
      </c>
      <c r="O14" s="414">
        <f>A3.4.1!O14-A3.4.3!O14-A3.4.4!O14</f>
        <v>0.2287319999995816</v>
      </c>
    </row>
    <row r="15" spans="2:15" s="23" customFormat="1" ht="13.35" customHeight="1" x14ac:dyDescent="0.2">
      <c r="B15" s="419"/>
      <c r="C15" s="268" t="s">
        <v>6</v>
      </c>
      <c r="D15" s="413">
        <f>A3.4.1!D15-A3.4.3!D15-A3.4.4!D15</f>
        <v>1493</v>
      </c>
      <c r="E15" s="413">
        <f>A3.4.1!E15-A3.4.3!E15-A3.4.4!E15</f>
        <v>0</v>
      </c>
      <c r="F15" s="414">
        <f>A3.4.1!F15-A3.4.3!F15-A3.4.4!F15</f>
        <v>0</v>
      </c>
      <c r="G15" s="413">
        <f>A3.4.1!G15-A3.4.3!G15-A3.4.4!G15</f>
        <v>1568</v>
      </c>
      <c r="H15" s="413">
        <f>A3.4.1!H15-A3.4.3!H15-A3.4.4!H15</f>
        <v>0</v>
      </c>
      <c r="I15" s="414">
        <f>A3.4.1!I15-A3.4.3!I15-A3.4.4!I15</f>
        <v>1.1269002224423286E-13</v>
      </c>
      <c r="J15" s="413">
        <f>A3.4.1!J15-A3.4.3!J15-A3.4.4!J15</f>
        <v>1387</v>
      </c>
      <c r="K15" s="413">
        <f>A3.4.1!K15-A3.4.3!K15-A3.4.4!K15</f>
        <v>0</v>
      </c>
      <c r="L15" s="414">
        <f>A3.4.1!L15-A3.4.3!L15-A3.4.4!L15</f>
        <v>0</v>
      </c>
      <c r="M15" s="413">
        <f>A3.4.1!M15-A3.4.3!M15-A3.4.4!M15</f>
        <v>962</v>
      </c>
      <c r="N15" s="413">
        <f>A3.4.1!N15-A3.4.3!N15-A3.4.4!N15</f>
        <v>0</v>
      </c>
      <c r="O15" s="414">
        <f>A3.4.1!O15-A3.4.3!O15-A3.4.4!O15</f>
        <v>-2.2002365207551833E-14</v>
      </c>
    </row>
    <row r="16" spans="2:15" s="23" customFormat="1" ht="13.35" customHeight="1" x14ac:dyDescent="0.2">
      <c r="B16" s="419"/>
      <c r="C16" s="406" t="s">
        <v>223</v>
      </c>
      <c r="D16" s="413">
        <f>A3.4.1!D16-A3.4.3!D16-A3.4.4!D16</f>
        <v>68</v>
      </c>
      <c r="E16" s="413">
        <f>A3.4.1!E16-A3.4.3!E16-A3.4.4!E16</f>
        <v>0</v>
      </c>
      <c r="F16" s="414">
        <f>A3.4.1!F16-A3.4.3!F16-A3.4.4!F16</f>
        <v>0</v>
      </c>
      <c r="G16" s="413">
        <f>A3.4.1!G16-A3.4.3!G16-A3.4.4!G16</f>
        <v>81</v>
      </c>
      <c r="H16" s="413">
        <f>A3.4.1!H16-A3.4.3!H16-A3.4.4!H16</f>
        <v>0</v>
      </c>
      <c r="I16" s="414">
        <f>A3.4.1!I16-A3.4.3!I16-A3.4.4!I16</f>
        <v>0</v>
      </c>
      <c r="J16" s="413">
        <f>A3.4.1!J16-A3.4.3!J16-A3.4.4!J16</f>
        <v>73</v>
      </c>
      <c r="K16" s="413">
        <f>A3.4.1!K16-A3.4.3!K16-A3.4.4!K16</f>
        <v>0</v>
      </c>
      <c r="L16" s="414">
        <f>A3.4.1!L16-A3.4.3!L16-A3.4.4!L16</f>
        <v>0</v>
      </c>
      <c r="M16" s="413">
        <f>A3.4.1!M16-A3.4.3!M16-A3.4.4!M16</f>
        <v>46</v>
      </c>
      <c r="N16" s="413">
        <f>A3.4.1!N16-A3.4.3!N16-A3.4.4!N16</f>
        <v>0</v>
      </c>
      <c r="O16" s="414">
        <f>A3.4.1!O16-A3.4.3!O16-A3.4.4!O16</f>
        <v>0</v>
      </c>
    </row>
    <row r="17" spans="2:15" s="23" customFormat="1" ht="13.35" customHeight="1" x14ac:dyDescent="0.2">
      <c r="B17" s="419"/>
      <c r="C17" s="268" t="s">
        <v>7</v>
      </c>
      <c r="D17" s="413">
        <f>A3.4.1!D17-A3.4.3!D17-A3.4.4!D17</f>
        <v>127</v>
      </c>
      <c r="E17" s="413">
        <f>A3.4.1!E17-A3.4.3!E17-A3.4.4!E17</f>
        <v>0</v>
      </c>
      <c r="F17" s="414">
        <f>A3.4.1!F17-A3.4.3!F17-A3.4.4!F17</f>
        <v>0</v>
      </c>
      <c r="G17" s="413">
        <f>A3.4.1!G17-A3.4.3!G17-A3.4.4!G17</f>
        <v>155</v>
      </c>
      <c r="H17" s="413">
        <f>A3.4.1!H17-A3.4.3!H17-A3.4.4!H17</f>
        <v>0</v>
      </c>
      <c r="I17" s="414">
        <f>A3.4.1!I17-A3.4.3!I17-A3.4.4!I17</f>
        <v>0</v>
      </c>
      <c r="J17" s="413">
        <f>A3.4.1!J17-A3.4.3!J17-A3.4.4!J17</f>
        <v>132</v>
      </c>
      <c r="K17" s="413">
        <f>A3.4.1!K17-A3.4.3!K17-A3.4.4!K17</f>
        <v>0</v>
      </c>
      <c r="L17" s="414">
        <f>A3.4.1!L17-A3.4.3!L17-A3.4.4!L17</f>
        <v>5.6843418860808015E-13</v>
      </c>
      <c r="M17" s="413">
        <f>A3.4.1!M17-A3.4.3!M17-A3.4.4!M17</f>
        <v>53</v>
      </c>
      <c r="N17" s="413">
        <f>A3.4.1!N17-A3.4.3!N17-A3.4.4!N17</f>
        <v>0</v>
      </c>
      <c r="O17" s="414">
        <f>A3.4.1!O17-A3.4.3!O17-A3.4.4!O17</f>
        <v>0</v>
      </c>
    </row>
    <row r="18" spans="2:15" s="23" customFormat="1" ht="13.35" customHeight="1" x14ac:dyDescent="0.2">
      <c r="B18" s="419"/>
      <c r="C18" s="268" t="s">
        <v>8</v>
      </c>
      <c r="D18" s="413">
        <f>A3.4.1!D18-A3.4.3!D18-A3.4.4!D18</f>
        <v>2305</v>
      </c>
      <c r="E18" s="413">
        <f>A3.4.1!E18-A3.4.3!E18-A3.4.4!E18</f>
        <v>0</v>
      </c>
      <c r="F18" s="414">
        <f>A3.4.1!F18-A3.4.3!F18-A3.4.4!F18</f>
        <v>0</v>
      </c>
      <c r="G18" s="413">
        <f>A3.4.1!G18-A3.4.3!G18-A3.4.4!G18</f>
        <v>1953</v>
      </c>
      <c r="H18" s="413">
        <f>A3.4.1!H18-A3.4.3!H18-A3.4.4!H18</f>
        <v>0</v>
      </c>
      <c r="I18" s="414">
        <f>A3.4.1!I18-A3.4.3!I18-A3.4.4!I18</f>
        <v>0</v>
      </c>
      <c r="J18" s="413">
        <f>A3.4.1!J18-A3.4.3!J18-A3.4.4!J18</f>
        <v>1673</v>
      </c>
      <c r="K18" s="413">
        <f>A3.4.1!K18-A3.4.3!K18-A3.4.4!K18</f>
        <v>0</v>
      </c>
      <c r="L18" s="414">
        <f>A3.4.1!L18-A3.4.3!L18-A3.4.4!L18</f>
        <v>0</v>
      </c>
      <c r="M18" s="413">
        <f>A3.4.1!M18-A3.4.3!M18-A3.4.4!M18</f>
        <v>866</v>
      </c>
      <c r="N18" s="413">
        <f>A3.4.1!N18-A3.4.3!N18-A3.4.4!N18</f>
        <v>0</v>
      </c>
      <c r="O18" s="414">
        <f>A3.4.1!O18-A3.4.3!O18-A3.4.4!O18</f>
        <v>0</v>
      </c>
    </row>
    <row r="19" spans="2:15" s="23" customFormat="1" ht="13.35" customHeight="1" x14ac:dyDescent="0.2">
      <c r="B19" s="419"/>
      <c r="C19" s="268" t="s">
        <v>86</v>
      </c>
      <c r="D19" s="413">
        <f>A3.4.1!D19-A3.4.3!D19-A3.4.4!D19</f>
        <v>1603</v>
      </c>
      <c r="E19" s="413">
        <f>A3.4.1!E19-A3.4.3!E19-A3.4.4!E19</f>
        <v>0</v>
      </c>
      <c r="F19" s="414">
        <f>A3.4.1!F19-A3.4.3!F19-A3.4.4!F19</f>
        <v>7.4903000000390921E-2</v>
      </c>
      <c r="G19" s="413">
        <f>A3.4.1!G19-A3.4.3!G19-A3.4.4!G19</f>
        <v>1328</v>
      </c>
      <c r="H19" s="413">
        <f>A3.4.1!H19-A3.4.3!H19-A3.4.4!H19</f>
        <v>0</v>
      </c>
      <c r="I19" s="414">
        <f>A3.4.1!I19-A3.4.3!I19-A3.4.4!I19</f>
        <v>1.2506999999899038E-2</v>
      </c>
      <c r="J19" s="413">
        <f>A3.4.1!J19-A3.4.3!J19-A3.4.4!J19</f>
        <v>1125</v>
      </c>
      <c r="K19" s="413">
        <f>A3.4.1!K19-A3.4.3!K19-A3.4.4!K19</f>
        <v>0</v>
      </c>
      <c r="L19" s="414">
        <f>A3.4.1!L19-A3.4.3!L19-A3.4.4!L19</f>
        <v>0</v>
      </c>
      <c r="M19" s="413">
        <f>A3.4.1!M19-A3.4.3!M19-A3.4.4!M19</f>
        <v>650</v>
      </c>
      <c r="N19" s="413">
        <f>A3.4.1!N19-A3.4.3!N19-A3.4.4!N19</f>
        <v>0</v>
      </c>
      <c r="O19" s="414">
        <f>A3.4.1!O19-A3.4.3!O19-A3.4.4!O19</f>
        <v>0</v>
      </c>
    </row>
    <row r="20" spans="2:15" s="23" customFormat="1" ht="13.35" customHeight="1" x14ac:dyDescent="0.2">
      <c r="B20" s="419"/>
      <c r="C20" s="268" t="s">
        <v>174</v>
      </c>
      <c r="D20" s="413">
        <f>A3.4.1!D20-A3.4.3!D20-A3.4.4!D20</f>
        <v>1080</v>
      </c>
      <c r="E20" s="413">
        <f>A3.4.1!E20-A3.4.3!E20-A3.4.4!E20</f>
        <v>0</v>
      </c>
      <c r="F20" s="414">
        <f>A3.4.1!F20-A3.4.3!F20-A3.4.4!F20</f>
        <v>8.1360000000834411E-3</v>
      </c>
      <c r="G20" s="413">
        <f>A3.4.1!G20-A3.4.3!G20-A3.4.4!G20</f>
        <v>1038</v>
      </c>
      <c r="H20" s="413">
        <f>A3.4.1!H20-A3.4.3!H20-A3.4.4!H20</f>
        <v>0</v>
      </c>
      <c r="I20" s="414">
        <f>A3.4.1!I20-A3.4.3!I20-A3.4.4!I20</f>
        <v>1.9199999996999395E-3</v>
      </c>
      <c r="J20" s="413">
        <f>A3.4.1!J20-A3.4.3!J20-A3.4.4!J20</f>
        <v>872</v>
      </c>
      <c r="K20" s="413">
        <f>A3.4.1!K20-A3.4.3!K20-A3.4.4!K20</f>
        <v>0</v>
      </c>
      <c r="L20" s="414">
        <f>A3.4.1!L20-A3.4.3!L20-A3.4.4!L20</f>
        <v>0</v>
      </c>
      <c r="M20" s="413">
        <f>A3.4.1!M20-A3.4.3!M20-A3.4.4!M20</f>
        <v>479</v>
      </c>
      <c r="N20" s="413">
        <f>A3.4.1!N20-A3.4.3!N20-A3.4.4!N20</f>
        <v>0</v>
      </c>
      <c r="O20" s="414">
        <f>A3.4.1!O20-A3.4.3!O20-A3.4.4!O20</f>
        <v>0</v>
      </c>
    </row>
    <row r="21" spans="2:15" s="23" customFormat="1" ht="13.35" customHeight="1" x14ac:dyDescent="0.2">
      <c r="B21" s="419"/>
      <c r="C21" s="268" t="s">
        <v>9</v>
      </c>
      <c r="D21" s="413">
        <f>A3.4.1!D21-A3.4.3!D21-A3.4.4!D21</f>
        <v>1232</v>
      </c>
      <c r="E21" s="413">
        <f>A3.4.1!E21-A3.4.3!E21-A3.4.4!E21</f>
        <v>0</v>
      </c>
      <c r="F21" s="414">
        <f>A3.4.1!F21-A3.4.3!F21-A3.4.4!F21</f>
        <v>21.334870999999787</v>
      </c>
      <c r="G21" s="413">
        <f>A3.4.1!G21-A3.4.3!G21-A3.4.4!G21</f>
        <v>1145</v>
      </c>
      <c r="H21" s="413">
        <f>A3.4.1!H21-A3.4.3!H21-A3.4.4!H21</f>
        <v>0</v>
      </c>
      <c r="I21" s="414">
        <f>A3.4.1!I21-A3.4.3!I21-A3.4.4!I21</f>
        <v>18.917948999998643</v>
      </c>
      <c r="J21" s="413">
        <f>A3.4.1!J21-A3.4.3!J21-A3.4.4!J21</f>
        <v>975</v>
      </c>
      <c r="K21" s="413">
        <f>A3.4.1!K21-A3.4.3!K21-A3.4.4!K21</f>
        <v>0</v>
      </c>
      <c r="L21" s="414">
        <f>A3.4.1!L21-A3.4.3!L21-A3.4.4!L21</f>
        <v>0</v>
      </c>
      <c r="M21" s="413">
        <f>A3.4.1!M21-A3.4.3!M21-A3.4.4!M21</f>
        <v>464</v>
      </c>
      <c r="N21" s="413">
        <f>A3.4.1!N21-A3.4.3!N21-A3.4.4!N21</f>
        <v>0</v>
      </c>
      <c r="O21" s="414">
        <f>A3.4.1!O21-A3.4.3!O21-A3.4.4!O21</f>
        <v>1.1979999999311985E-3</v>
      </c>
    </row>
    <row r="22" spans="2:15" s="23" customFormat="1" ht="13.35" customHeight="1" x14ac:dyDescent="0.2">
      <c r="B22" s="419"/>
      <c r="C22" s="268" t="s">
        <v>10</v>
      </c>
      <c r="D22" s="413">
        <f>A3.4.1!D22-A3.4.3!D22-A3.4.4!D22</f>
        <v>1620</v>
      </c>
      <c r="E22" s="413">
        <f>A3.4.1!E22-A3.4.3!E22-A3.4.4!E22</f>
        <v>0</v>
      </c>
      <c r="F22" s="414">
        <f>A3.4.1!F22-A3.4.3!F22-A3.4.4!F22</f>
        <v>0</v>
      </c>
      <c r="G22" s="413">
        <f>A3.4.1!G22-A3.4.3!G22-A3.4.4!G22</f>
        <v>1655</v>
      </c>
      <c r="H22" s="413">
        <f>A3.4.1!H22-A3.4.3!H22-A3.4.4!H22</f>
        <v>0</v>
      </c>
      <c r="I22" s="414">
        <f>A3.4.1!I22-A3.4.3!I22-A3.4.4!I22</f>
        <v>1.587610251596594E-13</v>
      </c>
      <c r="J22" s="413">
        <f>A3.4.1!J22-A3.4.3!J22-A3.4.4!J22</f>
        <v>1558</v>
      </c>
      <c r="K22" s="413">
        <f>A3.4.1!K22-A3.4.3!K22-A3.4.4!K22</f>
        <v>0</v>
      </c>
      <c r="L22" s="414">
        <f>A3.4.1!L22-A3.4.3!L22-A3.4.4!L22</f>
        <v>-1.0311196341206141E-13</v>
      </c>
      <c r="M22" s="413">
        <f>A3.4.1!M22-A3.4.3!M22-A3.4.4!M22</f>
        <v>1105</v>
      </c>
      <c r="N22" s="413">
        <f>A3.4.1!N22-A3.4.3!N22-A3.4.4!N22</f>
        <v>0</v>
      </c>
      <c r="O22" s="414">
        <f>A3.4.1!O22-A3.4.3!O22-A3.4.4!O22</f>
        <v>0</v>
      </c>
    </row>
    <row r="23" spans="2:15" s="23" customFormat="1" ht="13.35" customHeight="1" x14ac:dyDescent="0.2">
      <c r="B23" s="419"/>
      <c r="C23" s="268" t="s">
        <v>11</v>
      </c>
      <c r="D23" s="413">
        <f>A3.4.1!D23-A3.4.3!D23-A3.4.4!D23</f>
        <v>1762</v>
      </c>
      <c r="E23" s="413">
        <f>A3.4.1!E23-A3.4.3!E23-A3.4.4!E23</f>
        <v>0</v>
      </c>
      <c r="F23" s="414">
        <f>A3.4.1!F23-A3.4.3!F23-A3.4.4!F23</f>
        <v>0</v>
      </c>
      <c r="G23" s="413">
        <f>A3.4.1!G23-A3.4.3!G23-A3.4.4!G23</f>
        <v>1950</v>
      </c>
      <c r="H23" s="413">
        <f>A3.4.1!H23-A3.4.3!H23-A3.4.4!H23</f>
        <v>0</v>
      </c>
      <c r="I23" s="414">
        <f>A3.4.1!I23-A3.4.3!I23-A3.4.4!I23</f>
        <v>0</v>
      </c>
      <c r="J23" s="413">
        <f>A3.4.1!J23-A3.4.3!J23-A3.4.4!J23</f>
        <v>1760</v>
      </c>
      <c r="K23" s="413">
        <f>A3.4.1!K23-A3.4.3!K23-A3.4.4!K23</f>
        <v>0</v>
      </c>
      <c r="L23" s="414">
        <f>A3.4.1!L23-A3.4.3!L23-A3.4.4!L23</f>
        <v>0</v>
      </c>
      <c r="M23" s="413">
        <f>A3.4.1!M23-A3.4.3!M23-A3.4.4!M23</f>
        <v>1035</v>
      </c>
      <c r="N23" s="413">
        <f>A3.4.1!N23-A3.4.3!N23-A3.4.4!N23</f>
        <v>0</v>
      </c>
      <c r="O23" s="414">
        <f>A3.4.1!O23-A3.4.3!O23-A3.4.4!O23</f>
        <v>0</v>
      </c>
    </row>
    <row r="24" spans="2:15" s="23" customFormat="1" ht="13.35" customHeight="1" x14ac:dyDescent="0.2">
      <c r="B24" s="419"/>
      <c r="C24" s="268" t="s">
        <v>12</v>
      </c>
      <c r="D24" s="413">
        <f>A3.4.1!D24-A3.4.3!D24-A3.4.4!D24</f>
        <v>2624</v>
      </c>
      <c r="E24" s="413">
        <f>A3.4.1!E24-A3.4.3!E24-A3.4.4!E24</f>
        <v>0</v>
      </c>
      <c r="F24" s="414">
        <f>A3.4.1!F24-A3.4.3!F24-A3.4.4!F24</f>
        <v>0</v>
      </c>
      <c r="G24" s="413">
        <f>A3.4.1!G24-A3.4.3!G24-A3.4.4!G24</f>
        <v>2822</v>
      </c>
      <c r="H24" s="413">
        <f>A3.4.1!H24-A3.4.3!H24-A3.4.4!H24</f>
        <v>0</v>
      </c>
      <c r="I24" s="414">
        <f>A3.4.1!I24-A3.4.3!I24-A3.4.4!I24</f>
        <v>0</v>
      </c>
      <c r="J24" s="413">
        <f>A3.4.1!J24-A3.4.3!J24-A3.4.4!J24</f>
        <v>2565</v>
      </c>
      <c r="K24" s="413">
        <f>A3.4.1!K24-A3.4.3!K24-A3.4.4!K24</f>
        <v>0</v>
      </c>
      <c r="L24" s="414">
        <f>A3.4.1!L24-A3.4.3!L24-A3.4.4!L24</f>
        <v>0</v>
      </c>
      <c r="M24" s="413">
        <f>A3.4.1!M24-A3.4.3!M24-A3.4.4!M24</f>
        <v>1567</v>
      </c>
      <c r="N24" s="413">
        <f>A3.4.1!N24-A3.4.3!N24-A3.4.4!N24</f>
        <v>0</v>
      </c>
      <c r="O24" s="414">
        <f>A3.4.1!O24-A3.4.3!O24-A3.4.4!O24</f>
        <v>0</v>
      </c>
    </row>
    <row r="25" spans="2:15" s="23" customFormat="1" ht="13.35" customHeight="1" x14ac:dyDescent="0.2">
      <c r="B25" s="419"/>
      <c r="C25" s="268" t="s">
        <v>87</v>
      </c>
      <c r="D25" s="413">
        <f>A3.4.1!D25-A3.4.3!D25-A3.4.4!D25</f>
        <v>1705</v>
      </c>
      <c r="E25" s="413">
        <f>A3.4.1!E25-A3.4.3!E25-A3.4.4!E25</f>
        <v>0</v>
      </c>
      <c r="F25" s="414">
        <f>A3.4.1!F25-A3.4.3!F25-A3.4.4!F25</f>
        <v>0</v>
      </c>
      <c r="G25" s="413">
        <f>A3.4.1!G25-A3.4.3!G25-A3.4.4!G25</f>
        <v>1809</v>
      </c>
      <c r="H25" s="413">
        <f>A3.4.1!H25-A3.4.3!H25-A3.4.4!H25</f>
        <v>0</v>
      </c>
      <c r="I25" s="414">
        <f>A3.4.1!I25-A3.4.3!I25-A3.4.4!I25</f>
        <v>5.3900000011708471E-4</v>
      </c>
      <c r="J25" s="413">
        <f>A3.4.1!J25-A3.4.3!J25-A3.4.4!J25</f>
        <v>1556</v>
      </c>
      <c r="K25" s="413">
        <f>A3.4.1!K25-A3.4.3!K25-A3.4.4!K25</f>
        <v>0</v>
      </c>
      <c r="L25" s="414">
        <f>A3.4.1!L25-A3.4.3!L25-A3.4.4!L25</f>
        <v>5.8760288301762387E-14</v>
      </c>
      <c r="M25" s="413">
        <f>A3.4.1!M25-A3.4.3!M25-A3.4.4!M25</f>
        <v>971</v>
      </c>
      <c r="N25" s="413">
        <f>A3.4.1!N25-A3.4.3!N25-A3.4.4!N25</f>
        <v>0</v>
      </c>
      <c r="O25" s="414">
        <f>A3.4.1!O25-A3.4.3!O25-A3.4.4!O25</f>
        <v>0</v>
      </c>
    </row>
    <row r="26" spans="2:15" s="23" customFormat="1" ht="13.35" customHeight="1" x14ac:dyDescent="0.2">
      <c r="B26" s="419"/>
      <c r="C26" s="268" t="s">
        <v>13</v>
      </c>
      <c r="D26" s="413">
        <f>A3.4.1!D26-A3.4.3!D26-A3.4.4!D26</f>
        <v>782</v>
      </c>
      <c r="E26" s="413">
        <f>A3.4.1!E26-A3.4.3!E26-A3.4.4!E26</f>
        <v>0</v>
      </c>
      <c r="F26" s="414">
        <f>A3.4.1!F26-A3.4.3!F26-A3.4.4!F26</f>
        <v>0</v>
      </c>
      <c r="G26" s="413">
        <f>A3.4.1!G26-A3.4.3!G26-A3.4.4!G26</f>
        <v>852</v>
      </c>
      <c r="H26" s="413">
        <f>A3.4.1!H26-A3.4.3!H26-A3.4.4!H26</f>
        <v>0</v>
      </c>
      <c r="I26" s="414">
        <f>A3.4.1!I26-A3.4.3!I26-A3.4.4!I26</f>
        <v>0</v>
      </c>
      <c r="J26" s="413">
        <f>A3.4.1!J26-A3.4.3!J26-A3.4.4!J26</f>
        <v>780</v>
      </c>
      <c r="K26" s="413">
        <f>A3.4.1!K26-A3.4.3!K26-A3.4.4!K26</f>
        <v>0</v>
      </c>
      <c r="L26" s="414">
        <f>A3.4.1!L26-A3.4.3!L26-A3.4.4!L26</f>
        <v>0</v>
      </c>
      <c r="M26" s="413">
        <f>A3.4.1!M26-A3.4.3!M26-A3.4.4!M26</f>
        <v>494</v>
      </c>
      <c r="N26" s="413">
        <f>A3.4.1!N26-A3.4.3!N26-A3.4.4!N26</f>
        <v>0</v>
      </c>
      <c r="O26" s="414">
        <f>A3.4.1!O26-A3.4.3!O26-A3.4.4!O26</f>
        <v>0</v>
      </c>
    </row>
    <row r="27" spans="2:15" s="23" customFormat="1" ht="13.35" customHeight="1" x14ac:dyDescent="0.2">
      <c r="B27" s="419"/>
      <c r="C27" s="268" t="s">
        <v>14</v>
      </c>
      <c r="D27" s="413">
        <f>A3.4.1!D27-A3.4.3!D27-A3.4.4!D27</f>
        <v>38358</v>
      </c>
      <c r="E27" s="413">
        <f>A3.4.1!E27-A3.4.3!E27-A3.4.4!E27</f>
        <v>0</v>
      </c>
      <c r="F27" s="414">
        <f>A3.4.1!F27-A3.4.3!F27-A3.4.4!F27</f>
        <v>2.4930720000004651</v>
      </c>
      <c r="G27" s="413">
        <f>A3.4.1!G27-A3.4.3!G27-A3.4.4!G27</f>
        <v>34949</v>
      </c>
      <c r="H27" s="413">
        <f>A3.4.1!H27-A3.4.3!H27-A3.4.4!H27</f>
        <v>0</v>
      </c>
      <c r="I27" s="414">
        <f>A3.4.1!I27-A3.4.3!I27-A3.4.4!I27</f>
        <v>0.15915100000050209</v>
      </c>
      <c r="J27" s="413">
        <f>A3.4.1!J27-A3.4.3!J27-A3.4.4!J27</f>
        <v>29869</v>
      </c>
      <c r="K27" s="413">
        <f>A3.4.1!K27-A3.4.3!K27-A3.4.4!K27</f>
        <v>0</v>
      </c>
      <c r="L27" s="414">
        <f>A3.4.1!L27-A3.4.3!L27-A3.4.4!L27</f>
        <v>0.73989300000012193</v>
      </c>
      <c r="M27" s="413">
        <f>A3.4.1!M27-A3.4.3!M27-A3.4.4!M27</f>
        <v>15630</v>
      </c>
      <c r="N27" s="413">
        <f>A3.4.1!N27-A3.4.3!N27-A3.4.4!N27</f>
        <v>0</v>
      </c>
      <c r="O27" s="414">
        <f>A3.4.1!O27-A3.4.3!O27-A3.4.4!O27</f>
        <v>4.1991009194081164E-13</v>
      </c>
    </row>
    <row r="28" spans="2:15" s="23" customFormat="1" ht="13.35" customHeight="1" x14ac:dyDescent="0.2">
      <c r="B28" s="419"/>
      <c r="C28" s="268" t="s">
        <v>15</v>
      </c>
      <c r="D28" s="413">
        <f>A3.4.1!D28-A3.4.3!D28-A3.4.4!D28</f>
        <v>253</v>
      </c>
      <c r="E28" s="413">
        <f>A3.4.1!E28-A3.4.3!E28-A3.4.4!E28</f>
        <v>0</v>
      </c>
      <c r="F28" s="414">
        <f>A3.4.1!F28-A3.4.3!F28-A3.4.4!F28</f>
        <v>0</v>
      </c>
      <c r="G28" s="413">
        <f>A3.4.1!G28-A3.4.3!G28-A3.4.4!G28</f>
        <v>275</v>
      </c>
      <c r="H28" s="413">
        <f>A3.4.1!H28-A3.4.3!H28-A3.4.4!H28</f>
        <v>0</v>
      </c>
      <c r="I28" s="414">
        <f>A3.4.1!I28-A3.4.3!I28-A3.4.4!I28</f>
        <v>0</v>
      </c>
      <c r="J28" s="413">
        <f>A3.4.1!J28-A3.4.3!J28-A3.4.4!J28</f>
        <v>272</v>
      </c>
      <c r="K28" s="413">
        <f>A3.4.1!K28-A3.4.3!K28-A3.4.4!K28</f>
        <v>0</v>
      </c>
      <c r="L28" s="414">
        <f>A3.4.1!L28-A3.4.3!L28-A3.4.4!L28</f>
        <v>2.1094237467877974E-14</v>
      </c>
      <c r="M28" s="413">
        <f>A3.4.1!M28-A3.4.3!M28-A3.4.4!M28</f>
        <v>137</v>
      </c>
      <c r="N28" s="413">
        <f>A3.4.1!N28-A3.4.3!N28-A3.4.4!N28</f>
        <v>0</v>
      </c>
      <c r="O28" s="414">
        <f>A3.4.1!O28-A3.4.3!O28-A3.4.4!O28</f>
        <v>0</v>
      </c>
    </row>
    <row r="29" spans="2:15" s="23" customFormat="1" ht="13.35" customHeight="1" x14ac:dyDescent="0.2">
      <c r="B29" s="419"/>
      <c r="C29" s="268" t="s">
        <v>16</v>
      </c>
      <c r="D29" s="413">
        <f>A3.4.1!D29-A3.4.3!D29-A3.4.4!D29</f>
        <v>11654</v>
      </c>
      <c r="E29" s="413">
        <f>A3.4.1!E29-A3.4.3!E29-A3.4.4!E29</f>
        <v>0</v>
      </c>
      <c r="F29" s="414">
        <f>A3.4.1!F29-A3.4.3!F29-A3.4.4!F29</f>
        <v>0</v>
      </c>
      <c r="G29" s="413">
        <f>A3.4.1!G29-A3.4.3!G29-A3.4.4!G29</f>
        <v>10866</v>
      </c>
      <c r="H29" s="413">
        <f>A3.4.1!H29-A3.4.3!H29-A3.4.4!H29</f>
        <v>0</v>
      </c>
      <c r="I29" s="414">
        <f>A3.4.1!I29-A3.4.3!I29-A3.4.4!I29</f>
        <v>0</v>
      </c>
      <c r="J29" s="413">
        <f>A3.4.1!J29-A3.4.3!J29-A3.4.4!J29</f>
        <v>9431</v>
      </c>
      <c r="K29" s="413">
        <f>A3.4.1!K29-A3.4.3!K29-A3.4.4!K29</f>
        <v>0</v>
      </c>
      <c r="L29" s="414">
        <f>A3.4.1!L29-A3.4.3!L29-A3.4.4!L29</f>
        <v>0</v>
      </c>
      <c r="M29" s="413">
        <f>A3.4.1!M29-A3.4.3!M29-A3.4.4!M29</f>
        <v>6568</v>
      </c>
      <c r="N29" s="413">
        <f>A3.4.1!N29-A3.4.3!N29-A3.4.4!N29</f>
        <v>0</v>
      </c>
      <c r="O29" s="414">
        <f>A3.4.1!O29-A3.4.3!O29-A3.4.4!O29</f>
        <v>0</v>
      </c>
    </row>
    <row r="30" spans="2:15" s="23" customFormat="1" ht="13.35" customHeight="1" x14ac:dyDescent="0.2">
      <c r="B30" s="419"/>
      <c r="C30" s="268" t="s">
        <v>88</v>
      </c>
      <c r="D30" s="413">
        <f>A3.4.1!D30-A3.4.3!D30-A3.4.4!D30</f>
        <v>1211</v>
      </c>
      <c r="E30" s="413">
        <f>A3.4.1!E30-A3.4.3!E30-A3.4.4!E30</f>
        <v>0</v>
      </c>
      <c r="F30" s="414">
        <f>A3.4.1!F30-A3.4.3!F30-A3.4.4!F30</f>
        <v>5.4199999998220602E-4</v>
      </c>
      <c r="G30" s="413">
        <f>A3.4.1!G30-A3.4.3!G30-A3.4.4!G30</f>
        <v>1202</v>
      </c>
      <c r="H30" s="413">
        <f>A3.4.1!H30-A3.4.3!H30-A3.4.4!H30</f>
        <v>0</v>
      </c>
      <c r="I30" s="414">
        <f>A3.4.1!I30-A3.4.3!I30-A3.4.4!I30</f>
        <v>1.0718919999999974</v>
      </c>
      <c r="J30" s="413">
        <f>A3.4.1!J30-A3.4.3!J30-A3.4.4!J30</f>
        <v>1062</v>
      </c>
      <c r="K30" s="413">
        <f>A3.4.1!K30-A3.4.3!K30-A3.4.4!K30</f>
        <v>0</v>
      </c>
      <c r="L30" s="414">
        <f>A3.4.1!L30-A3.4.3!L30-A3.4.4!L30</f>
        <v>7.7056416802889771E-15</v>
      </c>
      <c r="M30" s="413">
        <f>A3.4.1!M30-A3.4.3!M30-A3.4.4!M30</f>
        <v>628</v>
      </c>
      <c r="N30" s="413">
        <f>A3.4.1!N30-A3.4.3!N30-A3.4.4!N30</f>
        <v>0</v>
      </c>
      <c r="O30" s="414">
        <f>A3.4.1!O30-A3.4.3!O30-A3.4.4!O30</f>
        <v>0</v>
      </c>
    </row>
    <row r="31" spans="2:15" s="23" customFormat="1" ht="13.35" customHeight="1" x14ac:dyDescent="0.2">
      <c r="B31" s="419"/>
      <c r="C31" s="268" t="s">
        <v>17</v>
      </c>
      <c r="D31" s="413">
        <f>A3.4.1!D31-A3.4.3!D31-A3.4.4!D31</f>
        <v>321</v>
      </c>
      <c r="E31" s="413">
        <f>A3.4.1!E31-A3.4.3!E31-A3.4.4!E31</f>
        <v>0</v>
      </c>
      <c r="F31" s="414">
        <f>A3.4.1!F31-A3.4.3!F31-A3.4.4!F31</f>
        <v>0</v>
      </c>
      <c r="G31" s="413">
        <f>A3.4.1!G31-A3.4.3!G31-A3.4.4!G31</f>
        <v>308</v>
      </c>
      <c r="H31" s="413">
        <f>A3.4.1!H31-A3.4.3!H31-A3.4.4!H31</f>
        <v>0</v>
      </c>
      <c r="I31" s="414">
        <f>A3.4.1!I31-A3.4.3!I31-A3.4.4!I31</f>
        <v>8.8893736122086509E-15</v>
      </c>
      <c r="J31" s="413">
        <f>A3.4.1!J31-A3.4.3!J31-A3.4.4!J31</f>
        <v>268</v>
      </c>
      <c r="K31" s="413">
        <f>A3.4.1!K31-A3.4.3!K31-A3.4.4!K31</f>
        <v>0</v>
      </c>
      <c r="L31" s="414">
        <f>A3.4.1!L31-A3.4.3!L31-A3.4.4!L31</f>
        <v>0</v>
      </c>
      <c r="M31" s="413">
        <f>A3.4.1!M31-A3.4.3!M31-A3.4.4!M31</f>
        <v>187</v>
      </c>
      <c r="N31" s="413">
        <f>A3.4.1!N31-A3.4.3!N31-A3.4.4!N31</f>
        <v>0</v>
      </c>
      <c r="O31" s="414">
        <f>A3.4.1!O31-A3.4.3!O31-A3.4.4!O31</f>
        <v>8.3344789403305697E-15</v>
      </c>
    </row>
    <row r="32" spans="2:15" s="31" customFormat="1" ht="13.35" customHeight="1" x14ac:dyDescent="0.2">
      <c r="B32" s="419"/>
      <c r="C32" s="268" t="s">
        <v>18</v>
      </c>
      <c r="D32" s="413">
        <f>A3.4.1!D32-A3.4.3!D32-A3.4.4!D32</f>
        <v>741</v>
      </c>
      <c r="E32" s="413">
        <f>A3.4.1!E32-A3.4.3!E32-A3.4.4!E32</f>
        <v>0</v>
      </c>
      <c r="F32" s="414">
        <f>A3.4.1!F32-A3.4.3!F32-A3.4.4!F32</f>
        <v>0</v>
      </c>
      <c r="G32" s="413">
        <f>A3.4.1!G32-A3.4.3!G32-A3.4.4!G32</f>
        <v>796</v>
      </c>
      <c r="H32" s="413">
        <f>A3.4.1!H32-A3.4.3!H32-A3.4.4!H32</f>
        <v>0</v>
      </c>
      <c r="I32" s="414">
        <f>A3.4.1!I32-A3.4.3!I32-A3.4.4!I32</f>
        <v>0</v>
      </c>
      <c r="J32" s="413">
        <f>A3.4.1!J32-A3.4.3!J32-A3.4.4!J32</f>
        <v>754</v>
      </c>
      <c r="K32" s="413">
        <f>A3.4.1!K32-A3.4.3!K32-A3.4.4!K32</f>
        <v>0</v>
      </c>
      <c r="L32" s="414">
        <f>A3.4.1!L32-A3.4.3!L32-A3.4.4!L32</f>
        <v>0</v>
      </c>
      <c r="M32" s="413">
        <f>A3.4.1!M32-A3.4.3!M32-A3.4.4!M32</f>
        <v>501</v>
      </c>
      <c r="N32" s="413">
        <f>A3.4.1!N32-A3.4.3!N32-A3.4.4!N32</f>
        <v>0</v>
      </c>
      <c r="O32" s="414">
        <f>A3.4.1!O32-A3.4.3!O32-A3.4.4!O32</f>
        <v>0</v>
      </c>
    </row>
    <row r="33" spans="2:15" s="31" customFormat="1" ht="13.35" customHeight="1" x14ac:dyDescent="0.2">
      <c r="B33" s="419"/>
      <c r="C33" s="268" t="s">
        <v>19</v>
      </c>
      <c r="D33" s="413">
        <f>A3.4.1!D33-A3.4.3!D33-A3.4.4!D33</f>
        <v>10836</v>
      </c>
      <c r="E33" s="413">
        <f>A3.4.1!E33-A3.4.3!E33-A3.4.4!E33</f>
        <v>0</v>
      </c>
      <c r="F33" s="414">
        <f>A3.4.1!F33-A3.4.3!F33-A3.4.4!F33</f>
        <v>1.5814120000014413</v>
      </c>
      <c r="G33" s="413">
        <f>A3.4.1!G33-A3.4.3!G33-A3.4.4!G33</f>
        <v>10513</v>
      </c>
      <c r="H33" s="413">
        <f>A3.4.1!H33-A3.4.3!H33-A3.4.4!H33</f>
        <v>0</v>
      </c>
      <c r="I33" s="414">
        <f>A3.4.1!I33-A3.4.3!I33-A3.4.4!I33</f>
        <v>1.4873660000012818</v>
      </c>
      <c r="J33" s="413">
        <f>A3.4.1!J33-A3.4.3!J33-A3.4.4!J33</f>
        <v>9403</v>
      </c>
      <c r="K33" s="413">
        <f>A3.4.1!K33-A3.4.3!K33-A3.4.4!K33</f>
        <v>0</v>
      </c>
      <c r="L33" s="414">
        <f>A3.4.1!L33-A3.4.3!L33-A3.4.4!L33</f>
        <v>2.0999999465886633E-5</v>
      </c>
      <c r="M33" s="413">
        <f>A3.4.1!M33-A3.4.3!M33-A3.4.4!M33</f>
        <v>4702</v>
      </c>
      <c r="N33" s="413">
        <f>A3.4.1!N33-A3.4.3!N33-A3.4.4!N33</f>
        <v>0</v>
      </c>
      <c r="O33" s="414">
        <f>A3.4.1!O33-A3.4.3!O33-A3.4.4!O33</f>
        <v>-5.8487058512274315E-13</v>
      </c>
    </row>
    <row r="34" spans="2:15" s="23" customFormat="1" ht="13.35" customHeight="1" x14ac:dyDescent="0.2">
      <c r="B34" s="419"/>
      <c r="C34" s="268" t="s">
        <v>89</v>
      </c>
      <c r="D34" s="413">
        <f>A3.4.1!D34-A3.4.3!D34-A3.4.4!D34</f>
        <v>1528</v>
      </c>
      <c r="E34" s="413">
        <f>A3.4.1!E34-A3.4.3!E34-A3.4.4!E34</f>
        <v>0</v>
      </c>
      <c r="F34" s="414">
        <f>A3.4.1!F34-A3.4.3!F34-A3.4.4!F34</f>
        <v>6.2283511681471282E-14</v>
      </c>
      <c r="G34" s="413">
        <f>A3.4.1!G34-A3.4.3!G34-A3.4.4!G34</f>
        <v>1433</v>
      </c>
      <c r="H34" s="413">
        <f>A3.4.1!H34-A3.4.3!H34-A3.4.4!H34</f>
        <v>0</v>
      </c>
      <c r="I34" s="414">
        <f>A3.4.1!I34-A3.4.3!I34-A3.4.4!I34</f>
        <v>9.5869999996797406E-3</v>
      </c>
      <c r="J34" s="413">
        <f>A3.4.1!J34-A3.4.3!J34-A3.4.4!J34</f>
        <v>1247</v>
      </c>
      <c r="K34" s="413">
        <f>A3.4.1!K34-A3.4.3!K34-A3.4.4!K34</f>
        <v>0</v>
      </c>
      <c r="L34" s="414">
        <f>A3.4.1!L34-A3.4.3!L34-A3.4.4!L34</f>
        <v>0</v>
      </c>
      <c r="M34" s="413">
        <f>A3.4.1!M34-A3.4.3!M34-A3.4.4!M34</f>
        <v>745</v>
      </c>
      <c r="N34" s="413">
        <f>A3.4.1!N34-A3.4.3!N34-A3.4.4!N34</f>
        <v>0</v>
      </c>
      <c r="O34" s="414">
        <f>A3.4.1!O34-A3.4.3!O34-A3.4.4!O34</f>
        <v>0</v>
      </c>
    </row>
    <row r="35" spans="2:15" s="23" customFormat="1" ht="13.35" customHeight="1" x14ac:dyDescent="0.2">
      <c r="B35" s="419"/>
      <c r="C35" s="268" t="s">
        <v>20</v>
      </c>
      <c r="D35" s="413">
        <f>A3.4.1!D35-A3.4.3!D35-A3.4.4!D35</f>
        <v>8737</v>
      </c>
      <c r="E35" s="413">
        <f>A3.4.1!E35-A3.4.3!E35-A3.4.4!E35</f>
        <v>0</v>
      </c>
      <c r="F35" s="414">
        <f>A3.4.1!F35-A3.4.3!F35-A3.4.4!F35</f>
        <v>6.8635870000002512</v>
      </c>
      <c r="G35" s="413">
        <f>A3.4.1!G35-A3.4.3!G35-A3.4.4!G35</f>
        <v>8073</v>
      </c>
      <c r="H35" s="413">
        <f>A3.4.1!H35-A3.4.3!H35-A3.4.4!H35</f>
        <v>0</v>
      </c>
      <c r="I35" s="414">
        <f>A3.4.1!I35-A3.4.3!I35-A3.4.4!I35</f>
        <v>6.3269619999998641</v>
      </c>
      <c r="J35" s="413">
        <f>A3.4.1!J35-A3.4.3!J35-A3.4.4!J35</f>
        <v>7008</v>
      </c>
      <c r="K35" s="413">
        <f>A3.4.1!K35-A3.4.3!K35-A3.4.4!K35</f>
        <v>0</v>
      </c>
      <c r="L35" s="414">
        <f>A3.4.1!L35-A3.4.3!L35-A3.4.4!L35</f>
        <v>1.5746410000002899</v>
      </c>
      <c r="M35" s="413">
        <f>A3.4.1!M35-A3.4.3!M35-A3.4.4!M35</f>
        <v>3709</v>
      </c>
      <c r="N35" s="413">
        <f>A3.4.1!N35-A3.4.3!N35-A3.4.4!N35</f>
        <v>0</v>
      </c>
      <c r="O35" s="414">
        <f>A3.4.1!O35-A3.4.3!O35-A3.4.4!O35</f>
        <v>0.56004499999974877</v>
      </c>
    </row>
    <row r="36" spans="2:15" s="31" customFormat="1" ht="13.35" customHeight="1" x14ac:dyDescent="0.2">
      <c r="B36" s="419"/>
      <c r="C36" s="268" t="s">
        <v>90</v>
      </c>
      <c r="D36" s="413">
        <f>A3.4.1!D36-A3.4.3!D36-A3.4.4!D36</f>
        <v>695</v>
      </c>
      <c r="E36" s="413">
        <f>A3.4.1!E36-A3.4.3!E36-A3.4.4!E36</f>
        <v>0</v>
      </c>
      <c r="F36" s="414">
        <f>A3.4.1!F36-A3.4.3!F36-A3.4.4!F36</f>
        <v>3.0750000000239197E-3</v>
      </c>
      <c r="G36" s="413">
        <f>A3.4.1!G36-A3.4.3!G36-A3.4.4!G36</f>
        <v>690</v>
      </c>
      <c r="H36" s="413">
        <f>A3.4.1!H36-A3.4.3!H36-A3.4.4!H36</f>
        <v>0</v>
      </c>
      <c r="I36" s="414">
        <f>A3.4.1!I36-A3.4.3!I36-A3.4.4!I36</f>
        <v>0</v>
      </c>
      <c r="J36" s="413">
        <f>A3.4.1!J36-A3.4.3!J36-A3.4.4!J36</f>
        <v>560</v>
      </c>
      <c r="K36" s="413">
        <f>A3.4.1!K36-A3.4.3!K36-A3.4.4!K36</f>
        <v>0</v>
      </c>
      <c r="L36" s="414">
        <f>A3.4.1!L36-A3.4.3!L36-A3.4.4!L36</f>
        <v>0</v>
      </c>
      <c r="M36" s="413">
        <f>A3.4.1!M36-A3.4.3!M36-A3.4.4!M36</f>
        <v>337</v>
      </c>
      <c r="N36" s="413">
        <f>A3.4.1!N36-A3.4.3!N36-A3.4.4!N36</f>
        <v>0</v>
      </c>
      <c r="O36" s="414">
        <f>A3.4.1!O36-A3.4.3!O36-A3.4.4!O36</f>
        <v>0</v>
      </c>
    </row>
    <row r="37" spans="2:15" s="31" customFormat="1" ht="13.35" customHeight="1" x14ac:dyDescent="0.2">
      <c r="B37" s="420"/>
      <c r="C37" s="537" t="s">
        <v>100</v>
      </c>
      <c r="D37" s="422">
        <f>A3.4.1!D37-A3.4.3!D37-A3.4.4!D37+D53</f>
        <v>8637</v>
      </c>
      <c r="E37" s="422">
        <f>A3.4.1!E37-A3.4.3!E37-A3.4.4!E37+E53</f>
        <v>0</v>
      </c>
      <c r="F37" s="423">
        <f>A3.4.1!F37-A3.4.3!F37-A3.4.4!F37+F53</f>
        <v>18.177106999998973</v>
      </c>
      <c r="G37" s="422">
        <f>A3.4.1!G37-A3.4.3!G37-A3.4.4!G37+G53</f>
        <v>11398</v>
      </c>
      <c r="H37" s="422">
        <f>A3.4.1!H37-A3.4.3!H37-A3.4.4!H37+H53</f>
        <v>0</v>
      </c>
      <c r="I37" s="423">
        <f>A3.4.1!I37-A3.4.3!I37-A3.4.4!I37+I53</f>
        <v>7.6074960000037741</v>
      </c>
      <c r="J37" s="422">
        <f>A3.4.1!J37-A3.4.3!J37-A3.4.4!J37+J53</f>
        <v>16142</v>
      </c>
      <c r="K37" s="422">
        <f>A3.4.1!K37-A3.4.3!K37-A3.4.4!K37+K53</f>
        <v>0</v>
      </c>
      <c r="L37" s="423">
        <f>A3.4.1!L37-A3.4.3!L37-A3.4.4!L37+L53</f>
        <v>2.667094999995963</v>
      </c>
      <c r="M37" s="422">
        <f>A3.4.1!M37-A3.4.3!M37-A3.4.4!M37+M53</f>
        <v>29085</v>
      </c>
      <c r="N37" s="422">
        <f>A3.4.1!N37-A3.4.3!N37-A3.4.4!N37+N53</f>
        <v>0</v>
      </c>
      <c r="O37" s="423">
        <f>A3.4.1!O37-A3.4.3!O37-A3.4.4!O37+O53</f>
        <v>2.7093150000011703</v>
      </c>
    </row>
    <row r="38" spans="2:15" s="31" customFormat="1" ht="13.35" customHeight="1" x14ac:dyDescent="0.2">
      <c r="B38" s="420"/>
      <c r="C38" s="261" t="s">
        <v>22</v>
      </c>
      <c r="D38" s="429">
        <f t="shared" ref="D38:O38" si="0">SUM(D4:D37)</f>
        <v>260168</v>
      </c>
      <c r="E38" s="427"/>
      <c r="F38" s="428">
        <f t="shared" si="0"/>
        <v>55.409258000000008</v>
      </c>
      <c r="G38" s="429">
        <f t="shared" si="0"/>
        <v>255387</v>
      </c>
      <c r="H38" s="427"/>
      <c r="I38" s="428">
        <f>SUM(I4:I37)</f>
        <v>43.242474000000001</v>
      </c>
      <c r="J38" s="429">
        <f t="shared" si="0"/>
        <v>234969</v>
      </c>
      <c r="K38" s="427"/>
      <c r="L38" s="429">
        <f>SUM(L4:L37)</f>
        <v>10.443180000000002</v>
      </c>
      <c r="M38" s="538">
        <f t="shared" si="0"/>
        <v>156197</v>
      </c>
      <c r="N38" s="427"/>
      <c r="O38" s="428">
        <f t="shared" si="0"/>
        <v>4.8708410000000004</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G42" s="805" t="s">
        <v>190</v>
      </c>
      <c r="H42" s="167"/>
    </row>
    <row r="43" spans="2:15" s="23" customFormat="1" ht="13.35" customHeight="1" x14ac:dyDescent="0.2">
      <c r="F43" s="28"/>
    </row>
    <row r="44" spans="2:15" s="25" customFormat="1" ht="13.35" hidden="1" customHeight="1" x14ac:dyDescent="0.2">
      <c r="B44" s="30"/>
      <c r="C44" s="531" t="s">
        <v>179</v>
      </c>
      <c r="D44" s="532">
        <f>A3.3.1!E29-SUM(D4:D37)</f>
        <v>0</v>
      </c>
      <c r="E44" s="532">
        <f>A3.3.1!F29-SUM(E4:E37)</f>
        <v>0</v>
      </c>
      <c r="F44" s="532">
        <f>A3.3.1!G29-SUM(F4:F37)</f>
        <v>0</v>
      </c>
      <c r="G44" s="532">
        <f>A3.3.1!H29-SUM(G4:G37)</f>
        <v>0</v>
      </c>
      <c r="H44" s="532">
        <f>A3.3.1!I29-SUM(H4:H37)</f>
        <v>0</v>
      </c>
      <c r="I44" s="532">
        <f>A3.3.1!J29-SUM(I4:I37)</f>
        <v>0</v>
      </c>
      <c r="J44" s="532">
        <f>A3.3.1!K29-SUM(J4:J37)</f>
        <v>0</v>
      </c>
      <c r="K44" s="532">
        <f>A3.3.1!L29-SUM(K4:K37)</f>
        <v>0</v>
      </c>
      <c r="L44" s="532">
        <f>A3.3.1!M29-SUM(L4:L37)</f>
        <v>0</v>
      </c>
      <c r="M44" s="532">
        <f>A3.3.1!N29-SUM(M4:M37)</f>
        <v>0</v>
      </c>
      <c r="N44" s="532">
        <f>A3.3.1!O29-SUM(N4:N37)</f>
        <v>0</v>
      </c>
      <c r="O44" s="533">
        <f>A3.3.1!P29-SUM(O4:O37)</f>
        <v>0</v>
      </c>
    </row>
    <row r="45" spans="2:15" s="23" customFormat="1" ht="13.35" hidden="1" customHeight="1" x14ac:dyDescent="0.2">
      <c r="D45" s="28"/>
      <c r="E45" s="28"/>
      <c r="F45" s="28"/>
      <c r="G45" s="28"/>
      <c r="H45" s="28"/>
      <c r="I45" s="28"/>
      <c r="J45" s="28"/>
      <c r="K45" s="28"/>
      <c r="L45" s="28"/>
      <c r="M45" s="28"/>
      <c r="N45" s="28"/>
      <c r="O45" s="28"/>
    </row>
    <row r="46" spans="2:15" s="23" customFormat="1" ht="13.35" hidden="1" customHeight="1" x14ac:dyDescent="0.2">
      <c r="J46" s="530">
        <f>+J14/J38</f>
        <v>0.27224867961305532</v>
      </c>
    </row>
    <row r="47" spans="2:15" s="23" customFormat="1" ht="13.35" hidden="1" customHeight="1" x14ac:dyDescent="0.2"/>
    <row r="48" spans="2:15" s="23" customFormat="1" ht="13.35" hidden="1" customHeight="1" x14ac:dyDescent="0.25">
      <c r="C48" s="50"/>
      <c r="D48" s="51"/>
      <c r="E48" s="51"/>
      <c r="F48" s="51"/>
      <c r="H48" s="51"/>
      <c r="I48" s="51"/>
      <c r="K48" s="51"/>
      <c r="L48" s="51"/>
      <c r="O48" s="51"/>
    </row>
    <row r="49" spans="2:15" s="23" customFormat="1" ht="13.35" hidden="1" customHeight="1" x14ac:dyDescent="0.25">
      <c r="C49" s="50"/>
      <c r="D49" s="51"/>
      <c r="E49" s="51"/>
      <c r="F49" s="51"/>
      <c r="H49" s="51"/>
      <c r="I49" s="51"/>
      <c r="K49" s="51"/>
      <c r="L49" s="51"/>
      <c r="O49" s="51"/>
    </row>
    <row r="50" spans="2:15" hidden="1" x14ac:dyDescent="0.2"/>
    <row r="51" spans="2:15" ht="11.25" hidden="1" x14ac:dyDescent="0.2">
      <c r="B51" s="11"/>
      <c r="C51" s="11"/>
      <c r="D51" s="11"/>
      <c r="E51" s="11"/>
      <c r="F51" s="11"/>
      <c r="G51" s="11"/>
      <c r="H51" s="11"/>
      <c r="I51" s="11"/>
      <c r="J51" s="11"/>
      <c r="K51" s="11"/>
      <c r="L51" s="11"/>
      <c r="M51" s="11"/>
      <c r="N51" s="11"/>
      <c r="O51" s="11"/>
    </row>
    <row r="52" spans="2:15" ht="11.25" hidden="1" x14ac:dyDescent="0.2">
      <c r="B52" s="11"/>
      <c r="C52" s="11"/>
      <c r="D52" s="11"/>
      <c r="E52" s="11"/>
      <c r="F52" s="11"/>
      <c r="G52" s="11"/>
      <c r="H52" s="11"/>
      <c r="I52" s="11"/>
      <c r="J52" s="11"/>
      <c r="K52" s="11"/>
      <c r="L52" s="11"/>
      <c r="M52" s="11"/>
      <c r="N52" s="11"/>
      <c r="O52" s="11"/>
    </row>
    <row r="53" spans="2:15" s="25" customFormat="1" ht="13.35" hidden="1" customHeight="1" x14ac:dyDescent="0.2">
      <c r="B53" s="30"/>
      <c r="C53" s="531" t="s">
        <v>156</v>
      </c>
      <c r="D53" s="532">
        <v>0</v>
      </c>
      <c r="E53" s="532">
        <v>0</v>
      </c>
      <c r="F53" s="532">
        <v>-1.4303225270850817E-11</v>
      </c>
      <c r="G53" s="532">
        <v>0</v>
      </c>
      <c r="H53" s="532">
        <v>-1.1368683772161603E-13</v>
      </c>
      <c r="I53" s="532">
        <v>-1.9056756173085887E-11</v>
      </c>
      <c r="J53" s="532">
        <v>0</v>
      </c>
      <c r="K53" s="532">
        <v>0</v>
      </c>
      <c r="L53" s="532">
        <v>1.7452705947107461E-11</v>
      </c>
      <c r="M53" s="532">
        <v>0</v>
      </c>
      <c r="N53" s="532">
        <v>-1.1368683772161603E-13</v>
      </c>
      <c r="O53" s="533">
        <v>2.333244708552229E-11</v>
      </c>
    </row>
    <row r="54" spans="2:15" ht="11.25" x14ac:dyDescent="0.2">
      <c r="B54" s="11"/>
      <c r="C54" s="11"/>
      <c r="D54" s="11"/>
      <c r="E54" s="11"/>
      <c r="F54" s="11"/>
      <c r="G54" s="11"/>
      <c r="H54" s="11"/>
      <c r="I54" s="11"/>
      <c r="J54" s="11"/>
      <c r="K54" s="11"/>
      <c r="L54" s="11"/>
      <c r="M54" s="11"/>
      <c r="N54" s="11"/>
      <c r="O54" s="11"/>
    </row>
    <row r="55" spans="2:15" ht="11.25" x14ac:dyDescent="0.2">
      <c r="B55" s="11"/>
      <c r="C55" s="11"/>
      <c r="D55" s="11"/>
      <c r="E55" s="11"/>
      <c r="F55" s="11"/>
      <c r="G55" s="11"/>
      <c r="H55" s="11"/>
      <c r="I55" s="11"/>
      <c r="J55" s="11"/>
      <c r="K55" s="11"/>
      <c r="L55" s="11"/>
      <c r="M55" s="11"/>
      <c r="N55" s="11"/>
      <c r="O55" s="11"/>
    </row>
    <row r="56" spans="2:15" ht="11.25" x14ac:dyDescent="0.2">
      <c r="B56" s="11"/>
      <c r="C56" s="11"/>
      <c r="D56" s="11"/>
      <c r="E56" s="11"/>
      <c r="F56" s="11"/>
      <c r="G56" s="11"/>
      <c r="H56" s="11"/>
      <c r="I56" s="11"/>
      <c r="J56" s="11"/>
      <c r="K56" s="11"/>
      <c r="L56" s="11"/>
      <c r="M56" s="11"/>
      <c r="N56" s="11"/>
      <c r="O56" s="11"/>
    </row>
    <row r="57" spans="2:15" ht="11.25" x14ac:dyDescent="0.2">
      <c r="B57" s="11"/>
      <c r="C57" s="11"/>
      <c r="D57" s="11"/>
      <c r="E57" s="11"/>
      <c r="F57" s="11"/>
      <c r="G57" s="11"/>
      <c r="H57" s="11"/>
      <c r="I57" s="11"/>
      <c r="J57" s="11"/>
      <c r="K57" s="11"/>
      <c r="L57" s="11"/>
      <c r="M57" s="11"/>
      <c r="N57" s="11"/>
      <c r="O57" s="11"/>
    </row>
    <row r="58" spans="2:15" ht="11.25" x14ac:dyDescent="0.2">
      <c r="B58" s="11"/>
      <c r="C58" s="11"/>
      <c r="D58" s="11"/>
      <c r="E58" s="11"/>
      <c r="F58" s="11"/>
      <c r="G58" s="11"/>
      <c r="H58" s="11"/>
      <c r="I58" s="11"/>
      <c r="J58" s="11"/>
      <c r="K58" s="11"/>
      <c r="L58" s="11"/>
      <c r="M58" s="11"/>
      <c r="N58" s="11"/>
      <c r="O58" s="11"/>
    </row>
    <row r="59" spans="2:15" ht="11.25" x14ac:dyDescent="0.2">
      <c r="B59" s="11"/>
      <c r="C59" s="11"/>
      <c r="D59" s="11"/>
      <c r="E59" s="11"/>
      <c r="F59" s="11"/>
      <c r="G59" s="11"/>
      <c r="H59" s="11"/>
      <c r="I59" s="11"/>
      <c r="J59" s="11"/>
      <c r="K59" s="11"/>
      <c r="L59" s="11"/>
      <c r="M59" s="11"/>
      <c r="N59" s="11"/>
      <c r="O59" s="11"/>
    </row>
    <row r="60" spans="2:15" ht="11.25" x14ac:dyDescent="0.2">
      <c r="B60" s="11"/>
      <c r="C60" s="11"/>
      <c r="D60" s="11"/>
      <c r="E60" s="11"/>
      <c r="F60" s="11"/>
      <c r="G60" s="11"/>
      <c r="H60" s="11"/>
      <c r="I60" s="11"/>
      <c r="J60" s="11"/>
      <c r="K60" s="11"/>
      <c r="L60" s="11"/>
      <c r="M60" s="11"/>
      <c r="N60" s="11"/>
      <c r="O60" s="11"/>
    </row>
    <row r="61" spans="2:15" ht="11.25" x14ac:dyDescent="0.2">
      <c r="B61" s="11"/>
      <c r="C61" s="11"/>
      <c r="D61" s="11"/>
      <c r="E61" s="11"/>
      <c r="F61" s="11"/>
      <c r="G61" s="11"/>
      <c r="H61" s="11"/>
      <c r="I61" s="11"/>
      <c r="J61" s="11"/>
      <c r="K61" s="11"/>
      <c r="L61" s="11"/>
      <c r="M61" s="11"/>
      <c r="N61" s="11"/>
      <c r="O61" s="11"/>
    </row>
    <row r="62" spans="2:15" ht="11.25" x14ac:dyDescent="0.2">
      <c r="B62" s="11"/>
      <c r="C62" s="11"/>
      <c r="D62" s="11"/>
      <c r="E62" s="11"/>
      <c r="F62" s="11"/>
      <c r="G62" s="11"/>
      <c r="H62" s="11"/>
      <c r="I62" s="11"/>
      <c r="J62" s="11"/>
      <c r="K62" s="11"/>
      <c r="L62" s="11"/>
      <c r="M62" s="11"/>
      <c r="N62" s="11"/>
      <c r="O62" s="11"/>
    </row>
    <row r="63" spans="2:15" ht="11.25" x14ac:dyDescent="0.2">
      <c r="B63" s="11"/>
      <c r="C63" s="11"/>
      <c r="D63" s="11"/>
      <c r="E63" s="11"/>
      <c r="F63" s="11"/>
      <c r="G63" s="11"/>
      <c r="H63" s="11"/>
      <c r="I63" s="11"/>
      <c r="J63" s="11"/>
      <c r="K63" s="11"/>
      <c r="L63" s="11"/>
      <c r="M63" s="11"/>
      <c r="N63" s="11"/>
      <c r="O63" s="11"/>
    </row>
    <row r="64" spans="2:15" ht="11.25" x14ac:dyDescent="0.2">
      <c r="B64" s="11"/>
      <c r="C64" s="11"/>
      <c r="D64" s="11"/>
      <c r="E64" s="11"/>
      <c r="F64" s="11"/>
      <c r="G64" s="11"/>
      <c r="H64" s="11"/>
      <c r="I64" s="11"/>
      <c r="J64" s="11"/>
      <c r="K64" s="11"/>
      <c r="L64" s="11"/>
      <c r="M64" s="11"/>
      <c r="N64" s="11"/>
      <c r="O64" s="11"/>
    </row>
    <row r="65" spans="2:15" ht="11.25" x14ac:dyDescent="0.2">
      <c r="B65" s="11"/>
      <c r="C65" s="11"/>
      <c r="D65" s="11"/>
      <c r="E65" s="11"/>
      <c r="F65" s="11"/>
      <c r="G65" s="11"/>
      <c r="H65" s="11"/>
      <c r="I65" s="11"/>
      <c r="J65" s="11"/>
      <c r="K65" s="11"/>
      <c r="L65" s="11"/>
      <c r="M65" s="11"/>
      <c r="N65" s="11"/>
      <c r="O65" s="11"/>
    </row>
    <row r="66" spans="2:15" ht="11.25" x14ac:dyDescent="0.2">
      <c r="B66" s="11"/>
      <c r="C66" s="11"/>
      <c r="D66" s="11"/>
      <c r="E66" s="11"/>
      <c r="F66" s="11"/>
      <c r="G66" s="11"/>
      <c r="H66" s="11"/>
      <c r="I66" s="11"/>
      <c r="J66" s="11"/>
      <c r="K66" s="11"/>
      <c r="L66" s="11"/>
      <c r="M66" s="11"/>
      <c r="N66" s="11"/>
      <c r="O66" s="11"/>
    </row>
    <row r="67" spans="2:15" ht="11.25" x14ac:dyDescent="0.2">
      <c r="B67" s="11"/>
      <c r="C67" s="11"/>
      <c r="D67" s="11"/>
      <c r="E67" s="11"/>
      <c r="F67" s="11"/>
      <c r="G67" s="11"/>
      <c r="H67" s="11"/>
      <c r="I67" s="11"/>
      <c r="J67" s="11"/>
      <c r="K67" s="11"/>
      <c r="L67" s="11"/>
      <c r="M67" s="11"/>
      <c r="N67" s="11"/>
      <c r="O67" s="11"/>
    </row>
    <row r="68" spans="2:15" ht="11.25" x14ac:dyDescent="0.2">
      <c r="B68" s="11"/>
      <c r="C68" s="11"/>
      <c r="D68" s="11"/>
      <c r="E68" s="11"/>
      <c r="F68" s="11"/>
      <c r="G68" s="11"/>
      <c r="H68" s="11"/>
      <c r="I68" s="11"/>
      <c r="J68" s="11"/>
      <c r="K68" s="11"/>
      <c r="L68" s="11"/>
      <c r="M68" s="11"/>
      <c r="N68" s="11"/>
      <c r="O68" s="11"/>
    </row>
    <row r="69" spans="2:15" ht="11.25" x14ac:dyDescent="0.2">
      <c r="B69" s="11"/>
      <c r="C69" s="11"/>
      <c r="D69" s="11"/>
      <c r="E69" s="11"/>
      <c r="F69" s="11"/>
      <c r="G69" s="11"/>
      <c r="H69" s="11"/>
      <c r="I69" s="11"/>
      <c r="J69" s="11"/>
      <c r="K69" s="11"/>
      <c r="L69" s="11"/>
      <c r="M69" s="11"/>
      <c r="N69" s="11"/>
      <c r="O69" s="11"/>
    </row>
    <row r="70" spans="2:15" ht="11.25" x14ac:dyDescent="0.2">
      <c r="B70" s="11"/>
      <c r="C70" s="11"/>
      <c r="D70" s="11"/>
      <c r="E70" s="11"/>
      <c r="F70" s="11"/>
      <c r="G70" s="11"/>
      <c r="H70" s="11"/>
      <c r="I70" s="11"/>
      <c r="J70" s="11"/>
      <c r="K70" s="11"/>
      <c r="L70" s="11"/>
      <c r="M70" s="11"/>
      <c r="N70" s="11"/>
      <c r="O70" s="11"/>
    </row>
    <row r="71" spans="2:15" ht="11.25" x14ac:dyDescent="0.2">
      <c r="B71" s="11"/>
      <c r="C71" s="11"/>
      <c r="D71" s="11"/>
      <c r="E71" s="11"/>
      <c r="F71" s="11"/>
      <c r="G71" s="11"/>
      <c r="H71" s="11"/>
      <c r="I71" s="11"/>
      <c r="J71" s="11"/>
      <c r="K71" s="11"/>
      <c r="L71" s="11"/>
      <c r="M71" s="11"/>
      <c r="N71" s="11"/>
      <c r="O71" s="11"/>
    </row>
    <row r="72" spans="2:15" ht="11.25" x14ac:dyDescent="0.2">
      <c r="B72" s="11"/>
      <c r="C72" s="11"/>
      <c r="D72" s="11"/>
      <c r="E72" s="11"/>
      <c r="F72" s="11"/>
      <c r="G72" s="11"/>
      <c r="H72" s="11"/>
      <c r="I72" s="11"/>
      <c r="J72" s="11"/>
      <c r="K72" s="11"/>
      <c r="L72" s="11"/>
      <c r="M72" s="11"/>
      <c r="N72" s="11"/>
      <c r="O72" s="11"/>
    </row>
    <row r="73" spans="2:15" ht="11.25" x14ac:dyDescent="0.2">
      <c r="B73" s="11"/>
      <c r="C73" s="11"/>
      <c r="D73" s="11"/>
      <c r="E73" s="11"/>
      <c r="F73" s="11"/>
      <c r="G73" s="11"/>
      <c r="H73" s="11"/>
      <c r="I73" s="11"/>
      <c r="J73" s="11"/>
      <c r="K73" s="11"/>
      <c r="L73" s="11"/>
      <c r="M73" s="11"/>
      <c r="N73" s="11"/>
      <c r="O73" s="11"/>
    </row>
    <row r="74" spans="2:15" ht="11.25" x14ac:dyDescent="0.2">
      <c r="B74" s="11"/>
      <c r="C74" s="11"/>
      <c r="D74" s="11"/>
      <c r="E74" s="11"/>
      <c r="F74" s="11"/>
      <c r="G74" s="11"/>
      <c r="H74" s="11"/>
      <c r="I74" s="11"/>
      <c r="J74" s="11"/>
      <c r="K74" s="11"/>
      <c r="L74" s="11"/>
      <c r="M74" s="11"/>
      <c r="N74" s="11"/>
      <c r="O74" s="11"/>
    </row>
    <row r="75" spans="2:15" ht="11.25" x14ac:dyDescent="0.2">
      <c r="B75" s="11"/>
      <c r="C75" s="11"/>
      <c r="D75" s="11"/>
      <c r="E75" s="11"/>
      <c r="F75" s="11"/>
      <c r="G75" s="11"/>
      <c r="H75" s="11"/>
      <c r="I75" s="11"/>
      <c r="J75" s="11"/>
      <c r="K75" s="11"/>
      <c r="L75" s="11"/>
      <c r="M75" s="11"/>
      <c r="N75" s="11"/>
      <c r="O75" s="11"/>
    </row>
    <row r="76" spans="2:15" ht="11.25" x14ac:dyDescent="0.2">
      <c r="B76" s="11"/>
      <c r="C76" s="11"/>
      <c r="D76" s="11"/>
      <c r="E76" s="11"/>
      <c r="F76" s="11"/>
      <c r="G76" s="11"/>
      <c r="H76" s="11"/>
      <c r="I76" s="11"/>
      <c r="J76" s="11"/>
      <c r="K76" s="11"/>
      <c r="L76" s="11"/>
      <c r="M76" s="11"/>
      <c r="N76" s="11"/>
      <c r="O76" s="11"/>
    </row>
    <row r="77" spans="2:15" ht="11.25" x14ac:dyDescent="0.2">
      <c r="B77" s="11"/>
      <c r="C77" s="11"/>
      <c r="D77" s="11"/>
      <c r="E77" s="11"/>
      <c r="F77" s="11"/>
      <c r="G77" s="11"/>
      <c r="H77" s="11"/>
      <c r="I77" s="11"/>
      <c r="J77" s="11"/>
      <c r="K77" s="11"/>
      <c r="L77" s="11"/>
      <c r="M77" s="11"/>
      <c r="N77" s="11"/>
      <c r="O77" s="11"/>
    </row>
    <row r="78" spans="2:15" ht="11.25" x14ac:dyDescent="0.2">
      <c r="B78" s="11"/>
      <c r="C78" s="11"/>
      <c r="D78" s="11"/>
      <c r="E78" s="11"/>
      <c r="F78" s="11"/>
      <c r="G78" s="11"/>
      <c r="H78" s="11"/>
      <c r="I78" s="11"/>
      <c r="J78" s="11"/>
      <c r="K78" s="11"/>
      <c r="L78" s="11"/>
      <c r="M78" s="11"/>
      <c r="N78" s="11"/>
      <c r="O78" s="11"/>
    </row>
    <row r="79" spans="2:15" ht="11.25" x14ac:dyDescent="0.2">
      <c r="B79" s="11"/>
      <c r="C79" s="11"/>
      <c r="D79" s="11"/>
      <c r="E79" s="11"/>
      <c r="F79" s="11"/>
      <c r="G79" s="11"/>
      <c r="H79" s="11"/>
      <c r="I79" s="11"/>
      <c r="J79" s="11"/>
      <c r="K79" s="11"/>
      <c r="L79" s="11"/>
      <c r="M79" s="11"/>
      <c r="N79" s="11"/>
      <c r="O79" s="11"/>
    </row>
    <row r="80" spans="2:15" ht="11.25" x14ac:dyDescent="0.2">
      <c r="B80" s="11"/>
      <c r="C80" s="11"/>
      <c r="D80" s="11"/>
      <c r="E80" s="11"/>
      <c r="F80" s="11"/>
      <c r="G80" s="11"/>
      <c r="H80" s="11"/>
      <c r="I80" s="11"/>
      <c r="J80" s="11"/>
      <c r="K80" s="11"/>
      <c r="L80" s="11"/>
      <c r="M80" s="11"/>
      <c r="N80" s="11"/>
      <c r="O80" s="11"/>
    </row>
    <row r="81" spans="2:15" ht="11.25" x14ac:dyDescent="0.2">
      <c r="B81" s="11"/>
      <c r="C81" s="11"/>
      <c r="D81" s="11"/>
      <c r="E81" s="11"/>
      <c r="F81" s="11"/>
      <c r="G81" s="11"/>
      <c r="H81" s="11"/>
      <c r="I81" s="11"/>
      <c r="J81" s="11"/>
      <c r="K81" s="11"/>
      <c r="L81" s="11"/>
      <c r="M81" s="11"/>
      <c r="N81" s="11"/>
      <c r="O81" s="11"/>
    </row>
    <row r="82" spans="2:15" ht="11.25" x14ac:dyDescent="0.2">
      <c r="B82" s="11"/>
      <c r="C82" s="11"/>
      <c r="D82" s="11"/>
      <c r="E82" s="11"/>
      <c r="F82" s="11"/>
      <c r="G82" s="11"/>
      <c r="H82" s="11"/>
      <c r="I82" s="11"/>
      <c r="J82" s="11"/>
      <c r="K82" s="11"/>
      <c r="L82" s="11"/>
      <c r="M82" s="11"/>
      <c r="N82" s="11"/>
      <c r="O82" s="11"/>
    </row>
    <row r="83" spans="2:15" ht="11.25" x14ac:dyDescent="0.2">
      <c r="B83" s="11"/>
      <c r="C83" s="11"/>
      <c r="D83" s="11"/>
      <c r="E83" s="11"/>
      <c r="F83" s="11"/>
      <c r="G83" s="11"/>
      <c r="H83" s="11"/>
      <c r="I83" s="11"/>
      <c r="J83" s="11"/>
      <c r="K83" s="11"/>
      <c r="L83" s="11"/>
      <c r="M83" s="11"/>
      <c r="N83" s="11"/>
      <c r="O83" s="11"/>
    </row>
    <row r="84" spans="2:15" ht="11.25" x14ac:dyDescent="0.2">
      <c r="B84" s="11"/>
      <c r="C84" s="11"/>
      <c r="D84" s="11"/>
      <c r="E84" s="11"/>
      <c r="F84" s="11"/>
      <c r="G84" s="11"/>
      <c r="H84" s="11"/>
      <c r="I84" s="11"/>
      <c r="J84" s="11"/>
      <c r="K84" s="11"/>
      <c r="L84" s="11"/>
      <c r="M84" s="11"/>
      <c r="N84" s="11"/>
      <c r="O84" s="11"/>
    </row>
    <row r="85" spans="2:15" ht="11.25" x14ac:dyDescent="0.2">
      <c r="B85" s="11"/>
      <c r="C85" s="11"/>
      <c r="D85" s="11"/>
      <c r="E85" s="11"/>
      <c r="F85" s="11"/>
      <c r="G85" s="11"/>
      <c r="H85" s="11"/>
      <c r="I85" s="11"/>
      <c r="J85" s="11"/>
      <c r="K85" s="11"/>
      <c r="L85" s="11"/>
      <c r="M85" s="11"/>
      <c r="N85" s="11"/>
      <c r="O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row r="3305" spans="2:15" ht="11.25" x14ac:dyDescent="0.2">
      <c r="B3305" s="11"/>
      <c r="C3305" s="11"/>
      <c r="D3305" s="11"/>
      <c r="E3305" s="11"/>
      <c r="F3305" s="11"/>
      <c r="G3305" s="11"/>
      <c r="H3305" s="11"/>
      <c r="I3305" s="11"/>
      <c r="J3305" s="11"/>
      <c r="K3305" s="11"/>
      <c r="L3305" s="11"/>
      <c r="M3305" s="11"/>
      <c r="N3305" s="11"/>
      <c r="O3305" s="11"/>
    </row>
    <row r="3306" spans="2:15" ht="11.25" x14ac:dyDescent="0.2">
      <c r="B3306" s="11"/>
      <c r="C3306" s="11"/>
      <c r="D3306" s="11"/>
      <c r="E3306" s="11"/>
      <c r="F3306" s="11"/>
      <c r="G3306" s="11"/>
      <c r="H3306" s="11"/>
      <c r="I3306" s="11"/>
      <c r="J3306" s="11"/>
      <c r="K3306" s="11"/>
      <c r="L3306" s="11"/>
      <c r="M3306" s="11"/>
      <c r="N3306" s="11"/>
      <c r="O3306" s="11"/>
    </row>
    <row r="3307" spans="2:15" ht="11.25" x14ac:dyDescent="0.2">
      <c r="B3307" s="11"/>
      <c r="C3307" s="11"/>
      <c r="D3307" s="11"/>
      <c r="E3307" s="11"/>
      <c r="F3307" s="11"/>
      <c r="G3307" s="11"/>
      <c r="H3307" s="11"/>
      <c r="I3307" s="11"/>
      <c r="J3307" s="11"/>
      <c r="K3307" s="11"/>
      <c r="L3307" s="11"/>
      <c r="M3307" s="11"/>
      <c r="N3307" s="11"/>
      <c r="O3307" s="11"/>
    </row>
    <row r="3308" spans="2:15" ht="11.25" x14ac:dyDescent="0.2">
      <c r="B3308" s="11"/>
      <c r="C3308" s="11"/>
      <c r="D3308" s="11"/>
      <c r="E3308" s="11"/>
      <c r="F3308" s="11"/>
      <c r="G3308" s="11"/>
      <c r="H3308" s="11"/>
      <c r="I3308" s="11"/>
      <c r="J3308" s="11"/>
      <c r="K3308" s="11"/>
      <c r="L3308" s="11"/>
      <c r="M3308" s="11"/>
      <c r="N3308" s="11"/>
      <c r="O3308" s="11"/>
    </row>
    <row r="3309" spans="2:15" ht="11.25" x14ac:dyDescent="0.2">
      <c r="B3309" s="11"/>
      <c r="C3309" s="11"/>
      <c r="D3309" s="11"/>
      <c r="E3309" s="11"/>
      <c r="F3309" s="11"/>
      <c r="G3309" s="11"/>
      <c r="H3309" s="11"/>
      <c r="I3309" s="11"/>
      <c r="J3309" s="11"/>
      <c r="K3309" s="11"/>
      <c r="L3309" s="11"/>
      <c r="M3309" s="11"/>
      <c r="N3309" s="11"/>
      <c r="O3309" s="11"/>
    </row>
    <row r="3310" spans="2:15" ht="11.25" x14ac:dyDescent="0.2">
      <c r="B3310" s="11"/>
      <c r="C3310" s="11"/>
      <c r="D3310" s="11"/>
      <c r="E3310" s="11"/>
      <c r="F3310" s="11"/>
      <c r="G3310" s="11"/>
      <c r="H3310" s="11"/>
      <c r="I3310" s="11"/>
      <c r="J3310" s="11"/>
      <c r="K3310" s="11"/>
      <c r="L3310" s="11"/>
      <c r="M3310" s="11"/>
      <c r="N3310" s="11"/>
      <c r="O3310" s="11"/>
    </row>
    <row r="3311" spans="2:15" ht="11.25" x14ac:dyDescent="0.2">
      <c r="B3311" s="11"/>
      <c r="C3311" s="11"/>
      <c r="D3311" s="11"/>
      <c r="E3311" s="11"/>
      <c r="F3311" s="11"/>
      <c r="G3311" s="11"/>
      <c r="H3311" s="11"/>
      <c r="I3311" s="11"/>
      <c r="J3311" s="11"/>
      <c r="K3311" s="11"/>
      <c r="L3311" s="11"/>
      <c r="M3311" s="11"/>
      <c r="N3311" s="11"/>
      <c r="O3311" s="11"/>
    </row>
    <row r="3312" spans="2:15" ht="11.25" x14ac:dyDescent="0.2">
      <c r="B3312" s="11"/>
      <c r="C3312" s="11"/>
      <c r="D3312" s="11"/>
      <c r="E3312" s="11"/>
      <c r="F3312" s="11"/>
      <c r="G3312" s="11"/>
      <c r="H3312" s="11"/>
      <c r="I3312" s="11"/>
      <c r="J3312" s="11"/>
      <c r="K3312" s="11"/>
      <c r="L3312" s="11"/>
      <c r="M3312" s="11"/>
      <c r="N3312" s="11"/>
      <c r="O3312" s="11"/>
    </row>
  </sheetData>
  <mergeCells count="4">
    <mergeCell ref="D2:F2"/>
    <mergeCell ref="G2:I2"/>
    <mergeCell ref="J2:L2"/>
    <mergeCell ref="M2:O2"/>
  </mergeCells>
  <phoneticPr fontId="9" type="noConversion"/>
  <hyperlinks>
    <hyperlink ref="G42" location="CONTENTS!A1" display="CONTENTS!A1"/>
  </hyperlinks>
  <pageMargins left="0.98425196850393704" right="0.98425196850393704" top="0.98425196850393704" bottom="0.98425196850393704"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T149"/>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1.28515625" style="95" customWidth="1"/>
    <col min="17" max="17" width="11.28515625" style="95" hidden="1" customWidth="1"/>
    <col min="18" max="19" width="11.28515625" style="95" customWidth="1"/>
    <col min="20" max="20" width="9.28515625" style="95" customWidth="1"/>
    <col min="21" max="16384" width="9.140625" style="96"/>
  </cols>
  <sheetData>
    <row r="1" spans="2:20" s="31" customFormat="1" ht="15" customHeight="1" x14ac:dyDescent="0.2">
      <c r="B1" s="238" t="s">
        <v>348</v>
      </c>
      <c r="C1" s="57"/>
      <c r="D1" s="57"/>
      <c r="E1" s="122"/>
      <c r="F1" s="122"/>
      <c r="G1" s="624"/>
      <c r="H1" s="93"/>
      <c r="I1" s="93"/>
      <c r="J1" s="93"/>
      <c r="K1" s="93"/>
      <c r="L1" s="93"/>
      <c r="M1" s="93"/>
      <c r="N1" s="93"/>
      <c r="O1" s="93"/>
    </row>
    <row r="2" spans="2:20" s="31" customFormat="1" ht="15" customHeight="1" x14ac:dyDescent="0.2">
      <c r="B2" s="642"/>
      <c r="C2" s="643" t="s">
        <v>141</v>
      </c>
      <c r="D2" s="644"/>
      <c r="E2" s="656" t="s">
        <v>374</v>
      </c>
      <c r="F2" s="645"/>
      <c r="G2" s="646"/>
      <c r="H2" s="645"/>
      <c r="I2" s="645"/>
      <c r="J2" s="645"/>
      <c r="K2" s="645"/>
      <c r="L2" s="646"/>
      <c r="M2" s="646"/>
      <c r="N2" s="645"/>
      <c r="O2" s="647"/>
    </row>
    <row r="3" spans="2:20"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row>
    <row r="4" spans="2:20" s="31" customFormat="1" ht="12.6" customHeight="1" x14ac:dyDescent="0.2">
      <c r="B4" s="650"/>
      <c r="C4" s="889" t="s">
        <v>146</v>
      </c>
      <c r="D4" s="889"/>
      <c r="E4" s="869" t="s">
        <v>1</v>
      </c>
      <c r="F4" s="810" t="s">
        <v>9</v>
      </c>
      <c r="G4" s="813" t="s">
        <v>283</v>
      </c>
      <c r="H4" s="813" t="s">
        <v>84</v>
      </c>
      <c r="I4" s="810" t="s">
        <v>4</v>
      </c>
      <c r="J4" s="813" t="s">
        <v>243</v>
      </c>
      <c r="K4" s="813" t="s">
        <v>244</v>
      </c>
      <c r="L4" s="813" t="s">
        <v>284</v>
      </c>
      <c r="M4" s="810" t="s">
        <v>99</v>
      </c>
      <c r="N4" s="810" t="s">
        <v>21</v>
      </c>
      <c r="O4" s="810" t="s">
        <v>91</v>
      </c>
    </row>
    <row r="5" spans="2:20" s="31" customFormat="1" ht="12.6" customHeight="1" x14ac:dyDescent="0.2">
      <c r="B5" s="650"/>
      <c r="C5" s="890"/>
      <c r="D5" s="890"/>
      <c r="E5" s="870"/>
      <c r="F5" s="811"/>
      <c r="G5" s="814"/>
      <c r="H5" s="814"/>
      <c r="I5" s="811"/>
      <c r="J5" s="814"/>
      <c r="K5" s="814"/>
      <c r="L5" s="814"/>
      <c r="M5" s="811"/>
      <c r="N5" s="811"/>
      <c r="O5" s="811"/>
    </row>
    <row r="6" spans="2:20" s="31" customFormat="1" ht="12.6" customHeight="1" x14ac:dyDescent="0.2">
      <c r="B6" s="650"/>
      <c r="C6" s="890"/>
      <c r="D6" s="890"/>
      <c r="E6" s="870"/>
      <c r="F6" s="811"/>
      <c r="G6" s="814"/>
      <c r="H6" s="814"/>
      <c r="I6" s="811"/>
      <c r="J6" s="814"/>
      <c r="K6" s="814"/>
      <c r="L6" s="814"/>
      <c r="M6" s="811"/>
      <c r="N6" s="811"/>
      <c r="O6" s="811"/>
    </row>
    <row r="7" spans="2:20" s="31" customFormat="1" ht="12.6" customHeight="1" x14ac:dyDescent="0.2">
      <c r="B7" s="650"/>
      <c r="C7" s="890"/>
      <c r="D7" s="890"/>
      <c r="E7" s="870"/>
      <c r="F7" s="811"/>
      <c r="G7" s="814"/>
      <c r="H7" s="814"/>
      <c r="I7" s="811"/>
      <c r="J7" s="814"/>
      <c r="K7" s="814"/>
      <c r="L7" s="814"/>
      <c r="M7" s="811"/>
      <c r="N7" s="811"/>
      <c r="O7" s="811"/>
    </row>
    <row r="8" spans="2:20" s="31" customFormat="1" ht="12.6" customHeight="1" x14ac:dyDescent="0.2">
      <c r="B8" s="650"/>
      <c r="C8" s="890"/>
      <c r="D8" s="890"/>
      <c r="E8" s="870"/>
      <c r="F8" s="811"/>
      <c r="G8" s="814"/>
      <c r="H8" s="814"/>
      <c r="I8" s="811"/>
      <c r="J8" s="814"/>
      <c r="K8" s="814"/>
      <c r="L8" s="814"/>
      <c r="M8" s="811"/>
      <c r="N8" s="811"/>
      <c r="O8" s="811"/>
    </row>
    <row r="9" spans="2:20" s="31" customFormat="1" ht="12.6" customHeight="1" x14ac:dyDescent="0.2">
      <c r="B9" s="651"/>
      <c r="C9" s="891"/>
      <c r="D9" s="891"/>
      <c r="E9" s="871"/>
      <c r="F9" s="812"/>
      <c r="G9" s="815"/>
      <c r="H9" s="815"/>
      <c r="I9" s="812"/>
      <c r="J9" s="815"/>
      <c r="K9" s="815"/>
      <c r="L9" s="815"/>
      <c r="M9" s="812"/>
      <c r="N9" s="812"/>
      <c r="O9" s="812"/>
    </row>
    <row r="10" spans="2:20" s="23" customFormat="1" ht="13.35" customHeight="1" x14ac:dyDescent="0.2">
      <c r="B10" s="610"/>
      <c r="C10" s="652" t="s">
        <v>29</v>
      </c>
      <c r="D10" s="653" t="s">
        <v>236</v>
      </c>
      <c r="E10" s="658">
        <f t="shared" ref="E10:F26" si="0">K66</f>
        <v>11561</v>
      </c>
      <c r="F10" s="662">
        <f t="shared" si="0"/>
        <v>919</v>
      </c>
      <c r="G10" s="629">
        <f t="shared" ref="G10:G26" si="1">T45</f>
        <v>24567</v>
      </c>
      <c r="H10" s="629">
        <f t="shared" ref="H10:I26" si="2">M66</f>
        <v>849</v>
      </c>
      <c r="I10" s="662">
        <f t="shared" si="2"/>
        <v>16822</v>
      </c>
      <c r="J10" s="629">
        <f>J87</f>
        <v>47470</v>
      </c>
      <c r="K10" s="629">
        <f t="shared" ref="K10:K26" si="3">O66</f>
        <v>8453</v>
      </c>
      <c r="L10" s="629">
        <f t="shared" ref="L10:L26" si="4">I66</f>
        <v>99541</v>
      </c>
      <c r="M10" s="662">
        <f t="shared" ref="M10:M24" si="5">J108</f>
        <v>11894</v>
      </c>
      <c r="N10" s="662">
        <f t="shared" ref="N10:N26" si="6">J129</f>
        <v>921</v>
      </c>
      <c r="O10" s="661">
        <f t="shared" ref="O10:O27" si="7">SUM(E10:N10)</f>
        <v>222997</v>
      </c>
      <c r="Q10" s="626">
        <f>SUM(A3.3.1!E4:E10)-O10</f>
        <v>0</v>
      </c>
    </row>
    <row r="11" spans="2:20" s="23" customFormat="1" ht="13.35" customHeight="1" x14ac:dyDescent="0.2">
      <c r="B11" s="126"/>
      <c r="C11" s="127" t="s">
        <v>30</v>
      </c>
      <c r="D11" s="127" t="s">
        <v>31</v>
      </c>
      <c r="E11" s="659">
        <f t="shared" si="0"/>
        <v>5057</v>
      </c>
      <c r="F11" s="129">
        <f t="shared" si="0"/>
        <v>1232</v>
      </c>
      <c r="G11" s="128">
        <f t="shared" si="1"/>
        <v>13121</v>
      </c>
      <c r="H11" s="128">
        <f t="shared" si="2"/>
        <v>737</v>
      </c>
      <c r="I11" s="129">
        <f t="shared" si="2"/>
        <v>32593</v>
      </c>
      <c r="J11" s="128">
        <f t="shared" ref="J11:J26" si="8">J88</f>
        <v>57114</v>
      </c>
      <c r="K11" s="128">
        <f t="shared" si="3"/>
        <v>10836</v>
      </c>
      <c r="L11" s="128">
        <f t="shared" si="4"/>
        <v>111256</v>
      </c>
      <c r="M11" s="129">
        <f t="shared" si="5"/>
        <v>19585</v>
      </c>
      <c r="N11" s="129">
        <f t="shared" si="6"/>
        <v>8637</v>
      </c>
      <c r="O11" s="42">
        <f t="shared" si="7"/>
        <v>260168</v>
      </c>
      <c r="Q11" s="627">
        <f>A3.3.1!E11-O11</f>
        <v>0</v>
      </c>
    </row>
    <row r="12" spans="2:20" s="23" customFormat="1" ht="13.35" customHeight="1" x14ac:dyDescent="0.2">
      <c r="B12" s="29"/>
      <c r="C12" s="127" t="s">
        <v>32</v>
      </c>
      <c r="D12" s="625" t="s">
        <v>112</v>
      </c>
      <c r="E12" s="659">
        <f t="shared" si="0"/>
        <v>1894</v>
      </c>
      <c r="F12" s="129">
        <f t="shared" si="0"/>
        <v>150</v>
      </c>
      <c r="G12" s="128">
        <f t="shared" si="1"/>
        <v>8582</v>
      </c>
      <c r="H12" s="128">
        <f t="shared" si="2"/>
        <v>353</v>
      </c>
      <c r="I12" s="129">
        <f t="shared" si="2"/>
        <v>6921</v>
      </c>
      <c r="J12" s="128">
        <f t="shared" si="8"/>
        <v>23544</v>
      </c>
      <c r="K12" s="128">
        <f t="shared" si="3"/>
        <v>3295</v>
      </c>
      <c r="L12" s="128">
        <f t="shared" si="4"/>
        <v>39838</v>
      </c>
      <c r="M12" s="129">
        <f t="shared" si="5"/>
        <v>4915</v>
      </c>
      <c r="N12" s="129">
        <f t="shared" si="6"/>
        <v>1418</v>
      </c>
      <c r="O12" s="42">
        <f t="shared" si="7"/>
        <v>90910</v>
      </c>
      <c r="Q12" s="627">
        <f>A3.3.1!E12-O12</f>
        <v>0</v>
      </c>
    </row>
    <row r="13" spans="2:20" s="23" customFormat="1" ht="13.35" customHeight="1" x14ac:dyDescent="0.2">
      <c r="B13" s="29"/>
      <c r="C13" s="127" t="s">
        <v>33</v>
      </c>
      <c r="D13" s="130" t="s">
        <v>61</v>
      </c>
      <c r="E13" s="659">
        <f t="shared" si="0"/>
        <v>781</v>
      </c>
      <c r="F13" s="129">
        <f t="shared" si="0"/>
        <v>68</v>
      </c>
      <c r="G13" s="128">
        <f t="shared" si="1"/>
        <v>3495</v>
      </c>
      <c r="H13" s="128">
        <f t="shared" si="2"/>
        <v>104</v>
      </c>
      <c r="I13" s="129">
        <f t="shared" si="2"/>
        <v>2053</v>
      </c>
      <c r="J13" s="128">
        <f t="shared" si="8"/>
        <v>6558</v>
      </c>
      <c r="K13" s="128">
        <f t="shared" si="3"/>
        <v>1033</v>
      </c>
      <c r="L13" s="128">
        <f t="shared" si="4"/>
        <v>13559</v>
      </c>
      <c r="M13" s="129">
        <f t="shared" si="5"/>
        <v>1474</v>
      </c>
      <c r="N13" s="129">
        <f t="shared" si="6"/>
        <v>119</v>
      </c>
      <c r="O13" s="42">
        <f t="shared" si="7"/>
        <v>29244</v>
      </c>
      <c r="Q13" s="627">
        <f>A3.3.1!E13-O13</f>
        <v>0</v>
      </c>
    </row>
    <row r="14" spans="2:20" s="23" customFormat="1" ht="13.35" customHeight="1" x14ac:dyDescent="0.2">
      <c r="B14" s="29"/>
      <c r="C14" s="130" t="s">
        <v>34</v>
      </c>
      <c r="D14" s="130" t="s">
        <v>62</v>
      </c>
      <c r="E14" s="659">
        <f t="shared" si="0"/>
        <v>694</v>
      </c>
      <c r="F14" s="129">
        <f t="shared" si="0"/>
        <v>53</v>
      </c>
      <c r="G14" s="128">
        <f t="shared" si="1"/>
        <v>2782</v>
      </c>
      <c r="H14" s="128">
        <f t="shared" si="2"/>
        <v>90</v>
      </c>
      <c r="I14" s="129">
        <f t="shared" si="2"/>
        <v>1472</v>
      </c>
      <c r="J14" s="128">
        <f t="shared" si="8"/>
        <v>4414</v>
      </c>
      <c r="K14" s="128">
        <f t="shared" si="3"/>
        <v>676</v>
      </c>
      <c r="L14" s="128">
        <f t="shared" si="4"/>
        <v>9187</v>
      </c>
      <c r="M14" s="129">
        <f t="shared" si="5"/>
        <v>1127</v>
      </c>
      <c r="N14" s="129">
        <f t="shared" si="6"/>
        <v>74</v>
      </c>
      <c r="O14" s="42">
        <f t="shared" si="7"/>
        <v>20569</v>
      </c>
      <c r="Q14" s="627">
        <f>A3.3.1!E14-O14</f>
        <v>0</v>
      </c>
    </row>
    <row r="15" spans="2:20" s="23" customFormat="1" ht="13.35" customHeight="1" x14ac:dyDescent="0.2">
      <c r="B15" s="29"/>
      <c r="C15" s="130" t="s">
        <v>35</v>
      </c>
      <c r="D15" s="130" t="s">
        <v>58</v>
      </c>
      <c r="E15" s="659">
        <f t="shared" si="0"/>
        <v>279</v>
      </c>
      <c r="F15" s="129">
        <f t="shared" si="0"/>
        <v>29</v>
      </c>
      <c r="G15" s="128">
        <f t="shared" si="1"/>
        <v>1268</v>
      </c>
      <c r="H15" s="128">
        <f t="shared" si="2"/>
        <v>48</v>
      </c>
      <c r="I15" s="129">
        <f t="shared" si="2"/>
        <v>586</v>
      </c>
      <c r="J15" s="128">
        <f t="shared" si="8"/>
        <v>1840</v>
      </c>
      <c r="K15" s="128">
        <f t="shared" si="3"/>
        <v>317</v>
      </c>
      <c r="L15" s="128">
        <f t="shared" si="4"/>
        <v>4158</v>
      </c>
      <c r="M15" s="129">
        <f t="shared" si="5"/>
        <v>487</v>
      </c>
      <c r="N15" s="129">
        <f t="shared" si="6"/>
        <v>30</v>
      </c>
      <c r="O15" s="42">
        <f t="shared" si="7"/>
        <v>9042</v>
      </c>
      <c r="Q15" s="627">
        <f>A3.3.1!E15-O15</f>
        <v>0</v>
      </c>
    </row>
    <row r="16" spans="2:20" s="23" customFormat="1" ht="13.35" customHeight="1" x14ac:dyDescent="0.2">
      <c r="B16" s="29"/>
      <c r="C16" s="130" t="s">
        <v>36</v>
      </c>
      <c r="D16" s="130" t="s">
        <v>59</v>
      </c>
      <c r="E16" s="659">
        <f t="shared" si="0"/>
        <v>195</v>
      </c>
      <c r="F16" s="129">
        <f t="shared" si="0"/>
        <v>18</v>
      </c>
      <c r="G16" s="128">
        <f t="shared" si="1"/>
        <v>876</v>
      </c>
      <c r="H16" s="128">
        <f t="shared" si="2"/>
        <v>20</v>
      </c>
      <c r="I16" s="129">
        <f t="shared" si="2"/>
        <v>417</v>
      </c>
      <c r="J16" s="128">
        <f t="shared" si="8"/>
        <v>1112</v>
      </c>
      <c r="K16" s="128">
        <f t="shared" si="3"/>
        <v>211</v>
      </c>
      <c r="L16" s="128">
        <f t="shared" si="4"/>
        <v>2329</v>
      </c>
      <c r="M16" s="129">
        <f t="shared" si="5"/>
        <v>298</v>
      </c>
      <c r="N16" s="129">
        <f t="shared" si="6"/>
        <v>18</v>
      </c>
      <c r="O16" s="42">
        <f t="shared" si="7"/>
        <v>5494</v>
      </c>
      <c r="Q16" s="627">
        <f>A3.3.1!E16-O16</f>
        <v>0</v>
      </c>
    </row>
    <row r="17" spans="2:17" s="23" customFormat="1" ht="13.35" customHeight="1" x14ac:dyDescent="0.2">
      <c r="B17" s="29"/>
      <c r="C17" s="130" t="s">
        <v>37</v>
      </c>
      <c r="D17" s="130" t="s">
        <v>63</v>
      </c>
      <c r="E17" s="659">
        <f t="shared" si="0"/>
        <v>449</v>
      </c>
      <c r="F17" s="129">
        <f t="shared" si="0"/>
        <v>51</v>
      </c>
      <c r="G17" s="128">
        <f t="shared" si="1"/>
        <v>2239</v>
      </c>
      <c r="H17" s="128">
        <f t="shared" si="2"/>
        <v>67</v>
      </c>
      <c r="I17" s="129">
        <f t="shared" si="2"/>
        <v>919</v>
      </c>
      <c r="J17" s="128">
        <f t="shared" si="8"/>
        <v>2646</v>
      </c>
      <c r="K17" s="128">
        <f t="shared" si="3"/>
        <v>450</v>
      </c>
      <c r="L17" s="128">
        <f t="shared" si="4"/>
        <v>5252</v>
      </c>
      <c r="M17" s="129">
        <f t="shared" si="5"/>
        <v>577</v>
      </c>
      <c r="N17" s="129">
        <f t="shared" si="6"/>
        <v>34</v>
      </c>
      <c r="O17" s="42">
        <f t="shared" si="7"/>
        <v>12684</v>
      </c>
      <c r="Q17" s="627">
        <f>A3.3.1!E17-O17</f>
        <v>0</v>
      </c>
    </row>
    <row r="18" spans="2:17" s="23" customFormat="1" ht="13.35" customHeight="1" x14ac:dyDescent="0.2">
      <c r="B18" s="29"/>
      <c r="C18" s="130" t="s">
        <v>38</v>
      </c>
      <c r="D18" s="130" t="s">
        <v>64</v>
      </c>
      <c r="E18" s="659">
        <f t="shared" si="0"/>
        <v>202</v>
      </c>
      <c r="F18" s="129">
        <f t="shared" si="0"/>
        <v>47</v>
      </c>
      <c r="G18" s="128">
        <f t="shared" si="1"/>
        <v>1091</v>
      </c>
      <c r="H18" s="128">
        <f t="shared" si="2"/>
        <v>23</v>
      </c>
      <c r="I18" s="129">
        <f t="shared" si="2"/>
        <v>438</v>
      </c>
      <c r="J18" s="128">
        <f t="shared" si="8"/>
        <v>1132</v>
      </c>
      <c r="K18" s="128">
        <f t="shared" si="3"/>
        <v>258</v>
      </c>
      <c r="L18" s="128">
        <f t="shared" si="4"/>
        <v>2183</v>
      </c>
      <c r="M18" s="129">
        <f t="shared" si="5"/>
        <v>191</v>
      </c>
      <c r="N18" s="129">
        <f t="shared" si="6"/>
        <v>13</v>
      </c>
      <c r="O18" s="42">
        <f t="shared" si="7"/>
        <v>5578</v>
      </c>
      <c r="Q18" s="627">
        <f>A3.3.1!E18-O18</f>
        <v>0</v>
      </c>
    </row>
    <row r="19" spans="2:17" s="23" customFormat="1" ht="13.35" customHeight="1" x14ac:dyDescent="0.2">
      <c r="B19" s="29"/>
      <c r="C19" s="130" t="s">
        <v>39</v>
      </c>
      <c r="D19" s="130" t="s">
        <v>65</v>
      </c>
      <c r="E19" s="659">
        <f t="shared" si="0"/>
        <v>69</v>
      </c>
      <c r="F19" s="129">
        <f t="shared" si="0"/>
        <v>22</v>
      </c>
      <c r="G19" s="128">
        <f t="shared" si="1"/>
        <v>492</v>
      </c>
      <c r="H19" s="128">
        <f t="shared" si="2"/>
        <v>18</v>
      </c>
      <c r="I19" s="129">
        <f t="shared" si="2"/>
        <v>194</v>
      </c>
      <c r="J19" s="128">
        <f t="shared" si="8"/>
        <v>412</v>
      </c>
      <c r="K19" s="128">
        <f t="shared" si="3"/>
        <v>105</v>
      </c>
      <c r="L19" s="128">
        <f t="shared" si="4"/>
        <v>881</v>
      </c>
      <c r="M19" s="129">
        <f t="shared" si="5"/>
        <v>72</v>
      </c>
      <c r="N19" s="129">
        <f t="shared" si="6"/>
        <v>6</v>
      </c>
      <c r="O19" s="42">
        <f t="shared" si="7"/>
        <v>2271</v>
      </c>
      <c r="Q19" s="627">
        <f>A3.3.1!E19-O19</f>
        <v>0</v>
      </c>
    </row>
    <row r="20" spans="2:17" s="23" customFormat="1" ht="13.35" customHeight="1" x14ac:dyDescent="0.2">
      <c r="B20" s="29"/>
      <c r="C20" s="130" t="s">
        <v>40</v>
      </c>
      <c r="D20" s="130" t="s">
        <v>66</v>
      </c>
      <c r="E20" s="659">
        <f t="shared" si="0"/>
        <v>46</v>
      </c>
      <c r="F20" s="129">
        <f t="shared" si="0"/>
        <v>14</v>
      </c>
      <c r="G20" s="128">
        <f t="shared" si="1"/>
        <v>279</v>
      </c>
      <c r="H20" s="128">
        <f t="shared" si="2"/>
        <v>6</v>
      </c>
      <c r="I20" s="129">
        <f t="shared" si="2"/>
        <v>88</v>
      </c>
      <c r="J20" s="128">
        <f t="shared" si="8"/>
        <v>239</v>
      </c>
      <c r="K20" s="128">
        <f t="shared" si="3"/>
        <v>61</v>
      </c>
      <c r="L20" s="128">
        <f t="shared" si="4"/>
        <v>462</v>
      </c>
      <c r="M20" s="129">
        <f t="shared" si="5"/>
        <v>34</v>
      </c>
      <c r="N20" s="129">
        <f t="shared" si="6"/>
        <v>2</v>
      </c>
      <c r="O20" s="42">
        <f t="shared" si="7"/>
        <v>1231</v>
      </c>
      <c r="Q20" s="627">
        <f>A3.3.1!E20-O20</f>
        <v>0</v>
      </c>
    </row>
    <row r="21" spans="2:17" s="23" customFormat="1" ht="13.35" customHeight="1" x14ac:dyDescent="0.2">
      <c r="B21" s="29"/>
      <c r="C21" s="130" t="s">
        <v>41</v>
      </c>
      <c r="D21" s="130" t="s">
        <v>114</v>
      </c>
      <c r="E21" s="659">
        <f t="shared" si="0"/>
        <v>68</v>
      </c>
      <c r="F21" s="129">
        <f t="shared" si="0"/>
        <v>40</v>
      </c>
      <c r="G21" s="128">
        <f t="shared" si="1"/>
        <v>604</v>
      </c>
      <c r="H21" s="128">
        <f t="shared" si="2"/>
        <v>7</v>
      </c>
      <c r="I21" s="129">
        <f t="shared" si="2"/>
        <v>167</v>
      </c>
      <c r="J21" s="128">
        <f t="shared" si="8"/>
        <v>405</v>
      </c>
      <c r="K21" s="128">
        <f t="shared" si="3"/>
        <v>115</v>
      </c>
      <c r="L21" s="128">
        <f t="shared" si="4"/>
        <v>939</v>
      </c>
      <c r="M21" s="129">
        <f t="shared" si="5"/>
        <v>68</v>
      </c>
      <c r="N21" s="129">
        <f t="shared" si="6"/>
        <v>1</v>
      </c>
      <c r="O21" s="42">
        <f t="shared" si="7"/>
        <v>2414</v>
      </c>
      <c r="Q21" s="627">
        <f>A3.3.1!E21-O21</f>
        <v>0</v>
      </c>
    </row>
    <row r="22" spans="2:17" s="23" customFormat="1" ht="13.35" customHeight="1" x14ac:dyDescent="0.2">
      <c r="B22" s="29"/>
      <c r="C22" s="130" t="s">
        <v>42</v>
      </c>
      <c r="D22" s="130" t="s">
        <v>115</v>
      </c>
      <c r="E22" s="659">
        <f t="shared" si="0"/>
        <v>24</v>
      </c>
      <c r="F22" s="129">
        <f t="shared" si="0"/>
        <v>22</v>
      </c>
      <c r="G22" s="128">
        <f t="shared" si="1"/>
        <v>217</v>
      </c>
      <c r="H22" s="128">
        <f t="shared" si="2"/>
        <v>7</v>
      </c>
      <c r="I22" s="129">
        <f t="shared" si="2"/>
        <v>73</v>
      </c>
      <c r="J22" s="128">
        <f t="shared" si="8"/>
        <v>128</v>
      </c>
      <c r="K22" s="128">
        <f t="shared" si="3"/>
        <v>49</v>
      </c>
      <c r="L22" s="128">
        <f t="shared" si="4"/>
        <v>302</v>
      </c>
      <c r="M22" s="129">
        <f t="shared" si="5"/>
        <v>23</v>
      </c>
      <c r="N22" s="129">
        <f t="shared" si="6"/>
        <v>0</v>
      </c>
      <c r="O22" s="42">
        <f t="shared" si="7"/>
        <v>845</v>
      </c>
      <c r="Q22" s="627">
        <f>A3.3.1!E22-O22</f>
        <v>0</v>
      </c>
    </row>
    <row r="23" spans="2:17" s="23" customFormat="1" ht="13.35" customHeight="1" x14ac:dyDescent="0.2">
      <c r="B23" s="29"/>
      <c r="C23" s="130" t="s">
        <v>43</v>
      </c>
      <c r="D23" s="130" t="s">
        <v>116</v>
      </c>
      <c r="E23" s="659">
        <f t="shared" si="0"/>
        <v>6</v>
      </c>
      <c r="F23" s="129">
        <f t="shared" si="0"/>
        <v>9</v>
      </c>
      <c r="G23" s="128">
        <f t="shared" si="1"/>
        <v>94</v>
      </c>
      <c r="H23" s="128">
        <f t="shared" si="2"/>
        <v>2</v>
      </c>
      <c r="I23" s="129">
        <f t="shared" si="2"/>
        <v>15</v>
      </c>
      <c r="J23" s="128">
        <f t="shared" si="8"/>
        <v>44</v>
      </c>
      <c r="K23" s="128">
        <f t="shared" si="3"/>
        <v>14</v>
      </c>
      <c r="L23" s="128">
        <f t="shared" si="4"/>
        <v>112</v>
      </c>
      <c r="M23" s="129">
        <f t="shared" si="5"/>
        <v>10</v>
      </c>
      <c r="N23" s="129">
        <f t="shared" si="6"/>
        <v>0</v>
      </c>
      <c r="O23" s="42">
        <f t="shared" si="7"/>
        <v>306</v>
      </c>
      <c r="Q23" s="627">
        <f>A3.3.1!E23-O23</f>
        <v>0</v>
      </c>
    </row>
    <row r="24" spans="2:17" s="23" customFormat="1" ht="13.35" customHeight="1" x14ac:dyDescent="0.2">
      <c r="B24" s="29"/>
      <c r="C24" s="130" t="s">
        <v>44</v>
      </c>
      <c r="D24" s="130" t="s">
        <v>117</v>
      </c>
      <c r="E24" s="659">
        <f t="shared" si="0"/>
        <v>0</v>
      </c>
      <c r="F24" s="129">
        <f t="shared" si="0"/>
        <v>8</v>
      </c>
      <c r="G24" s="128">
        <f t="shared" si="1"/>
        <v>40</v>
      </c>
      <c r="H24" s="128">
        <f t="shared" si="2"/>
        <v>2</v>
      </c>
      <c r="I24" s="129">
        <f t="shared" si="2"/>
        <v>6</v>
      </c>
      <c r="J24" s="128">
        <f t="shared" si="8"/>
        <v>19</v>
      </c>
      <c r="K24" s="128">
        <f t="shared" si="3"/>
        <v>6</v>
      </c>
      <c r="L24" s="128">
        <f t="shared" si="4"/>
        <v>54</v>
      </c>
      <c r="M24" s="129">
        <f t="shared" si="5"/>
        <v>7</v>
      </c>
      <c r="N24" s="129">
        <f t="shared" si="6"/>
        <v>0</v>
      </c>
      <c r="O24" s="42">
        <f t="shared" si="7"/>
        <v>142</v>
      </c>
      <c r="Q24" s="627">
        <f>A3.3.1!E24-O24</f>
        <v>0</v>
      </c>
    </row>
    <row r="25" spans="2:17" s="23" customFormat="1" ht="13.35" customHeight="1" x14ac:dyDescent="0.2">
      <c r="B25" s="29"/>
      <c r="C25" s="130" t="s">
        <v>45</v>
      </c>
      <c r="D25" s="130" t="s">
        <v>118</v>
      </c>
      <c r="E25" s="659">
        <f t="shared" si="0"/>
        <v>5</v>
      </c>
      <c r="F25" s="129">
        <f t="shared" si="0"/>
        <v>10</v>
      </c>
      <c r="G25" s="128">
        <f t="shared" si="1"/>
        <v>61</v>
      </c>
      <c r="H25" s="128">
        <f t="shared" si="2"/>
        <v>5</v>
      </c>
      <c r="I25" s="129">
        <f t="shared" si="2"/>
        <v>12</v>
      </c>
      <c r="J25" s="128">
        <f t="shared" si="8"/>
        <v>38</v>
      </c>
      <c r="K25" s="128">
        <f t="shared" si="3"/>
        <v>10</v>
      </c>
      <c r="L25" s="128">
        <f t="shared" si="4"/>
        <v>95</v>
      </c>
      <c r="M25" s="129">
        <f>J123</f>
        <v>11</v>
      </c>
      <c r="N25" s="129">
        <f t="shared" si="6"/>
        <v>-1</v>
      </c>
      <c r="O25" s="42">
        <f t="shared" si="7"/>
        <v>246</v>
      </c>
      <c r="Q25" s="627">
        <f>A3.3.1!E25-O25</f>
        <v>0</v>
      </c>
    </row>
    <row r="26" spans="2:17" s="23" customFormat="1" ht="13.35" customHeight="1" x14ac:dyDescent="0.2">
      <c r="B26" s="97"/>
      <c r="C26" s="654" t="s">
        <v>46</v>
      </c>
      <c r="D26" s="654" t="s">
        <v>119</v>
      </c>
      <c r="E26" s="660">
        <f t="shared" si="0"/>
        <v>3</v>
      </c>
      <c r="F26" s="547">
        <f t="shared" si="0"/>
        <v>30</v>
      </c>
      <c r="G26" s="546">
        <f t="shared" si="1"/>
        <v>52</v>
      </c>
      <c r="H26" s="546">
        <f t="shared" si="2"/>
        <v>3</v>
      </c>
      <c r="I26" s="547">
        <f t="shared" si="2"/>
        <v>6</v>
      </c>
      <c r="J26" s="546">
        <f t="shared" si="8"/>
        <v>34</v>
      </c>
      <c r="K26" s="546">
        <f t="shared" si="3"/>
        <v>13</v>
      </c>
      <c r="L26" s="546">
        <f t="shared" si="4"/>
        <v>101</v>
      </c>
      <c r="M26" s="547">
        <f>J124</f>
        <v>14</v>
      </c>
      <c r="N26" s="547">
        <f t="shared" si="6"/>
        <v>2</v>
      </c>
      <c r="O26" s="81">
        <f t="shared" si="7"/>
        <v>258</v>
      </c>
      <c r="Q26" s="628">
        <f>A3.3.1!E26-O26</f>
        <v>0</v>
      </c>
    </row>
    <row r="27" spans="2:17" s="31" customFormat="1" ht="13.35" customHeight="1" x14ac:dyDescent="0.2">
      <c r="B27" s="97"/>
      <c r="C27" s="511" t="s">
        <v>22</v>
      </c>
      <c r="D27" s="368"/>
      <c r="E27" s="603">
        <f t="shared" ref="E27:N27" si="9">SUM(E10:E26)</f>
        <v>21333</v>
      </c>
      <c r="F27" s="81">
        <f t="shared" si="9"/>
        <v>2722</v>
      </c>
      <c r="G27" s="80">
        <f t="shared" si="9"/>
        <v>59860</v>
      </c>
      <c r="H27" s="80">
        <f t="shared" si="9"/>
        <v>2341</v>
      </c>
      <c r="I27" s="81">
        <f t="shared" si="9"/>
        <v>62782</v>
      </c>
      <c r="J27" s="80">
        <f>SUM(J10:J26)</f>
        <v>147149</v>
      </c>
      <c r="K27" s="80">
        <f t="shared" si="9"/>
        <v>25902</v>
      </c>
      <c r="L27" s="80">
        <f t="shared" si="9"/>
        <v>290249</v>
      </c>
      <c r="M27" s="81">
        <f t="shared" si="9"/>
        <v>40787</v>
      </c>
      <c r="N27" s="81">
        <f t="shared" si="9"/>
        <v>11274</v>
      </c>
      <c r="O27" s="81">
        <f t="shared" si="7"/>
        <v>664399</v>
      </c>
    </row>
    <row r="28" spans="2:17" s="31" customFormat="1" ht="13.35" customHeight="1" x14ac:dyDescent="0.2">
      <c r="B28" s="29"/>
      <c r="C28" s="630" t="s">
        <v>69</v>
      </c>
      <c r="D28" s="630"/>
      <c r="E28" s="659">
        <f t="shared" ref="E28:O29" si="10">E10</f>
        <v>11561</v>
      </c>
      <c r="F28" s="129">
        <f t="shared" si="10"/>
        <v>919</v>
      </c>
      <c r="G28" s="128">
        <f t="shared" si="10"/>
        <v>24567</v>
      </c>
      <c r="H28" s="128">
        <f t="shared" si="10"/>
        <v>849</v>
      </c>
      <c r="I28" s="129">
        <f t="shared" si="10"/>
        <v>16822</v>
      </c>
      <c r="J28" s="128">
        <f t="shared" si="10"/>
        <v>47470</v>
      </c>
      <c r="K28" s="128">
        <f t="shared" si="10"/>
        <v>8453</v>
      </c>
      <c r="L28" s="128">
        <f t="shared" si="10"/>
        <v>99541</v>
      </c>
      <c r="M28" s="129">
        <f t="shared" si="10"/>
        <v>11894</v>
      </c>
      <c r="N28" s="129">
        <f t="shared" si="10"/>
        <v>921</v>
      </c>
      <c r="O28" s="129">
        <f t="shared" si="10"/>
        <v>222997</v>
      </c>
    </row>
    <row r="29" spans="2:17" s="31" customFormat="1" ht="13.35" customHeight="1" x14ac:dyDescent="0.2">
      <c r="B29" s="29"/>
      <c r="C29" s="130" t="s">
        <v>70</v>
      </c>
      <c r="D29" s="130"/>
      <c r="E29" s="659">
        <f t="shared" si="10"/>
        <v>5057</v>
      </c>
      <c r="F29" s="129">
        <f t="shared" si="10"/>
        <v>1232</v>
      </c>
      <c r="G29" s="128">
        <f t="shared" si="10"/>
        <v>13121</v>
      </c>
      <c r="H29" s="128">
        <f t="shared" si="10"/>
        <v>737</v>
      </c>
      <c r="I29" s="129">
        <f t="shared" si="10"/>
        <v>32593</v>
      </c>
      <c r="J29" s="128">
        <f t="shared" si="10"/>
        <v>57114</v>
      </c>
      <c r="K29" s="128">
        <f t="shared" si="10"/>
        <v>10836</v>
      </c>
      <c r="L29" s="128">
        <f t="shared" si="10"/>
        <v>111256</v>
      </c>
      <c r="M29" s="129">
        <f t="shared" si="10"/>
        <v>19585</v>
      </c>
      <c r="N29" s="129">
        <f t="shared" si="10"/>
        <v>8637</v>
      </c>
      <c r="O29" s="129">
        <f t="shared" si="10"/>
        <v>260168</v>
      </c>
    </row>
    <row r="30" spans="2:17" s="31" customFormat="1" ht="13.35" customHeight="1" x14ac:dyDescent="0.2">
      <c r="B30" s="97"/>
      <c r="C30" s="654" t="s">
        <v>71</v>
      </c>
      <c r="D30" s="654"/>
      <c r="E30" s="660">
        <f t="shared" ref="E30:O30" si="11">SUM(E12:E26)</f>
        <v>4715</v>
      </c>
      <c r="F30" s="547">
        <f t="shared" si="11"/>
        <v>571</v>
      </c>
      <c r="G30" s="546">
        <f t="shared" si="11"/>
        <v>22172</v>
      </c>
      <c r="H30" s="546">
        <f t="shared" si="11"/>
        <v>755</v>
      </c>
      <c r="I30" s="547">
        <f t="shared" si="11"/>
        <v>13367</v>
      </c>
      <c r="J30" s="546">
        <f t="shared" si="11"/>
        <v>42565</v>
      </c>
      <c r="K30" s="546">
        <f t="shared" si="11"/>
        <v>6613</v>
      </c>
      <c r="L30" s="546">
        <f t="shared" si="11"/>
        <v>79452</v>
      </c>
      <c r="M30" s="547">
        <f t="shared" si="11"/>
        <v>9308</v>
      </c>
      <c r="N30" s="547">
        <f t="shared" si="11"/>
        <v>1716</v>
      </c>
      <c r="O30" s="547">
        <f t="shared" si="11"/>
        <v>181234</v>
      </c>
    </row>
    <row r="31" spans="2:17" s="31" customFormat="1" ht="13.35" customHeight="1" x14ac:dyDescent="0.2">
      <c r="B31" s="97"/>
      <c r="C31" s="511" t="s">
        <v>22</v>
      </c>
      <c r="D31" s="368"/>
      <c r="E31" s="603">
        <f t="shared" ref="E31:O31" si="12">SUM(E28:E30)</f>
        <v>21333</v>
      </c>
      <c r="F31" s="81">
        <f t="shared" si="12"/>
        <v>2722</v>
      </c>
      <c r="G31" s="80">
        <f t="shared" si="12"/>
        <v>59860</v>
      </c>
      <c r="H31" s="80">
        <f t="shared" si="12"/>
        <v>2341</v>
      </c>
      <c r="I31" s="81">
        <f t="shared" si="12"/>
        <v>62782</v>
      </c>
      <c r="J31" s="80">
        <f t="shared" si="12"/>
        <v>147149</v>
      </c>
      <c r="K31" s="80">
        <f t="shared" si="12"/>
        <v>25902</v>
      </c>
      <c r="L31" s="80">
        <f t="shared" si="12"/>
        <v>290249</v>
      </c>
      <c r="M31" s="81">
        <f t="shared" si="12"/>
        <v>40787</v>
      </c>
      <c r="N31" s="81">
        <f t="shared" si="12"/>
        <v>11274</v>
      </c>
      <c r="O31" s="81">
        <f t="shared" si="12"/>
        <v>664399</v>
      </c>
    </row>
    <row r="32" spans="2:17" s="31" customFormat="1" ht="13.35" customHeight="1" x14ac:dyDescent="0.2">
      <c r="B32" s="29"/>
      <c r="C32" s="655" t="s">
        <v>75</v>
      </c>
      <c r="D32" s="130"/>
      <c r="E32" s="659"/>
      <c r="F32" s="129"/>
      <c r="G32" s="128"/>
      <c r="H32" s="128"/>
      <c r="I32" s="129"/>
      <c r="J32" s="128"/>
      <c r="K32" s="128"/>
      <c r="L32" s="128"/>
      <c r="M32" s="129"/>
      <c r="N32" s="129"/>
      <c r="O32" s="129"/>
    </row>
    <row r="33" spans="2:20" s="31" customFormat="1" ht="13.35" customHeight="1" x14ac:dyDescent="0.2">
      <c r="B33" s="29"/>
      <c r="C33" s="630" t="s">
        <v>69</v>
      </c>
      <c r="D33" s="630"/>
      <c r="E33" s="557">
        <f t="shared" ref="E33:O35" si="13">E28/E$31</f>
        <v>0.54193034266160411</v>
      </c>
      <c r="F33" s="510">
        <f t="shared" si="13"/>
        <v>0.33761939750183689</v>
      </c>
      <c r="G33" s="509">
        <f t="shared" si="13"/>
        <v>0.41040761777480789</v>
      </c>
      <c r="H33" s="509">
        <f t="shared" si="13"/>
        <v>0.36266552755232806</v>
      </c>
      <c r="I33" s="510">
        <f t="shared" si="13"/>
        <v>0.26794304099901245</v>
      </c>
      <c r="J33" s="509">
        <f t="shared" si="13"/>
        <v>0.32259818279431052</v>
      </c>
      <c r="K33" s="509">
        <f t="shared" si="13"/>
        <v>0.32634545594934755</v>
      </c>
      <c r="L33" s="509">
        <f t="shared" si="13"/>
        <v>0.34295036330874523</v>
      </c>
      <c r="M33" s="510">
        <f t="shared" si="13"/>
        <v>0.29161252359820533</v>
      </c>
      <c r="N33" s="510">
        <f t="shared" si="13"/>
        <v>8.1692389568919638E-2</v>
      </c>
      <c r="O33" s="510">
        <f t="shared" si="13"/>
        <v>0.33563716983318759</v>
      </c>
    </row>
    <row r="34" spans="2:20" s="31" customFormat="1" ht="13.35" customHeight="1" x14ac:dyDescent="0.2">
      <c r="B34" s="29"/>
      <c r="C34" s="130" t="s">
        <v>70</v>
      </c>
      <c r="D34" s="130"/>
      <c r="E34" s="557">
        <f t="shared" si="13"/>
        <v>0.23705057891529555</v>
      </c>
      <c r="F34" s="510">
        <f t="shared" si="13"/>
        <v>0.45260837619397504</v>
      </c>
      <c r="G34" s="509">
        <f t="shared" si="13"/>
        <v>0.21919478783828933</v>
      </c>
      <c r="H34" s="509">
        <f t="shared" si="13"/>
        <v>0.3148227253310551</v>
      </c>
      <c r="I34" s="510">
        <f t="shared" si="13"/>
        <v>0.51914561498518685</v>
      </c>
      <c r="J34" s="509">
        <f t="shared" si="13"/>
        <v>0.38813719427247212</v>
      </c>
      <c r="K34" s="509">
        <f t="shared" si="13"/>
        <v>0.41834607366226545</v>
      </c>
      <c r="L34" s="509">
        <f t="shared" si="13"/>
        <v>0.38331225947376218</v>
      </c>
      <c r="M34" s="510">
        <f t="shared" si="13"/>
        <v>0.48017750753916688</v>
      </c>
      <c r="N34" s="510">
        <f t="shared" si="13"/>
        <v>0.76609898882384242</v>
      </c>
      <c r="O34" s="510">
        <f t="shared" si="13"/>
        <v>0.39158397288376412</v>
      </c>
    </row>
    <row r="35" spans="2:20" s="31" customFormat="1" ht="13.35" customHeight="1" x14ac:dyDescent="0.2">
      <c r="B35" s="97"/>
      <c r="C35" s="654" t="s">
        <v>71</v>
      </c>
      <c r="D35" s="654"/>
      <c r="E35" s="558">
        <f t="shared" si="13"/>
        <v>0.22101907842310037</v>
      </c>
      <c r="F35" s="515">
        <f t="shared" si="13"/>
        <v>0.2097722263041881</v>
      </c>
      <c r="G35" s="514">
        <f t="shared" si="13"/>
        <v>0.37039759438690278</v>
      </c>
      <c r="H35" s="514">
        <f t="shared" si="13"/>
        <v>0.32251174711661684</v>
      </c>
      <c r="I35" s="515">
        <f t="shared" si="13"/>
        <v>0.2129113440158007</v>
      </c>
      <c r="J35" s="514">
        <f t="shared" si="13"/>
        <v>0.28926462293321736</v>
      </c>
      <c r="K35" s="514">
        <f t="shared" si="13"/>
        <v>0.255308470388387</v>
      </c>
      <c r="L35" s="514">
        <f t="shared" si="13"/>
        <v>0.27373737721749258</v>
      </c>
      <c r="M35" s="515">
        <f t="shared" si="13"/>
        <v>0.22820996886262779</v>
      </c>
      <c r="N35" s="515">
        <f t="shared" si="13"/>
        <v>0.15220862160723789</v>
      </c>
      <c r="O35" s="515">
        <f t="shared" si="13"/>
        <v>0.27277885728304829</v>
      </c>
    </row>
    <row r="36" spans="2:20" s="31" customFormat="1" ht="13.35" customHeight="1" x14ac:dyDescent="0.2">
      <c r="B36" s="97"/>
      <c r="C36" s="511" t="s">
        <v>22</v>
      </c>
      <c r="D36" s="368"/>
      <c r="E36" s="559">
        <f t="shared" ref="E36:O36" si="14">SUM(E33:E35)</f>
        <v>1</v>
      </c>
      <c r="F36" s="513">
        <f t="shared" si="14"/>
        <v>1</v>
      </c>
      <c r="G36" s="512">
        <f t="shared" si="14"/>
        <v>1</v>
      </c>
      <c r="H36" s="512">
        <f t="shared" si="14"/>
        <v>1</v>
      </c>
      <c r="I36" s="513">
        <f t="shared" si="14"/>
        <v>1</v>
      </c>
      <c r="J36" s="512">
        <f t="shared" si="14"/>
        <v>1</v>
      </c>
      <c r="K36" s="512">
        <f t="shared" si="14"/>
        <v>1</v>
      </c>
      <c r="L36" s="512">
        <f t="shared" si="14"/>
        <v>1</v>
      </c>
      <c r="M36" s="513">
        <f t="shared" si="14"/>
        <v>1</v>
      </c>
      <c r="N36" s="513">
        <f t="shared" si="14"/>
        <v>1</v>
      </c>
      <c r="O36" s="513">
        <f t="shared" si="14"/>
        <v>1</v>
      </c>
    </row>
    <row r="37" spans="2:20" s="23" customFormat="1" ht="13.35" customHeight="1" x14ac:dyDescent="0.2">
      <c r="B37" s="31"/>
      <c r="C37" s="31"/>
      <c r="D37" s="31"/>
      <c r="O37" s="31"/>
    </row>
    <row r="38" spans="2:20" s="23" customFormat="1" ht="13.35" customHeight="1" x14ac:dyDescent="0.2">
      <c r="B38" s="31"/>
      <c r="C38" s="31"/>
      <c r="D38" s="31"/>
      <c r="I38" s="805" t="s">
        <v>190</v>
      </c>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A3.4.4!$D$6</f>
        <v>1236</v>
      </c>
      <c r="F45" s="685">
        <f>A3.4.4!$D$8</f>
        <v>2050</v>
      </c>
      <c r="G45" s="685">
        <f>A3.4.4!$D$9</f>
        <v>1462</v>
      </c>
      <c r="H45" s="685">
        <f>A3.4.4!$D$10</f>
        <v>383</v>
      </c>
      <c r="I45" s="685">
        <f>A3.4.4!$D$15</f>
        <v>2481</v>
      </c>
      <c r="J45" s="685">
        <f>A3.4.4!$D$16</f>
        <v>172</v>
      </c>
      <c r="K45" s="685">
        <f>A3.4.4!$D$18</f>
        <v>4310</v>
      </c>
      <c r="L45" s="685">
        <f>A3.4.4!$D$20</f>
        <v>2996</v>
      </c>
      <c r="M45" s="685"/>
      <c r="N45" s="685">
        <f>A3.4.4!$D$22</f>
        <v>3118</v>
      </c>
      <c r="O45" s="685">
        <f>A3.4.4!$D$23</f>
        <v>2589</v>
      </c>
      <c r="P45" s="685">
        <f>A3.4.4!$D$28</f>
        <v>469</v>
      </c>
      <c r="Q45" s="685">
        <f>A3.4.4!$D$31</f>
        <v>770</v>
      </c>
      <c r="R45" s="685">
        <f>A3.4.4!$D$32</f>
        <v>715</v>
      </c>
      <c r="S45" s="685">
        <f>A3.4.4!$D$36</f>
        <v>1816</v>
      </c>
      <c r="T45" s="687">
        <f t="shared" ref="T45:T61" si="15">SUM(E45:S45)</f>
        <v>24567</v>
      </c>
    </row>
    <row r="46" spans="2:20" s="23" customFormat="1" ht="13.35" hidden="1" customHeight="1" x14ac:dyDescent="0.2">
      <c r="B46" s="31"/>
      <c r="C46" s="704" t="s">
        <v>30</v>
      </c>
      <c r="D46" s="705" t="s">
        <v>31</v>
      </c>
      <c r="E46" s="695">
        <f>A3.4.5!$D$6</f>
        <v>618</v>
      </c>
      <c r="F46" s="695">
        <f>A3.4.5!$D$8</f>
        <v>911</v>
      </c>
      <c r="G46" s="695">
        <f>A3.4.5!$D$9</f>
        <v>886</v>
      </c>
      <c r="H46" s="695">
        <f>A3.4.5!$D$10</f>
        <v>368</v>
      </c>
      <c r="I46" s="695">
        <f>A3.4.5!$D$15</f>
        <v>1493</v>
      </c>
      <c r="J46" s="695">
        <f>A3.4.5!$D$16</f>
        <v>68</v>
      </c>
      <c r="K46" s="695">
        <f>A3.4.5!$D$18</f>
        <v>2305</v>
      </c>
      <c r="L46" s="695">
        <f>A3.4.5!$D$20</f>
        <v>1080</v>
      </c>
      <c r="M46" s="695"/>
      <c r="N46" s="695">
        <f>A3.4.5!$D$22</f>
        <v>1620</v>
      </c>
      <c r="O46" s="695">
        <f>A3.4.5!$D$23</f>
        <v>1762</v>
      </c>
      <c r="P46" s="695">
        <f>A3.4.5!$D$28</f>
        <v>253</v>
      </c>
      <c r="Q46" s="695">
        <f>A3.4.5!$D$31</f>
        <v>321</v>
      </c>
      <c r="R46" s="695">
        <f>A3.4.5!$D$32</f>
        <v>741</v>
      </c>
      <c r="S46" s="695">
        <f>A3.4.5!$D$36</f>
        <v>695</v>
      </c>
      <c r="T46" s="694">
        <f t="shared" si="15"/>
        <v>13121</v>
      </c>
    </row>
    <row r="47" spans="2:20" s="23" customFormat="1" ht="13.35" hidden="1" customHeight="1" x14ac:dyDescent="0.2">
      <c r="B47" s="31"/>
      <c r="C47" s="683" t="s">
        <v>32</v>
      </c>
      <c r="D47" s="684" t="s">
        <v>112</v>
      </c>
      <c r="E47" s="685">
        <v>373</v>
      </c>
      <c r="F47" s="685">
        <v>637</v>
      </c>
      <c r="G47" s="712">
        <v>613</v>
      </c>
      <c r="H47" s="685">
        <v>152</v>
      </c>
      <c r="I47" s="685">
        <v>750</v>
      </c>
      <c r="J47" s="712">
        <v>68</v>
      </c>
      <c r="K47" s="685">
        <v>1712</v>
      </c>
      <c r="L47" s="685">
        <v>387</v>
      </c>
      <c r="M47" s="685">
        <v>760</v>
      </c>
      <c r="N47" s="685">
        <v>894</v>
      </c>
      <c r="O47" s="685">
        <v>1010</v>
      </c>
      <c r="P47" s="685">
        <v>141</v>
      </c>
      <c r="Q47" s="685">
        <v>260</v>
      </c>
      <c r="R47" s="685">
        <v>249</v>
      </c>
      <c r="S47" s="685">
        <v>576</v>
      </c>
      <c r="T47" s="687">
        <f t="shared" si="15"/>
        <v>8582</v>
      </c>
    </row>
    <row r="48" spans="2:20" s="23" customFormat="1" ht="13.35" hidden="1" customHeight="1" x14ac:dyDescent="0.2">
      <c r="B48" s="31"/>
      <c r="C48" s="683" t="s">
        <v>33</v>
      </c>
      <c r="D48" s="688" t="s">
        <v>61</v>
      </c>
      <c r="E48" s="685">
        <v>133</v>
      </c>
      <c r="F48" s="685">
        <v>315</v>
      </c>
      <c r="G48" s="685">
        <v>136</v>
      </c>
      <c r="H48" s="685">
        <v>89</v>
      </c>
      <c r="I48" s="685">
        <v>283</v>
      </c>
      <c r="J48" s="685">
        <v>24</v>
      </c>
      <c r="K48" s="685">
        <v>788</v>
      </c>
      <c r="L48" s="685">
        <v>167</v>
      </c>
      <c r="M48" s="685">
        <v>410</v>
      </c>
      <c r="N48" s="685">
        <v>385</v>
      </c>
      <c r="O48" s="685">
        <v>308</v>
      </c>
      <c r="P48" s="685">
        <v>83</v>
      </c>
      <c r="Q48" s="685">
        <v>91</v>
      </c>
      <c r="R48" s="685">
        <v>76</v>
      </c>
      <c r="S48" s="685">
        <v>207</v>
      </c>
      <c r="T48" s="687">
        <f t="shared" si="15"/>
        <v>3495</v>
      </c>
    </row>
    <row r="49" spans="2:20" s="23" customFormat="1" ht="13.35" hidden="1" customHeight="1" x14ac:dyDescent="0.2">
      <c r="B49" s="31"/>
      <c r="C49" s="689" t="s">
        <v>34</v>
      </c>
      <c r="D49" s="688" t="s">
        <v>62</v>
      </c>
      <c r="E49" s="685">
        <v>104</v>
      </c>
      <c r="F49" s="685">
        <v>324</v>
      </c>
      <c r="G49" s="685">
        <v>98</v>
      </c>
      <c r="H49" s="685">
        <v>78</v>
      </c>
      <c r="I49" s="685">
        <v>191</v>
      </c>
      <c r="J49" s="685">
        <v>10</v>
      </c>
      <c r="K49" s="685">
        <v>609</v>
      </c>
      <c r="L49" s="685">
        <v>144</v>
      </c>
      <c r="M49" s="685">
        <v>318</v>
      </c>
      <c r="N49" s="685">
        <v>325</v>
      </c>
      <c r="O49" s="685">
        <v>254</v>
      </c>
      <c r="P49" s="685">
        <v>58</v>
      </c>
      <c r="Q49" s="685">
        <v>72</v>
      </c>
      <c r="R49" s="685">
        <v>47</v>
      </c>
      <c r="S49" s="685">
        <v>150</v>
      </c>
      <c r="T49" s="687">
        <f t="shared" si="15"/>
        <v>2782</v>
      </c>
    </row>
    <row r="50" spans="2:20" s="23" customFormat="1" ht="13.35" hidden="1" customHeight="1" x14ac:dyDescent="0.2">
      <c r="B50" s="31"/>
      <c r="C50" s="689" t="s">
        <v>35</v>
      </c>
      <c r="D50" s="688" t="s">
        <v>58</v>
      </c>
      <c r="E50" s="685">
        <v>40</v>
      </c>
      <c r="F50" s="685">
        <v>135</v>
      </c>
      <c r="G50" s="685">
        <v>48</v>
      </c>
      <c r="H50" s="685">
        <v>41</v>
      </c>
      <c r="I50" s="685">
        <v>97</v>
      </c>
      <c r="J50" s="685">
        <v>6</v>
      </c>
      <c r="K50" s="685">
        <v>290</v>
      </c>
      <c r="L50" s="685">
        <v>67</v>
      </c>
      <c r="M50" s="685">
        <v>150</v>
      </c>
      <c r="N50" s="685">
        <v>148</v>
      </c>
      <c r="O50" s="685">
        <v>109</v>
      </c>
      <c r="P50" s="685">
        <v>28</v>
      </c>
      <c r="Q50" s="685">
        <v>23</v>
      </c>
      <c r="R50" s="685">
        <v>20</v>
      </c>
      <c r="S50" s="685">
        <v>66</v>
      </c>
      <c r="T50" s="687">
        <f t="shared" si="15"/>
        <v>1268</v>
      </c>
    </row>
    <row r="51" spans="2:20" s="23" customFormat="1" ht="13.35" hidden="1" customHeight="1" x14ac:dyDescent="0.2">
      <c r="B51" s="31"/>
      <c r="C51" s="689" t="s">
        <v>36</v>
      </c>
      <c r="D51" s="688" t="s">
        <v>59</v>
      </c>
      <c r="E51" s="685">
        <v>29</v>
      </c>
      <c r="F51" s="685">
        <v>106</v>
      </c>
      <c r="G51" s="685">
        <v>28</v>
      </c>
      <c r="H51" s="685">
        <v>25</v>
      </c>
      <c r="I51" s="685">
        <v>52</v>
      </c>
      <c r="J51" s="685">
        <v>6</v>
      </c>
      <c r="K51" s="685">
        <v>205</v>
      </c>
      <c r="L51" s="685">
        <v>56</v>
      </c>
      <c r="M51" s="685">
        <v>111</v>
      </c>
      <c r="N51" s="685">
        <v>102</v>
      </c>
      <c r="O51" s="685">
        <v>49</v>
      </c>
      <c r="P51" s="685">
        <v>24</v>
      </c>
      <c r="Q51" s="685">
        <v>22</v>
      </c>
      <c r="R51" s="685">
        <v>15</v>
      </c>
      <c r="S51" s="685">
        <v>46</v>
      </c>
      <c r="T51" s="687">
        <f t="shared" si="15"/>
        <v>876</v>
      </c>
    </row>
    <row r="52" spans="2:20" s="23" customFormat="1" ht="13.35" hidden="1" customHeight="1" x14ac:dyDescent="0.2">
      <c r="B52" s="31"/>
      <c r="C52" s="689" t="s">
        <v>37</v>
      </c>
      <c r="D52" s="688" t="s">
        <v>63</v>
      </c>
      <c r="E52" s="685">
        <v>92</v>
      </c>
      <c r="F52" s="685">
        <v>224</v>
      </c>
      <c r="G52" s="685">
        <v>90</v>
      </c>
      <c r="H52" s="685">
        <v>69</v>
      </c>
      <c r="I52" s="685">
        <v>172</v>
      </c>
      <c r="J52" s="685">
        <v>3</v>
      </c>
      <c r="K52" s="685">
        <v>533</v>
      </c>
      <c r="L52" s="685">
        <v>141</v>
      </c>
      <c r="M52" s="685">
        <v>270</v>
      </c>
      <c r="N52" s="685">
        <v>302</v>
      </c>
      <c r="O52" s="685">
        <v>134</v>
      </c>
      <c r="P52" s="685">
        <v>57</v>
      </c>
      <c r="Q52" s="685">
        <v>38</v>
      </c>
      <c r="R52" s="685">
        <v>33</v>
      </c>
      <c r="S52" s="685">
        <v>81</v>
      </c>
      <c r="T52" s="687">
        <f t="shared" si="15"/>
        <v>2239</v>
      </c>
    </row>
    <row r="53" spans="2:20" s="23" customFormat="1" ht="13.35" hidden="1" customHeight="1" x14ac:dyDescent="0.2">
      <c r="B53" s="31"/>
      <c r="C53" s="689" t="s">
        <v>38</v>
      </c>
      <c r="D53" s="688" t="s">
        <v>64</v>
      </c>
      <c r="E53" s="685">
        <v>41</v>
      </c>
      <c r="F53" s="685">
        <v>125</v>
      </c>
      <c r="G53" s="685">
        <v>31</v>
      </c>
      <c r="H53" s="685">
        <v>22</v>
      </c>
      <c r="I53" s="685">
        <v>76</v>
      </c>
      <c r="J53" s="685">
        <v>6</v>
      </c>
      <c r="K53" s="685">
        <v>242</v>
      </c>
      <c r="L53" s="685">
        <v>92</v>
      </c>
      <c r="M53" s="685">
        <v>137</v>
      </c>
      <c r="N53" s="685">
        <v>159</v>
      </c>
      <c r="O53" s="685">
        <v>68</v>
      </c>
      <c r="P53" s="685">
        <v>25</v>
      </c>
      <c r="Q53" s="685">
        <v>15</v>
      </c>
      <c r="R53" s="685">
        <v>16</v>
      </c>
      <c r="S53" s="685">
        <v>36</v>
      </c>
      <c r="T53" s="687">
        <f t="shared" si="15"/>
        <v>1091</v>
      </c>
    </row>
    <row r="54" spans="2:20" s="23" customFormat="1" ht="13.35" hidden="1" customHeight="1" x14ac:dyDescent="0.2">
      <c r="B54" s="31"/>
      <c r="C54" s="689" t="s">
        <v>39</v>
      </c>
      <c r="D54" s="688" t="s">
        <v>65</v>
      </c>
      <c r="E54" s="685">
        <v>16</v>
      </c>
      <c r="F54" s="685">
        <v>61</v>
      </c>
      <c r="G54" s="685">
        <v>10</v>
      </c>
      <c r="H54" s="685">
        <v>10</v>
      </c>
      <c r="I54" s="685">
        <v>44</v>
      </c>
      <c r="J54" s="685">
        <v>2</v>
      </c>
      <c r="K54" s="685">
        <v>109</v>
      </c>
      <c r="L54" s="685">
        <v>44</v>
      </c>
      <c r="M54" s="685">
        <v>51</v>
      </c>
      <c r="N54" s="685">
        <v>74</v>
      </c>
      <c r="O54" s="685">
        <v>27</v>
      </c>
      <c r="P54" s="685">
        <v>19</v>
      </c>
      <c r="Q54" s="685">
        <v>7</v>
      </c>
      <c r="R54" s="685">
        <v>6</v>
      </c>
      <c r="S54" s="685">
        <v>12</v>
      </c>
      <c r="T54" s="687">
        <f t="shared" si="15"/>
        <v>492</v>
      </c>
    </row>
    <row r="55" spans="2:20" s="23" customFormat="1" ht="13.35" hidden="1" customHeight="1" x14ac:dyDescent="0.2">
      <c r="B55" s="31"/>
      <c r="C55" s="689" t="s">
        <v>40</v>
      </c>
      <c r="D55" s="688" t="s">
        <v>66</v>
      </c>
      <c r="E55" s="685">
        <v>2</v>
      </c>
      <c r="F55" s="685">
        <v>44</v>
      </c>
      <c r="G55" s="685">
        <v>8</v>
      </c>
      <c r="H55" s="685">
        <v>10</v>
      </c>
      <c r="I55" s="685">
        <v>20</v>
      </c>
      <c r="J55" s="685">
        <v>1</v>
      </c>
      <c r="K55" s="685">
        <v>70</v>
      </c>
      <c r="L55" s="685">
        <v>22</v>
      </c>
      <c r="M55" s="685">
        <v>30</v>
      </c>
      <c r="N55" s="685">
        <v>35</v>
      </c>
      <c r="O55" s="685">
        <v>18</v>
      </c>
      <c r="P55" s="685">
        <v>5</v>
      </c>
      <c r="Q55" s="685">
        <v>7</v>
      </c>
      <c r="R55" s="685">
        <v>2</v>
      </c>
      <c r="S55" s="685">
        <v>5</v>
      </c>
      <c r="T55" s="687">
        <f t="shared" si="15"/>
        <v>279</v>
      </c>
    </row>
    <row r="56" spans="2:20" s="23" customFormat="1" ht="13.35" hidden="1" customHeight="1" x14ac:dyDescent="0.2">
      <c r="B56" s="31"/>
      <c r="C56" s="689" t="s">
        <v>41</v>
      </c>
      <c r="D56" s="688" t="s">
        <v>114</v>
      </c>
      <c r="E56" s="685">
        <v>28</v>
      </c>
      <c r="F56" s="685">
        <v>90</v>
      </c>
      <c r="G56" s="685">
        <v>12</v>
      </c>
      <c r="H56" s="685">
        <v>6</v>
      </c>
      <c r="I56" s="685">
        <v>40</v>
      </c>
      <c r="J56" s="685">
        <v>2</v>
      </c>
      <c r="K56" s="685">
        <v>126</v>
      </c>
      <c r="L56" s="685">
        <v>54</v>
      </c>
      <c r="M56" s="685">
        <v>72</v>
      </c>
      <c r="N56" s="685">
        <v>84</v>
      </c>
      <c r="O56" s="685">
        <v>39</v>
      </c>
      <c r="P56" s="685">
        <v>17</v>
      </c>
      <c r="Q56" s="685">
        <v>6</v>
      </c>
      <c r="R56" s="685">
        <v>12</v>
      </c>
      <c r="S56" s="685">
        <v>16</v>
      </c>
      <c r="T56" s="687">
        <f t="shared" si="15"/>
        <v>604</v>
      </c>
    </row>
    <row r="57" spans="2:20" s="23" customFormat="1" ht="13.35" hidden="1" customHeight="1" x14ac:dyDescent="0.2">
      <c r="B57" s="31"/>
      <c r="C57" s="689" t="s">
        <v>42</v>
      </c>
      <c r="D57" s="688" t="s">
        <v>115</v>
      </c>
      <c r="E57" s="685">
        <v>5</v>
      </c>
      <c r="F57" s="685">
        <v>31</v>
      </c>
      <c r="G57" s="685">
        <v>5</v>
      </c>
      <c r="H57" s="685">
        <v>8</v>
      </c>
      <c r="I57" s="685">
        <v>19</v>
      </c>
      <c r="J57" s="685">
        <v>2</v>
      </c>
      <c r="K57" s="685">
        <v>38</v>
      </c>
      <c r="L57" s="685">
        <v>23</v>
      </c>
      <c r="M57" s="685">
        <v>20</v>
      </c>
      <c r="N57" s="685">
        <v>41</v>
      </c>
      <c r="O57" s="685">
        <v>12</v>
      </c>
      <c r="P57" s="685">
        <v>4</v>
      </c>
      <c r="Q57" s="685">
        <v>1</v>
      </c>
      <c r="R57" s="685">
        <v>4</v>
      </c>
      <c r="S57" s="685">
        <v>4</v>
      </c>
      <c r="T57" s="687">
        <f t="shared" si="15"/>
        <v>217</v>
      </c>
    </row>
    <row r="58" spans="2:20" s="23" customFormat="1" ht="13.35" hidden="1" customHeight="1" x14ac:dyDescent="0.2">
      <c r="B58" s="31"/>
      <c r="C58" s="689" t="s">
        <v>43</v>
      </c>
      <c r="D58" s="688" t="s">
        <v>116</v>
      </c>
      <c r="E58" s="685">
        <v>1</v>
      </c>
      <c r="F58" s="685">
        <v>21</v>
      </c>
      <c r="G58" s="685">
        <v>1</v>
      </c>
      <c r="H58" s="685">
        <v>6</v>
      </c>
      <c r="I58" s="685">
        <v>10</v>
      </c>
      <c r="J58" s="685">
        <v>0</v>
      </c>
      <c r="K58" s="685">
        <v>20</v>
      </c>
      <c r="L58" s="685">
        <v>12</v>
      </c>
      <c r="M58" s="685">
        <v>4</v>
      </c>
      <c r="N58" s="685">
        <v>8</v>
      </c>
      <c r="O58" s="685">
        <v>6</v>
      </c>
      <c r="P58" s="685">
        <v>3</v>
      </c>
      <c r="Q58" s="685">
        <v>0</v>
      </c>
      <c r="R58" s="685">
        <v>1</v>
      </c>
      <c r="S58" s="685">
        <v>1</v>
      </c>
      <c r="T58" s="687">
        <f t="shared" si="15"/>
        <v>94</v>
      </c>
    </row>
    <row r="59" spans="2:20" s="23" customFormat="1" ht="13.35" hidden="1" customHeight="1" x14ac:dyDescent="0.2">
      <c r="B59" s="31"/>
      <c r="C59" s="689" t="s">
        <v>44</v>
      </c>
      <c r="D59" s="688" t="s">
        <v>117</v>
      </c>
      <c r="E59" s="685">
        <v>1</v>
      </c>
      <c r="F59" s="685">
        <v>3</v>
      </c>
      <c r="G59" s="685">
        <v>0</v>
      </c>
      <c r="H59" s="685">
        <v>1</v>
      </c>
      <c r="I59" s="685">
        <v>6</v>
      </c>
      <c r="J59" s="685">
        <v>0</v>
      </c>
      <c r="K59" s="685">
        <v>8</v>
      </c>
      <c r="L59" s="685">
        <v>6</v>
      </c>
      <c r="M59" s="685">
        <v>5</v>
      </c>
      <c r="N59" s="685">
        <v>8</v>
      </c>
      <c r="O59" s="685">
        <v>2</v>
      </c>
      <c r="P59" s="685">
        <v>0</v>
      </c>
      <c r="Q59" s="685">
        <v>0</v>
      </c>
      <c r="R59" s="685">
        <v>0</v>
      </c>
      <c r="S59" s="685">
        <v>0</v>
      </c>
      <c r="T59" s="687">
        <f t="shared" si="15"/>
        <v>40</v>
      </c>
    </row>
    <row r="60" spans="2:20" s="23" customFormat="1" ht="13.35" hidden="1" customHeight="1" x14ac:dyDescent="0.2">
      <c r="B60" s="31"/>
      <c r="C60" s="689" t="s">
        <v>45</v>
      </c>
      <c r="D60" s="688" t="s">
        <v>118</v>
      </c>
      <c r="E60" s="685">
        <v>1</v>
      </c>
      <c r="F60" s="685">
        <v>10</v>
      </c>
      <c r="G60" s="685">
        <v>0</v>
      </c>
      <c r="H60" s="685">
        <v>3</v>
      </c>
      <c r="I60" s="685">
        <v>6</v>
      </c>
      <c r="J60" s="685">
        <v>0</v>
      </c>
      <c r="K60" s="685">
        <v>16</v>
      </c>
      <c r="L60" s="685">
        <v>4</v>
      </c>
      <c r="M60" s="685">
        <v>3</v>
      </c>
      <c r="N60" s="685">
        <v>11</v>
      </c>
      <c r="O60" s="685">
        <v>5</v>
      </c>
      <c r="P60" s="685">
        <v>1</v>
      </c>
      <c r="Q60" s="685">
        <v>0</v>
      </c>
      <c r="R60" s="685">
        <v>0</v>
      </c>
      <c r="S60" s="685">
        <v>1</v>
      </c>
      <c r="T60" s="687">
        <f t="shared" si="15"/>
        <v>61</v>
      </c>
    </row>
    <row r="61" spans="2:20" s="23" customFormat="1" ht="13.35" hidden="1" customHeight="1" x14ac:dyDescent="0.2">
      <c r="B61" s="31"/>
      <c r="C61" s="690" t="s">
        <v>46</v>
      </c>
      <c r="D61" s="691" t="s">
        <v>119</v>
      </c>
      <c r="E61" s="695">
        <v>1</v>
      </c>
      <c r="F61" s="695">
        <v>12</v>
      </c>
      <c r="G61" s="695">
        <v>0</v>
      </c>
      <c r="H61" s="695">
        <v>5</v>
      </c>
      <c r="I61" s="695">
        <v>10</v>
      </c>
      <c r="J61" s="695">
        <v>0</v>
      </c>
      <c r="K61" s="695">
        <v>8</v>
      </c>
      <c r="L61" s="695">
        <v>6</v>
      </c>
      <c r="M61" s="695">
        <v>2</v>
      </c>
      <c r="N61" s="695">
        <v>2</v>
      </c>
      <c r="O61" s="695">
        <v>6</v>
      </c>
      <c r="P61" s="695">
        <v>0</v>
      </c>
      <c r="Q61" s="695">
        <v>0</v>
      </c>
      <c r="R61" s="695">
        <v>0</v>
      </c>
      <c r="S61" s="695">
        <v>0</v>
      </c>
      <c r="T61" s="694">
        <f t="shared" si="15"/>
        <v>52</v>
      </c>
    </row>
    <row r="62" spans="2:20" s="23" customFormat="1" ht="13.35" hidden="1" customHeight="1" x14ac:dyDescent="0.2">
      <c r="B62" s="31"/>
      <c r="C62" s="690"/>
      <c r="D62" s="691"/>
      <c r="E62" s="692">
        <f t="shared" ref="E62:K62" si="16">SUM(E45:E61)</f>
        <v>2721</v>
      </c>
      <c r="F62" s="692">
        <f t="shared" si="16"/>
        <v>5099</v>
      </c>
      <c r="G62" s="692">
        <f t="shared" si="16"/>
        <v>3428</v>
      </c>
      <c r="H62" s="692">
        <f t="shared" si="16"/>
        <v>1276</v>
      </c>
      <c r="I62" s="692">
        <f t="shared" si="16"/>
        <v>5750</v>
      </c>
      <c r="J62" s="692">
        <f t="shared" si="16"/>
        <v>370</v>
      </c>
      <c r="K62" s="692">
        <f t="shared" si="16"/>
        <v>11389</v>
      </c>
      <c r="L62" s="692">
        <f>SUM(L45:L61)+SUM(M45:M61)</f>
        <v>7644</v>
      </c>
      <c r="M62" s="692"/>
      <c r="N62" s="692">
        <f t="shared" ref="N62:T62" si="17">SUM(N45:N61)</f>
        <v>7316</v>
      </c>
      <c r="O62" s="692">
        <f t="shared" si="17"/>
        <v>6398</v>
      </c>
      <c r="P62" s="692">
        <f t="shared" si="17"/>
        <v>1187</v>
      </c>
      <c r="Q62" s="692">
        <f t="shared" si="17"/>
        <v>1633</v>
      </c>
      <c r="R62" s="692">
        <f t="shared" si="17"/>
        <v>1937</v>
      </c>
      <c r="S62" s="692">
        <f t="shared" si="17"/>
        <v>3712</v>
      </c>
      <c r="T62" s="694">
        <f t="shared" si="17"/>
        <v>59860</v>
      </c>
    </row>
    <row r="63" spans="2:20" s="23" customFormat="1" ht="13.35" hidden="1" customHeight="1" x14ac:dyDescent="0.2">
      <c r="B63" s="31"/>
      <c r="C63" s="130"/>
      <c r="D63" s="130"/>
      <c r="E63" s="677">
        <f>A3.4.1!$D$6</f>
        <v>2721</v>
      </c>
      <c r="F63" s="678">
        <f>A3.4.1!$D$8</f>
        <v>5099</v>
      </c>
      <c r="G63" s="678">
        <f>A3.4.1!$D$9</f>
        <v>3428</v>
      </c>
      <c r="H63" s="679">
        <f>A3.4.1!$D$10</f>
        <v>1276</v>
      </c>
      <c r="I63" s="678">
        <f>A3.4.1!$D$15</f>
        <v>5750</v>
      </c>
      <c r="J63" s="678">
        <f>A3.4.1!$D$16</f>
        <v>370</v>
      </c>
      <c r="K63" s="678">
        <f>A3.4.1!$D$18</f>
        <v>11389</v>
      </c>
      <c r="L63" s="678">
        <f>A3.4.1!$D$20</f>
        <v>7644</v>
      </c>
      <c r="M63" s="678"/>
      <c r="N63" s="678">
        <f>A3.4.1!$D$22</f>
        <v>7316</v>
      </c>
      <c r="O63" s="678">
        <f>A3.4.1!$D$23</f>
        <v>6398</v>
      </c>
      <c r="P63" s="678">
        <f>A3.4.1!$D$28</f>
        <v>1187</v>
      </c>
      <c r="Q63" s="678">
        <f>A3.4.1!$D$31</f>
        <v>1633</v>
      </c>
      <c r="R63" s="678">
        <f>A3.4.1!$D$32</f>
        <v>1937</v>
      </c>
      <c r="S63" s="631">
        <f>A3.4.1!$D$36</f>
        <v>3712</v>
      </c>
    </row>
    <row r="64" spans="2:20" s="23" customFormat="1" ht="13.35" hidden="1" customHeight="1" x14ac:dyDescent="0.2">
      <c r="B64" s="31"/>
      <c r="C64" s="130"/>
      <c r="D64" s="130"/>
      <c r="E64" s="680"/>
      <c r="F64" s="680"/>
      <c r="G64" s="71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A3.4.4!$D$4</f>
        <v>10770</v>
      </c>
      <c r="F66" s="685">
        <f>A3.4.4!$D$14</f>
        <v>88148</v>
      </c>
      <c r="G66" s="685">
        <f>A3.4.4!$D$17</f>
        <v>118</v>
      </c>
      <c r="H66" s="685">
        <f>A3.4.4!$D$26</f>
        <v>505</v>
      </c>
      <c r="I66" s="687">
        <f t="shared" ref="I66:I83" si="18">SUM(E66:H66)</f>
        <v>99541</v>
      </c>
      <c r="J66" s="680"/>
      <c r="K66" s="701">
        <f>A3.4.4!$D$5</f>
        <v>11561</v>
      </c>
      <c r="L66" s="685">
        <f>A3.4.4!$D$21</f>
        <v>919</v>
      </c>
      <c r="M66" s="685">
        <f>A3.4.4!$D$13</f>
        <v>849</v>
      </c>
      <c r="N66" s="685">
        <f>A3.4.4!$D$11</f>
        <v>16822</v>
      </c>
      <c r="O66" s="686">
        <f>A3.4.4!$D$33</f>
        <v>8453</v>
      </c>
      <c r="P66" s="680"/>
      <c r="Q66" s="680"/>
      <c r="R66" s="680"/>
    </row>
    <row r="67" spans="2:18" s="23" customFormat="1" ht="13.35" hidden="1" customHeight="1" x14ac:dyDescent="0.2">
      <c r="B67" s="31"/>
      <c r="C67" s="704" t="s">
        <v>30</v>
      </c>
      <c r="D67" s="705" t="s">
        <v>31</v>
      </c>
      <c r="E67" s="695">
        <f>A3.4.5!$D$4</f>
        <v>34422</v>
      </c>
      <c r="F67" s="695">
        <f>A3.4.5!$D$14</f>
        <v>75925</v>
      </c>
      <c r="G67" s="695">
        <f>A3.4.5!$D$17</f>
        <v>127</v>
      </c>
      <c r="H67" s="695">
        <f>A3.4.5!$D$26</f>
        <v>782</v>
      </c>
      <c r="I67" s="694">
        <f t="shared" si="18"/>
        <v>111256</v>
      </c>
      <c r="J67" s="680"/>
      <c r="K67" s="702">
        <f>A3.4.5!$D$5</f>
        <v>5057</v>
      </c>
      <c r="L67" s="695">
        <f>A3.4.5!$D$21</f>
        <v>1232</v>
      </c>
      <c r="M67" s="695">
        <f>A3.4.5!$D$13</f>
        <v>737</v>
      </c>
      <c r="N67" s="695">
        <f>A3.4.5!$D$11</f>
        <v>32593</v>
      </c>
      <c r="O67" s="696">
        <f>A3.4.5!$D$33</f>
        <v>10836</v>
      </c>
      <c r="P67" s="680"/>
      <c r="Q67" s="680"/>
      <c r="R67" s="680"/>
    </row>
    <row r="68" spans="2:18" s="23" customFormat="1" ht="13.35" hidden="1" customHeight="1" x14ac:dyDescent="0.2">
      <c r="B68" s="31"/>
      <c r="C68" s="683" t="s">
        <v>32</v>
      </c>
      <c r="D68" s="684" t="s">
        <v>112</v>
      </c>
      <c r="E68" s="712">
        <v>5844</v>
      </c>
      <c r="F68" s="712">
        <v>33762</v>
      </c>
      <c r="G68" s="685">
        <v>49</v>
      </c>
      <c r="H68" s="712">
        <v>183</v>
      </c>
      <c r="I68" s="687">
        <f t="shared" si="18"/>
        <v>39838</v>
      </c>
      <c r="J68" s="680"/>
      <c r="K68" s="701">
        <v>1894</v>
      </c>
      <c r="L68" s="685">
        <v>150</v>
      </c>
      <c r="M68" s="685">
        <v>353</v>
      </c>
      <c r="N68" s="712">
        <v>6921</v>
      </c>
      <c r="O68" s="712">
        <v>3295</v>
      </c>
      <c r="P68" s="680"/>
      <c r="Q68" s="680"/>
      <c r="R68" s="680"/>
    </row>
    <row r="69" spans="2:18" s="23" customFormat="1" ht="13.35" hidden="1" customHeight="1" x14ac:dyDescent="0.2">
      <c r="B69" s="31"/>
      <c r="C69" s="683" t="s">
        <v>33</v>
      </c>
      <c r="D69" s="688" t="s">
        <v>61</v>
      </c>
      <c r="E69" s="685">
        <v>1373</v>
      </c>
      <c r="F69" s="685">
        <v>12126</v>
      </c>
      <c r="G69" s="685">
        <v>8</v>
      </c>
      <c r="H69" s="685">
        <v>52</v>
      </c>
      <c r="I69" s="687">
        <f t="shared" si="18"/>
        <v>13559</v>
      </c>
      <c r="J69" s="680"/>
      <c r="K69" s="701">
        <v>781</v>
      </c>
      <c r="L69" s="685">
        <v>68</v>
      </c>
      <c r="M69" s="685">
        <v>104</v>
      </c>
      <c r="N69" s="685">
        <v>2053</v>
      </c>
      <c r="O69" s="685">
        <v>1033</v>
      </c>
      <c r="P69" s="680"/>
      <c r="Q69" s="680"/>
      <c r="R69" s="680"/>
    </row>
    <row r="70" spans="2:18" s="23" customFormat="1" ht="13.35" hidden="1" customHeight="1" x14ac:dyDescent="0.2">
      <c r="B70" s="31"/>
      <c r="C70" s="689" t="s">
        <v>34</v>
      </c>
      <c r="D70" s="688" t="s">
        <v>62</v>
      </c>
      <c r="E70" s="685">
        <v>928</v>
      </c>
      <c r="F70" s="685">
        <v>8209</v>
      </c>
      <c r="G70" s="685">
        <v>7</v>
      </c>
      <c r="H70" s="685">
        <v>43</v>
      </c>
      <c r="I70" s="687">
        <f t="shared" si="18"/>
        <v>9187</v>
      </c>
      <c r="J70" s="680"/>
      <c r="K70" s="701">
        <v>694</v>
      </c>
      <c r="L70" s="685">
        <v>53</v>
      </c>
      <c r="M70" s="685">
        <v>90</v>
      </c>
      <c r="N70" s="685">
        <v>1472</v>
      </c>
      <c r="O70" s="685">
        <v>676</v>
      </c>
      <c r="P70" s="680"/>
      <c r="Q70" s="680"/>
      <c r="R70" s="680"/>
    </row>
    <row r="71" spans="2:18" s="23" customFormat="1" ht="13.35" hidden="1" customHeight="1" x14ac:dyDescent="0.2">
      <c r="B71" s="31"/>
      <c r="C71" s="689" t="s">
        <v>35</v>
      </c>
      <c r="D71" s="688" t="s">
        <v>58</v>
      </c>
      <c r="E71" s="685">
        <v>406</v>
      </c>
      <c r="F71" s="685">
        <v>3726</v>
      </c>
      <c r="G71" s="685">
        <v>4</v>
      </c>
      <c r="H71" s="685">
        <v>22</v>
      </c>
      <c r="I71" s="687">
        <f t="shared" si="18"/>
        <v>4158</v>
      </c>
      <c r="J71" s="680"/>
      <c r="K71" s="701">
        <v>279</v>
      </c>
      <c r="L71" s="685">
        <v>29</v>
      </c>
      <c r="M71" s="685">
        <v>48</v>
      </c>
      <c r="N71" s="685">
        <v>586</v>
      </c>
      <c r="O71" s="685">
        <v>317</v>
      </c>
      <c r="P71" s="680"/>
      <c r="Q71" s="680"/>
      <c r="R71" s="680"/>
    </row>
    <row r="72" spans="2:18" s="23" customFormat="1" ht="13.35" hidden="1" customHeight="1" x14ac:dyDescent="0.2">
      <c r="B72" s="31"/>
      <c r="C72" s="689" t="s">
        <v>36</v>
      </c>
      <c r="D72" s="688" t="s">
        <v>59</v>
      </c>
      <c r="E72" s="685">
        <v>266</v>
      </c>
      <c r="F72" s="685">
        <v>2044</v>
      </c>
      <c r="G72" s="685">
        <v>5</v>
      </c>
      <c r="H72" s="685">
        <v>14</v>
      </c>
      <c r="I72" s="687">
        <f t="shared" si="18"/>
        <v>2329</v>
      </c>
      <c r="J72" s="680"/>
      <c r="K72" s="701">
        <v>195</v>
      </c>
      <c r="L72" s="685">
        <v>18</v>
      </c>
      <c r="M72" s="685">
        <v>20</v>
      </c>
      <c r="N72" s="685">
        <v>417</v>
      </c>
      <c r="O72" s="685">
        <v>211</v>
      </c>
      <c r="P72" s="680"/>
      <c r="Q72" s="680"/>
      <c r="R72" s="680"/>
    </row>
    <row r="73" spans="2:18" s="23" customFormat="1" ht="13.35" hidden="1" customHeight="1" x14ac:dyDescent="0.2">
      <c r="B73" s="31"/>
      <c r="C73" s="689" t="s">
        <v>37</v>
      </c>
      <c r="D73" s="688" t="s">
        <v>63</v>
      </c>
      <c r="E73" s="685">
        <v>608</v>
      </c>
      <c r="F73" s="685">
        <v>4606</v>
      </c>
      <c r="G73" s="685">
        <v>7</v>
      </c>
      <c r="H73" s="685">
        <v>31</v>
      </c>
      <c r="I73" s="687">
        <f t="shared" si="18"/>
        <v>5252</v>
      </c>
      <c r="J73" s="680"/>
      <c r="K73" s="701">
        <v>449</v>
      </c>
      <c r="L73" s="685">
        <v>51</v>
      </c>
      <c r="M73" s="685">
        <v>67</v>
      </c>
      <c r="N73" s="685">
        <v>919</v>
      </c>
      <c r="O73" s="685">
        <v>450</v>
      </c>
      <c r="P73" s="680"/>
      <c r="Q73" s="680"/>
      <c r="R73" s="680"/>
    </row>
    <row r="74" spans="2:18" s="23" customFormat="1" ht="13.35" hidden="1" customHeight="1" x14ac:dyDescent="0.2">
      <c r="B74" s="31"/>
      <c r="C74" s="689" t="s">
        <v>38</v>
      </c>
      <c r="D74" s="688" t="s">
        <v>64</v>
      </c>
      <c r="E74" s="685">
        <v>291</v>
      </c>
      <c r="F74" s="685">
        <v>1872</v>
      </c>
      <c r="G74" s="685">
        <v>7</v>
      </c>
      <c r="H74" s="685">
        <v>13</v>
      </c>
      <c r="I74" s="687">
        <f t="shared" si="18"/>
        <v>2183</v>
      </c>
      <c r="J74" s="680"/>
      <c r="K74" s="701">
        <v>202</v>
      </c>
      <c r="L74" s="685">
        <v>47</v>
      </c>
      <c r="M74" s="685">
        <v>23</v>
      </c>
      <c r="N74" s="685">
        <v>438</v>
      </c>
      <c r="O74" s="685">
        <v>258</v>
      </c>
      <c r="P74" s="680"/>
      <c r="Q74" s="680"/>
      <c r="R74" s="680"/>
    </row>
    <row r="75" spans="2:18" s="23" customFormat="1" ht="13.35" hidden="1" customHeight="1" x14ac:dyDescent="0.2">
      <c r="B75" s="31"/>
      <c r="C75" s="689" t="s">
        <v>39</v>
      </c>
      <c r="D75" s="688" t="s">
        <v>65</v>
      </c>
      <c r="E75" s="685">
        <v>114</v>
      </c>
      <c r="F75" s="685">
        <v>759</v>
      </c>
      <c r="G75" s="685">
        <v>1</v>
      </c>
      <c r="H75" s="685">
        <v>7</v>
      </c>
      <c r="I75" s="687">
        <f t="shared" si="18"/>
        <v>881</v>
      </c>
      <c r="J75" s="680"/>
      <c r="K75" s="701">
        <v>69</v>
      </c>
      <c r="L75" s="685">
        <v>22</v>
      </c>
      <c r="M75" s="685">
        <v>18</v>
      </c>
      <c r="N75" s="685">
        <v>194</v>
      </c>
      <c r="O75" s="685">
        <v>105</v>
      </c>
      <c r="P75" s="680"/>
      <c r="Q75" s="680"/>
      <c r="R75" s="680"/>
    </row>
    <row r="76" spans="2:18" s="23" customFormat="1" ht="13.35" hidden="1" customHeight="1" x14ac:dyDescent="0.2">
      <c r="B76" s="31"/>
      <c r="C76" s="689" t="s">
        <v>40</v>
      </c>
      <c r="D76" s="688" t="s">
        <v>66</v>
      </c>
      <c r="E76" s="685">
        <v>64</v>
      </c>
      <c r="F76" s="685">
        <v>394</v>
      </c>
      <c r="G76" s="685">
        <v>1</v>
      </c>
      <c r="H76" s="685">
        <v>3</v>
      </c>
      <c r="I76" s="687">
        <f t="shared" si="18"/>
        <v>462</v>
      </c>
      <c r="J76" s="680"/>
      <c r="K76" s="701">
        <v>46</v>
      </c>
      <c r="L76" s="685">
        <v>14</v>
      </c>
      <c r="M76" s="685">
        <v>6</v>
      </c>
      <c r="N76" s="685">
        <v>88</v>
      </c>
      <c r="O76" s="685">
        <v>61</v>
      </c>
      <c r="P76" s="680"/>
      <c r="Q76" s="680"/>
      <c r="R76" s="680"/>
    </row>
    <row r="77" spans="2:18" s="23" customFormat="1" ht="13.35" hidden="1" customHeight="1" x14ac:dyDescent="0.2">
      <c r="B77" s="31"/>
      <c r="C77" s="689" t="s">
        <v>41</v>
      </c>
      <c r="D77" s="688" t="s">
        <v>114</v>
      </c>
      <c r="E77" s="685">
        <v>114</v>
      </c>
      <c r="F77" s="685">
        <v>813</v>
      </c>
      <c r="G77" s="685">
        <v>4</v>
      </c>
      <c r="H77" s="685">
        <v>8</v>
      </c>
      <c r="I77" s="687">
        <f t="shared" si="18"/>
        <v>939</v>
      </c>
      <c r="J77" s="680"/>
      <c r="K77" s="701">
        <v>68</v>
      </c>
      <c r="L77" s="685">
        <v>40</v>
      </c>
      <c r="M77" s="685">
        <v>7</v>
      </c>
      <c r="N77" s="685">
        <v>167</v>
      </c>
      <c r="O77" s="685">
        <v>115</v>
      </c>
      <c r="P77" s="680"/>
      <c r="Q77" s="680"/>
      <c r="R77" s="680"/>
    </row>
    <row r="78" spans="2:18" s="23" customFormat="1" ht="13.35" hidden="1" customHeight="1" x14ac:dyDescent="0.2">
      <c r="B78" s="31"/>
      <c r="C78" s="689" t="s">
        <v>42</v>
      </c>
      <c r="D78" s="688" t="s">
        <v>115</v>
      </c>
      <c r="E78" s="685">
        <v>34</v>
      </c>
      <c r="F78" s="685">
        <v>260</v>
      </c>
      <c r="G78" s="685">
        <v>6</v>
      </c>
      <c r="H78" s="685">
        <v>2</v>
      </c>
      <c r="I78" s="687">
        <f t="shared" si="18"/>
        <v>302</v>
      </c>
      <c r="J78" s="680"/>
      <c r="K78" s="701">
        <v>24</v>
      </c>
      <c r="L78" s="685">
        <v>22</v>
      </c>
      <c r="M78" s="685">
        <v>7</v>
      </c>
      <c r="N78" s="685">
        <v>73</v>
      </c>
      <c r="O78" s="685">
        <v>49</v>
      </c>
      <c r="P78" s="680"/>
      <c r="Q78" s="680"/>
      <c r="R78" s="680"/>
    </row>
    <row r="79" spans="2:18" s="23" customFormat="1" ht="13.35" hidden="1" customHeight="1" x14ac:dyDescent="0.2">
      <c r="B79" s="31"/>
      <c r="C79" s="689" t="s">
        <v>43</v>
      </c>
      <c r="D79" s="688" t="s">
        <v>116</v>
      </c>
      <c r="E79" s="685">
        <v>9</v>
      </c>
      <c r="F79" s="685">
        <v>100</v>
      </c>
      <c r="G79" s="685">
        <v>2</v>
      </c>
      <c r="H79" s="685">
        <v>1</v>
      </c>
      <c r="I79" s="687">
        <f t="shared" si="18"/>
        <v>112</v>
      </c>
      <c r="J79" s="680"/>
      <c r="K79" s="701">
        <v>6</v>
      </c>
      <c r="L79" s="685">
        <v>9</v>
      </c>
      <c r="M79" s="685">
        <v>2</v>
      </c>
      <c r="N79" s="685">
        <v>15</v>
      </c>
      <c r="O79" s="685">
        <v>14</v>
      </c>
      <c r="P79" s="680"/>
      <c r="Q79" s="680"/>
      <c r="R79" s="680"/>
    </row>
    <row r="80" spans="2:18" s="23" customFormat="1" ht="13.35" hidden="1" customHeight="1" x14ac:dyDescent="0.2">
      <c r="B80" s="31"/>
      <c r="C80" s="689" t="s">
        <v>44</v>
      </c>
      <c r="D80" s="688" t="s">
        <v>117</v>
      </c>
      <c r="E80" s="685">
        <v>5</v>
      </c>
      <c r="F80" s="685">
        <v>49</v>
      </c>
      <c r="G80" s="685">
        <v>0</v>
      </c>
      <c r="H80" s="685">
        <v>0</v>
      </c>
      <c r="I80" s="687">
        <f t="shared" si="18"/>
        <v>54</v>
      </c>
      <c r="J80" s="680"/>
      <c r="K80" s="701">
        <v>0</v>
      </c>
      <c r="L80" s="685">
        <v>8</v>
      </c>
      <c r="M80" s="685">
        <v>2</v>
      </c>
      <c r="N80" s="685">
        <v>6</v>
      </c>
      <c r="O80" s="685">
        <v>6</v>
      </c>
      <c r="P80" s="680"/>
      <c r="Q80" s="680"/>
      <c r="R80" s="680"/>
    </row>
    <row r="81" spans="2:18" s="23" customFormat="1" ht="13.35" hidden="1" customHeight="1" x14ac:dyDescent="0.2">
      <c r="B81" s="31"/>
      <c r="C81" s="689" t="s">
        <v>45</v>
      </c>
      <c r="D81" s="688" t="s">
        <v>118</v>
      </c>
      <c r="E81" s="685">
        <v>8</v>
      </c>
      <c r="F81" s="685">
        <v>84</v>
      </c>
      <c r="G81" s="685">
        <v>3</v>
      </c>
      <c r="H81" s="685">
        <v>0</v>
      </c>
      <c r="I81" s="687">
        <f t="shared" si="18"/>
        <v>95</v>
      </c>
      <c r="J81" s="680"/>
      <c r="K81" s="701">
        <v>5</v>
      </c>
      <c r="L81" s="685">
        <v>10</v>
      </c>
      <c r="M81" s="685">
        <v>5</v>
      </c>
      <c r="N81" s="685">
        <v>12</v>
      </c>
      <c r="O81" s="685">
        <v>10</v>
      </c>
      <c r="P81" s="680"/>
      <c r="Q81" s="680"/>
      <c r="R81" s="680"/>
    </row>
    <row r="82" spans="2:18" s="23" customFormat="1" ht="13.35" hidden="1" customHeight="1" x14ac:dyDescent="0.2">
      <c r="B82" s="31"/>
      <c r="C82" s="690" t="s">
        <v>46</v>
      </c>
      <c r="D82" s="691" t="s">
        <v>119</v>
      </c>
      <c r="E82" s="695">
        <v>6</v>
      </c>
      <c r="F82" s="695">
        <v>82</v>
      </c>
      <c r="G82" s="695">
        <v>13</v>
      </c>
      <c r="H82" s="695">
        <v>0</v>
      </c>
      <c r="I82" s="694">
        <f t="shared" si="18"/>
        <v>101</v>
      </c>
      <c r="J82" s="680"/>
      <c r="K82" s="702">
        <v>3</v>
      </c>
      <c r="L82" s="695">
        <v>30</v>
      </c>
      <c r="M82" s="695">
        <v>3</v>
      </c>
      <c r="N82" s="695">
        <v>6</v>
      </c>
      <c r="O82" s="695">
        <v>13</v>
      </c>
      <c r="P82" s="680"/>
      <c r="Q82" s="680"/>
      <c r="R82" s="680"/>
    </row>
    <row r="83" spans="2:18" s="23" customFormat="1" ht="13.35" hidden="1" customHeight="1" x14ac:dyDescent="0.2">
      <c r="B83" s="31"/>
      <c r="C83" s="690"/>
      <c r="D83" s="691"/>
      <c r="E83" s="692">
        <f>SUM(E66:E82)</f>
        <v>55262</v>
      </c>
      <c r="F83" s="692">
        <f>SUM(F66:F82)</f>
        <v>232959</v>
      </c>
      <c r="G83" s="692">
        <f>SUM(G66:G82)</f>
        <v>362</v>
      </c>
      <c r="H83" s="692">
        <f>SUM(H66:H82)</f>
        <v>1666</v>
      </c>
      <c r="I83" s="694">
        <f t="shared" si="18"/>
        <v>290249</v>
      </c>
      <c r="J83" s="680"/>
      <c r="K83" s="703">
        <f t="shared" ref="K83:O83" si="19">SUM(K66:K82)</f>
        <v>21333</v>
      </c>
      <c r="L83" s="692">
        <f t="shared" si="19"/>
        <v>2722</v>
      </c>
      <c r="M83" s="692">
        <f t="shared" si="19"/>
        <v>2341</v>
      </c>
      <c r="N83" s="692">
        <f t="shared" si="19"/>
        <v>62782</v>
      </c>
      <c r="O83" s="693">
        <f t="shared" si="19"/>
        <v>25902</v>
      </c>
      <c r="P83" s="680"/>
      <c r="Q83" s="680"/>
      <c r="R83" s="680"/>
    </row>
    <row r="84" spans="2:18" s="23" customFormat="1" ht="13.35" hidden="1" customHeight="1" x14ac:dyDescent="0.2">
      <c r="B84" s="31"/>
      <c r="C84" s="130"/>
      <c r="D84" s="130"/>
      <c r="E84" s="678">
        <f>A3.4.1!$D$4</f>
        <v>55262</v>
      </c>
      <c r="F84" s="678">
        <f>A3.4.1!$D$14</f>
        <v>232959</v>
      </c>
      <c r="G84" s="678">
        <f>A3.4.1!$D$17</f>
        <v>362</v>
      </c>
      <c r="H84" s="678">
        <f>A3.4.1!$D$26</f>
        <v>1666</v>
      </c>
      <c r="I84" s="680"/>
      <c r="J84" s="680"/>
      <c r="K84" s="678">
        <f>A3.4.1!$D$5</f>
        <v>21333</v>
      </c>
      <c r="L84" s="678">
        <f>A3.4.1!$D$21</f>
        <v>2722</v>
      </c>
      <c r="M84" s="678">
        <f>A3.4.1!$D$13</f>
        <v>2341</v>
      </c>
      <c r="N84" s="678">
        <f>A3.4.1!$D$11</f>
        <v>62782</v>
      </c>
      <c r="O84" s="678">
        <f>A3.4.1!$D$33</f>
        <v>25902</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A3.4.4!$D$7</f>
        <v>10169</v>
      </c>
      <c r="F87" s="685">
        <f>A3.4.4!$D$27</f>
        <v>23146</v>
      </c>
      <c r="G87" s="685">
        <f>A3.4.4!$D$30</f>
        <v>2823</v>
      </c>
      <c r="H87" s="685">
        <f>A3.4.4!$D$34</f>
        <v>4058</v>
      </c>
      <c r="I87" s="685">
        <f>A3.4.4!$D$35</f>
        <v>7274</v>
      </c>
      <c r="J87" s="687">
        <f t="shared" ref="J87:J104" si="20">SUM(E87:I87)</f>
        <v>47470</v>
      </c>
      <c r="K87" s="680"/>
      <c r="L87" s="680"/>
      <c r="M87" s="680"/>
      <c r="N87" s="680"/>
      <c r="O87" s="130"/>
      <c r="P87" s="680"/>
      <c r="Q87" s="680"/>
      <c r="R87" s="680"/>
    </row>
    <row r="88" spans="2:18" s="23" customFormat="1" ht="13.35" hidden="1" customHeight="1" x14ac:dyDescent="0.2">
      <c r="B88" s="31"/>
      <c r="C88" s="704" t="s">
        <v>30</v>
      </c>
      <c r="D88" s="705" t="s">
        <v>31</v>
      </c>
      <c r="E88" s="695">
        <f>A3.4.5!$D$7</f>
        <v>7280</v>
      </c>
      <c r="F88" s="695">
        <f>A3.4.5!$D$27</f>
        <v>38358</v>
      </c>
      <c r="G88" s="695">
        <f>A3.4.5!$D$30</f>
        <v>1211</v>
      </c>
      <c r="H88" s="695">
        <f>A3.4.5!$D$34</f>
        <v>1528</v>
      </c>
      <c r="I88" s="695">
        <f>A3.4.5!$D$35</f>
        <v>8737</v>
      </c>
      <c r="J88" s="694">
        <f t="shared" si="20"/>
        <v>57114</v>
      </c>
      <c r="K88" s="680"/>
      <c r="L88" s="680"/>
      <c r="M88" s="680"/>
      <c r="N88" s="680"/>
      <c r="O88" s="130"/>
      <c r="P88" s="680"/>
      <c r="Q88" s="680"/>
      <c r="R88" s="680"/>
    </row>
    <row r="89" spans="2:18" s="23" customFormat="1" ht="13.35" hidden="1" customHeight="1" x14ac:dyDescent="0.2">
      <c r="B89" s="31"/>
      <c r="C89" s="683" t="s">
        <v>32</v>
      </c>
      <c r="D89" s="684" t="s">
        <v>112</v>
      </c>
      <c r="E89" s="685">
        <v>2945</v>
      </c>
      <c r="F89" s="712">
        <v>14262</v>
      </c>
      <c r="G89" s="685">
        <v>1331</v>
      </c>
      <c r="H89" s="685">
        <v>1490</v>
      </c>
      <c r="I89" s="685">
        <v>3516</v>
      </c>
      <c r="J89" s="687">
        <f>SUM(E89:I89)</f>
        <v>23544</v>
      </c>
      <c r="K89" s="680"/>
      <c r="L89" s="680"/>
      <c r="M89" s="680"/>
      <c r="N89" s="680"/>
      <c r="O89" s="130"/>
      <c r="P89" s="680"/>
      <c r="Q89" s="680"/>
      <c r="R89" s="680"/>
    </row>
    <row r="90" spans="2:18" s="23" customFormat="1" ht="13.35" hidden="1" customHeight="1" x14ac:dyDescent="0.2">
      <c r="B90" s="31"/>
      <c r="C90" s="683" t="s">
        <v>33</v>
      </c>
      <c r="D90" s="688" t="s">
        <v>61</v>
      </c>
      <c r="E90" s="685">
        <v>801</v>
      </c>
      <c r="F90" s="685">
        <v>3549</v>
      </c>
      <c r="G90" s="685">
        <v>419</v>
      </c>
      <c r="H90" s="685">
        <v>622</v>
      </c>
      <c r="I90" s="685">
        <v>1167</v>
      </c>
      <c r="J90" s="687">
        <f t="shared" si="20"/>
        <v>6558</v>
      </c>
      <c r="K90" s="680"/>
      <c r="L90" s="680"/>
      <c r="M90" s="680"/>
      <c r="N90" s="680"/>
      <c r="O90" s="130"/>
      <c r="P90" s="680"/>
      <c r="Q90" s="680"/>
      <c r="R90" s="680"/>
    </row>
    <row r="91" spans="2:18" s="23" customFormat="1" ht="13.35" hidden="1" customHeight="1" x14ac:dyDescent="0.2">
      <c r="B91" s="31"/>
      <c r="C91" s="689" t="s">
        <v>34</v>
      </c>
      <c r="D91" s="688" t="s">
        <v>62</v>
      </c>
      <c r="E91" s="685">
        <v>418</v>
      </c>
      <c r="F91" s="685">
        <v>2476</v>
      </c>
      <c r="G91" s="685">
        <v>242</v>
      </c>
      <c r="H91" s="685">
        <v>409</v>
      </c>
      <c r="I91" s="685">
        <v>869</v>
      </c>
      <c r="J91" s="687">
        <f t="shared" si="20"/>
        <v>4414</v>
      </c>
      <c r="K91" s="680"/>
      <c r="L91" s="680"/>
      <c r="M91" s="680"/>
      <c r="N91" s="680"/>
      <c r="O91" s="130"/>
      <c r="P91" s="680"/>
      <c r="Q91" s="680"/>
      <c r="R91" s="680"/>
    </row>
    <row r="92" spans="2:18" s="23" customFormat="1" ht="13.35" hidden="1" customHeight="1" x14ac:dyDescent="0.2">
      <c r="B92" s="31"/>
      <c r="C92" s="689" t="s">
        <v>35</v>
      </c>
      <c r="D92" s="688" t="s">
        <v>58</v>
      </c>
      <c r="E92" s="685">
        <v>172</v>
      </c>
      <c r="F92" s="685">
        <v>966</v>
      </c>
      <c r="G92" s="685">
        <v>105</v>
      </c>
      <c r="H92" s="685">
        <v>180</v>
      </c>
      <c r="I92" s="685">
        <v>417</v>
      </c>
      <c r="J92" s="687">
        <f t="shared" si="20"/>
        <v>1840</v>
      </c>
      <c r="K92" s="680"/>
      <c r="L92" s="680"/>
      <c r="M92" s="680"/>
      <c r="N92" s="680"/>
      <c r="O92" s="130"/>
      <c r="P92" s="680"/>
      <c r="Q92" s="680"/>
      <c r="R92" s="680"/>
    </row>
    <row r="93" spans="2:18" s="23" customFormat="1" ht="13.35" hidden="1" customHeight="1" x14ac:dyDescent="0.2">
      <c r="B93" s="31"/>
      <c r="C93" s="689" t="s">
        <v>36</v>
      </c>
      <c r="D93" s="688" t="s">
        <v>59</v>
      </c>
      <c r="E93" s="685">
        <v>93</v>
      </c>
      <c r="F93" s="685">
        <v>598</v>
      </c>
      <c r="G93" s="685">
        <v>38</v>
      </c>
      <c r="H93" s="685">
        <v>95</v>
      </c>
      <c r="I93" s="685">
        <v>288</v>
      </c>
      <c r="J93" s="687">
        <f t="shared" si="20"/>
        <v>1112</v>
      </c>
      <c r="K93" s="680"/>
      <c r="L93" s="680"/>
      <c r="M93" s="680"/>
      <c r="N93" s="680"/>
      <c r="O93" s="130"/>
      <c r="P93" s="680"/>
      <c r="Q93" s="680"/>
      <c r="R93" s="680"/>
    </row>
    <row r="94" spans="2:18" s="23" customFormat="1" ht="13.35" hidden="1" customHeight="1" x14ac:dyDescent="0.2">
      <c r="B94" s="31"/>
      <c r="C94" s="689" t="s">
        <v>37</v>
      </c>
      <c r="D94" s="688" t="s">
        <v>63</v>
      </c>
      <c r="E94" s="685">
        <v>228</v>
      </c>
      <c r="F94" s="685">
        <v>1267</v>
      </c>
      <c r="G94" s="685">
        <v>109</v>
      </c>
      <c r="H94" s="685">
        <v>264</v>
      </c>
      <c r="I94" s="685">
        <v>778</v>
      </c>
      <c r="J94" s="687">
        <f t="shared" si="20"/>
        <v>2646</v>
      </c>
      <c r="K94" s="680"/>
      <c r="L94" s="680"/>
      <c r="M94" s="680"/>
      <c r="N94" s="680"/>
      <c r="O94" s="130"/>
      <c r="P94" s="680"/>
      <c r="Q94" s="680"/>
      <c r="R94" s="680"/>
    </row>
    <row r="95" spans="2:18" s="23" customFormat="1" ht="13.35" hidden="1" customHeight="1" x14ac:dyDescent="0.2">
      <c r="B95" s="31"/>
      <c r="C95" s="689" t="s">
        <v>38</v>
      </c>
      <c r="D95" s="688" t="s">
        <v>64</v>
      </c>
      <c r="E95" s="685">
        <v>83</v>
      </c>
      <c r="F95" s="685">
        <v>460</v>
      </c>
      <c r="G95" s="685">
        <v>32</v>
      </c>
      <c r="H95" s="685">
        <v>134</v>
      </c>
      <c r="I95" s="685">
        <v>423</v>
      </c>
      <c r="J95" s="687">
        <f t="shared" si="20"/>
        <v>1132</v>
      </c>
      <c r="K95" s="680"/>
      <c r="L95" s="680"/>
      <c r="M95" s="680"/>
      <c r="N95" s="680"/>
      <c r="O95" s="130"/>
      <c r="P95" s="680"/>
      <c r="Q95" s="680"/>
      <c r="R95" s="680"/>
    </row>
    <row r="96" spans="2:18" s="23" customFormat="1" ht="13.35" hidden="1" customHeight="1" x14ac:dyDescent="0.2">
      <c r="B96" s="31"/>
      <c r="C96" s="689" t="s">
        <v>39</v>
      </c>
      <c r="D96" s="688" t="s">
        <v>65</v>
      </c>
      <c r="E96" s="685">
        <v>30</v>
      </c>
      <c r="F96" s="685">
        <v>152</v>
      </c>
      <c r="G96" s="685">
        <v>8</v>
      </c>
      <c r="H96" s="685">
        <v>50</v>
      </c>
      <c r="I96" s="685">
        <v>172</v>
      </c>
      <c r="J96" s="687">
        <f t="shared" si="20"/>
        <v>412</v>
      </c>
      <c r="K96" s="680"/>
      <c r="L96" s="680"/>
      <c r="M96" s="680"/>
      <c r="N96" s="680"/>
      <c r="O96" s="130"/>
      <c r="P96" s="680"/>
      <c r="Q96" s="680"/>
      <c r="R96" s="680"/>
    </row>
    <row r="97" spans="2:18" s="23" customFormat="1" ht="13.35" hidden="1" customHeight="1" x14ac:dyDescent="0.2">
      <c r="B97" s="31"/>
      <c r="C97" s="689" t="s">
        <v>40</v>
      </c>
      <c r="D97" s="688" t="s">
        <v>66</v>
      </c>
      <c r="E97" s="685">
        <v>17</v>
      </c>
      <c r="F97" s="685">
        <v>97</v>
      </c>
      <c r="G97" s="685">
        <v>9</v>
      </c>
      <c r="H97" s="685">
        <v>39</v>
      </c>
      <c r="I97" s="685">
        <v>77</v>
      </c>
      <c r="J97" s="687">
        <f t="shared" si="20"/>
        <v>239</v>
      </c>
      <c r="K97" s="680"/>
      <c r="L97" s="680"/>
      <c r="M97" s="680"/>
      <c r="N97" s="680"/>
      <c r="O97" s="130"/>
      <c r="P97" s="680"/>
      <c r="Q97" s="680"/>
      <c r="R97" s="680"/>
    </row>
    <row r="98" spans="2:18" s="23" customFormat="1" ht="13.35" hidden="1" customHeight="1" x14ac:dyDescent="0.2">
      <c r="B98" s="31"/>
      <c r="C98" s="689" t="s">
        <v>41</v>
      </c>
      <c r="D98" s="688" t="s">
        <v>114</v>
      </c>
      <c r="E98" s="685">
        <v>27</v>
      </c>
      <c r="F98" s="685">
        <v>138</v>
      </c>
      <c r="G98" s="685">
        <v>10</v>
      </c>
      <c r="H98" s="685">
        <v>48</v>
      </c>
      <c r="I98" s="685">
        <v>182</v>
      </c>
      <c r="J98" s="687">
        <f t="shared" si="20"/>
        <v>405</v>
      </c>
      <c r="K98" s="680"/>
      <c r="L98" s="680"/>
      <c r="M98" s="680"/>
      <c r="N98" s="680"/>
      <c r="O98" s="130"/>
      <c r="P98" s="680"/>
      <c r="Q98" s="680"/>
      <c r="R98" s="680"/>
    </row>
    <row r="99" spans="2:18" s="23" customFormat="1" ht="13.35" hidden="1" customHeight="1" x14ac:dyDescent="0.2">
      <c r="B99" s="31"/>
      <c r="C99" s="689" t="s">
        <v>42</v>
      </c>
      <c r="D99" s="688" t="s">
        <v>115</v>
      </c>
      <c r="E99" s="685">
        <v>12</v>
      </c>
      <c r="F99" s="685">
        <v>45</v>
      </c>
      <c r="G99" s="685">
        <v>2</v>
      </c>
      <c r="H99" s="685">
        <v>13</v>
      </c>
      <c r="I99" s="685">
        <v>56</v>
      </c>
      <c r="J99" s="687">
        <f t="shared" si="20"/>
        <v>128</v>
      </c>
      <c r="K99" s="680"/>
      <c r="L99" s="680"/>
      <c r="M99" s="680"/>
      <c r="N99" s="680"/>
      <c r="O99" s="130"/>
      <c r="P99" s="680"/>
      <c r="Q99" s="680"/>
      <c r="R99" s="680"/>
    </row>
    <row r="100" spans="2:18" s="23" customFormat="1" ht="13.35" hidden="1" customHeight="1" x14ac:dyDescent="0.2">
      <c r="B100" s="31"/>
      <c r="C100" s="689" t="s">
        <v>43</v>
      </c>
      <c r="D100" s="688" t="s">
        <v>116</v>
      </c>
      <c r="E100" s="685">
        <v>3</v>
      </c>
      <c r="F100" s="685">
        <v>14</v>
      </c>
      <c r="G100" s="685">
        <v>1</v>
      </c>
      <c r="H100" s="685">
        <v>15</v>
      </c>
      <c r="I100" s="685">
        <v>11</v>
      </c>
      <c r="J100" s="687">
        <f t="shared" si="20"/>
        <v>44</v>
      </c>
      <c r="K100" s="680"/>
      <c r="L100" s="680"/>
      <c r="M100" s="680"/>
      <c r="N100" s="680"/>
      <c r="O100" s="130"/>
      <c r="P100" s="680"/>
      <c r="Q100" s="680"/>
      <c r="R100" s="680"/>
    </row>
    <row r="101" spans="2:18" s="23" customFormat="1" ht="13.35" hidden="1" customHeight="1" x14ac:dyDescent="0.2">
      <c r="B101" s="31"/>
      <c r="C101" s="689" t="s">
        <v>44</v>
      </c>
      <c r="D101" s="688" t="s">
        <v>117</v>
      </c>
      <c r="E101" s="685">
        <v>1</v>
      </c>
      <c r="F101" s="685">
        <v>9</v>
      </c>
      <c r="G101" s="685">
        <v>2</v>
      </c>
      <c r="H101" s="685">
        <v>1</v>
      </c>
      <c r="I101" s="685">
        <v>6</v>
      </c>
      <c r="J101" s="687">
        <f t="shared" si="20"/>
        <v>19</v>
      </c>
      <c r="K101" s="680"/>
      <c r="L101" s="680"/>
      <c r="M101" s="680"/>
      <c r="N101" s="680"/>
      <c r="O101" s="130"/>
      <c r="P101" s="680"/>
      <c r="Q101" s="680"/>
      <c r="R101" s="680"/>
    </row>
    <row r="102" spans="2:18" s="23" customFormat="1" ht="13.35" hidden="1" customHeight="1" x14ac:dyDescent="0.2">
      <c r="B102" s="31"/>
      <c r="C102" s="689" t="s">
        <v>45</v>
      </c>
      <c r="D102" s="688" t="s">
        <v>118</v>
      </c>
      <c r="E102" s="685">
        <v>2</v>
      </c>
      <c r="F102" s="685">
        <v>15</v>
      </c>
      <c r="G102" s="685">
        <v>0</v>
      </c>
      <c r="H102" s="685">
        <v>9</v>
      </c>
      <c r="I102" s="685">
        <v>12</v>
      </c>
      <c r="J102" s="687">
        <f t="shared" si="20"/>
        <v>38</v>
      </c>
      <c r="K102" s="680"/>
      <c r="L102" s="680"/>
      <c r="M102" s="680"/>
      <c r="N102" s="680"/>
      <c r="O102" s="130"/>
      <c r="P102" s="680"/>
      <c r="Q102" s="680"/>
      <c r="R102" s="680"/>
    </row>
    <row r="103" spans="2:18" s="23" customFormat="1" ht="13.35" hidden="1" customHeight="1" x14ac:dyDescent="0.2">
      <c r="B103" s="31"/>
      <c r="C103" s="690" t="s">
        <v>46</v>
      </c>
      <c r="D103" s="691" t="s">
        <v>119</v>
      </c>
      <c r="E103" s="695">
        <v>1</v>
      </c>
      <c r="F103" s="695">
        <v>16</v>
      </c>
      <c r="G103" s="695">
        <v>2</v>
      </c>
      <c r="H103" s="695">
        <v>7</v>
      </c>
      <c r="I103" s="695">
        <v>8</v>
      </c>
      <c r="J103" s="694">
        <f t="shared" si="20"/>
        <v>34</v>
      </c>
      <c r="K103" s="680"/>
      <c r="L103" s="680"/>
      <c r="M103" s="680"/>
      <c r="N103" s="680"/>
      <c r="O103" s="130"/>
      <c r="P103" s="680"/>
      <c r="Q103" s="680"/>
      <c r="R103" s="680"/>
    </row>
    <row r="104" spans="2:18" s="23" customFormat="1" ht="13.35" hidden="1" customHeight="1" x14ac:dyDescent="0.2">
      <c r="B104" s="31"/>
      <c r="C104" s="690"/>
      <c r="D104" s="691"/>
      <c r="E104" s="692">
        <f>SUM(E87:E103)</f>
        <v>22282</v>
      </c>
      <c r="F104" s="692">
        <f>SUM(F87:F103)</f>
        <v>85568</v>
      </c>
      <c r="G104" s="692">
        <f>SUM(G87:G103)</f>
        <v>6344</v>
      </c>
      <c r="H104" s="692">
        <f>SUM(H87:H103)</f>
        <v>8962</v>
      </c>
      <c r="I104" s="692">
        <f>SUM(I87:I103)</f>
        <v>23993</v>
      </c>
      <c r="J104" s="694">
        <f t="shared" si="20"/>
        <v>147149</v>
      </c>
      <c r="K104" s="680"/>
      <c r="L104" s="680"/>
      <c r="M104" s="680"/>
      <c r="N104" s="680"/>
      <c r="O104" s="130"/>
      <c r="P104" s="680"/>
      <c r="Q104" s="680"/>
      <c r="R104" s="680"/>
    </row>
    <row r="105" spans="2:18" s="23" customFormat="1" ht="13.35" hidden="1" customHeight="1" x14ac:dyDescent="0.2">
      <c r="B105" s="31"/>
      <c r="C105" s="130"/>
      <c r="D105" s="130"/>
      <c r="E105" s="678">
        <f>A3.4.1!$D$7</f>
        <v>22282</v>
      </c>
      <c r="F105" s="678">
        <f>A3.4.1!$D$27</f>
        <v>85568</v>
      </c>
      <c r="G105" s="678">
        <f>A3.4.1!$D$30</f>
        <v>6344</v>
      </c>
      <c r="H105" s="678">
        <f>A3.4.1!$D$34</f>
        <v>8962</v>
      </c>
      <c r="I105" s="678">
        <f>A3.4.1!$D$35</f>
        <v>23993</v>
      </c>
      <c r="J105" s="678"/>
      <c r="K105" s="680"/>
      <c r="L105" s="680"/>
      <c r="M105" s="680"/>
      <c r="N105" s="680"/>
      <c r="O105" s="130"/>
      <c r="P105" s="680"/>
      <c r="Q105" s="680"/>
      <c r="R105" s="680"/>
    </row>
    <row r="106" spans="2:18" s="23" customFormat="1" ht="13.35" hidden="1" customHeight="1" x14ac:dyDescent="0.2">
      <c r="B106" s="31"/>
      <c r="C106" s="130"/>
      <c r="D106" s="130"/>
      <c r="E106" s="680"/>
      <c r="F106" s="710"/>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A3.4.4!$D$12</f>
        <v>2559</v>
      </c>
      <c r="F108" s="685">
        <f>A3.4.4!$D$19</f>
        <v>2329</v>
      </c>
      <c r="G108" s="685">
        <f>A3.4.4!$D$24</f>
        <v>3688</v>
      </c>
      <c r="H108" s="685">
        <f>A3.4.4!$D$25</f>
        <v>2954</v>
      </c>
      <c r="I108" s="685">
        <f>A3.4.4!$D$29</f>
        <v>364</v>
      </c>
      <c r="J108" s="687">
        <f t="shared" ref="J108:J125" si="21">SUM(E108:I108)</f>
        <v>11894</v>
      </c>
      <c r="K108" s="680"/>
      <c r="L108" s="680"/>
      <c r="M108" s="680"/>
      <c r="N108" s="680"/>
      <c r="O108" s="130"/>
      <c r="P108" s="680"/>
      <c r="Q108" s="680"/>
      <c r="R108" s="680"/>
    </row>
    <row r="109" spans="2:18" s="23" customFormat="1" ht="13.35" hidden="1" customHeight="1" x14ac:dyDescent="0.2">
      <c r="B109" s="31"/>
      <c r="C109" s="704" t="s">
        <v>30</v>
      </c>
      <c r="D109" s="705" t="s">
        <v>31</v>
      </c>
      <c r="E109" s="695">
        <f>A3.4.5!$D$12</f>
        <v>1999</v>
      </c>
      <c r="F109" s="695">
        <f>A3.4.5!$D$19</f>
        <v>1603</v>
      </c>
      <c r="G109" s="695">
        <f>A3.4.5!$D$24</f>
        <v>2624</v>
      </c>
      <c r="H109" s="695">
        <f>A3.4.5!$D$25</f>
        <v>1705</v>
      </c>
      <c r="I109" s="695">
        <f>A3.4.5!$D$29</f>
        <v>11654</v>
      </c>
      <c r="J109" s="694">
        <f t="shared" si="21"/>
        <v>19585</v>
      </c>
      <c r="K109" s="680"/>
      <c r="L109" s="680"/>
      <c r="M109" s="680"/>
      <c r="N109" s="680"/>
      <c r="O109" s="130"/>
      <c r="P109" s="680"/>
      <c r="Q109" s="680"/>
      <c r="R109" s="680"/>
    </row>
    <row r="110" spans="2:18" s="23" customFormat="1" ht="13.35" hidden="1" customHeight="1" x14ac:dyDescent="0.2">
      <c r="B110" s="31"/>
      <c r="C110" s="683" t="s">
        <v>32</v>
      </c>
      <c r="D110" s="684" t="s">
        <v>112</v>
      </c>
      <c r="E110" s="685">
        <v>1122</v>
      </c>
      <c r="F110" s="685">
        <v>1084</v>
      </c>
      <c r="G110" s="685">
        <v>1576</v>
      </c>
      <c r="H110" s="685">
        <v>850</v>
      </c>
      <c r="I110" s="685">
        <v>283</v>
      </c>
      <c r="J110" s="687">
        <f t="shared" si="21"/>
        <v>4915</v>
      </c>
      <c r="K110" s="680"/>
      <c r="L110" s="680"/>
      <c r="M110" s="680"/>
      <c r="N110" s="680"/>
      <c r="O110" s="130"/>
      <c r="P110" s="680"/>
      <c r="Q110" s="680"/>
      <c r="R110" s="680"/>
    </row>
    <row r="111" spans="2:18" s="23" customFormat="1" ht="13.35" hidden="1" customHeight="1" x14ac:dyDescent="0.2">
      <c r="B111" s="31"/>
      <c r="C111" s="683" t="s">
        <v>33</v>
      </c>
      <c r="D111" s="688" t="s">
        <v>61</v>
      </c>
      <c r="E111" s="685">
        <v>264</v>
      </c>
      <c r="F111" s="685">
        <v>660</v>
      </c>
      <c r="G111" s="685">
        <v>252</v>
      </c>
      <c r="H111" s="685">
        <v>249</v>
      </c>
      <c r="I111" s="685">
        <v>49</v>
      </c>
      <c r="J111" s="687">
        <f t="shared" si="21"/>
        <v>1474</v>
      </c>
      <c r="K111" s="680"/>
      <c r="L111" s="680"/>
      <c r="M111" s="680"/>
      <c r="N111" s="680"/>
      <c r="O111" s="130"/>
      <c r="P111" s="680"/>
      <c r="Q111" s="680"/>
      <c r="R111" s="680"/>
    </row>
    <row r="112" spans="2:18" s="23" customFormat="1" ht="13.35" hidden="1" customHeight="1" x14ac:dyDescent="0.2">
      <c r="B112" s="31"/>
      <c r="C112" s="689" t="s">
        <v>34</v>
      </c>
      <c r="D112" s="688" t="s">
        <v>62</v>
      </c>
      <c r="E112" s="685">
        <v>168</v>
      </c>
      <c r="F112" s="685">
        <v>671</v>
      </c>
      <c r="G112" s="685">
        <v>120</v>
      </c>
      <c r="H112" s="685">
        <v>145</v>
      </c>
      <c r="I112" s="685">
        <v>23</v>
      </c>
      <c r="J112" s="687">
        <f t="shared" si="21"/>
        <v>1127</v>
      </c>
      <c r="K112" s="680"/>
      <c r="L112" s="680"/>
      <c r="M112" s="680"/>
      <c r="N112" s="680"/>
      <c r="O112" s="130"/>
      <c r="P112" s="680"/>
      <c r="Q112" s="680"/>
      <c r="R112" s="680"/>
    </row>
    <row r="113" spans="2:18" s="23" customFormat="1" ht="13.35" hidden="1" customHeight="1" x14ac:dyDescent="0.2">
      <c r="B113" s="31"/>
      <c r="C113" s="689" t="s">
        <v>35</v>
      </c>
      <c r="D113" s="688" t="s">
        <v>58</v>
      </c>
      <c r="E113" s="685">
        <v>63</v>
      </c>
      <c r="F113" s="685">
        <v>315</v>
      </c>
      <c r="G113" s="685">
        <v>37</v>
      </c>
      <c r="H113" s="685">
        <v>60</v>
      </c>
      <c r="I113" s="685">
        <v>12</v>
      </c>
      <c r="J113" s="687">
        <f t="shared" si="21"/>
        <v>487</v>
      </c>
      <c r="K113" s="680"/>
      <c r="L113" s="680"/>
      <c r="M113" s="680"/>
      <c r="N113" s="680"/>
      <c r="O113" s="130"/>
      <c r="P113" s="680"/>
      <c r="Q113" s="680"/>
      <c r="R113" s="680"/>
    </row>
    <row r="114" spans="2:18" s="23" customFormat="1" ht="13.35" hidden="1" customHeight="1" x14ac:dyDescent="0.2">
      <c r="B114" s="31"/>
      <c r="C114" s="689" t="s">
        <v>36</v>
      </c>
      <c r="D114" s="688" t="s">
        <v>59</v>
      </c>
      <c r="E114" s="685">
        <v>45</v>
      </c>
      <c r="F114" s="685">
        <v>190</v>
      </c>
      <c r="G114" s="685">
        <v>30</v>
      </c>
      <c r="H114" s="685">
        <v>28</v>
      </c>
      <c r="I114" s="685">
        <v>5</v>
      </c>
      <c r="J114" s="687">
        <f t="shared" si="21"/>
        <v>298</v>
      </c>
      <c r="K114" s="680"/>
      <c r="L114" s="680"/>
      <c r="M114" s="680"/>
      <c r="N114" s="680"/>
      <c r="O114" s="130"/>
      <c r="P114" s="680"/>
      <c r="Q114" s="680"/>
      <c r="R114" s="680"/>
    </row>
    <row r="115" spans="2:18" s="23" customFormat="1" ht="13.35" hidden="1" customHeight="1" x14ac:dyDescent="0.2">
      <c r="B115" s="31"/>
      <c r="C115" s="689" t="s">
        <v>37</v>
      </c>
      <c r="D115" s="688" t="s">
        <v>63</v>
      </c>
      <c r="E115" s="685">
        <v>66</v>
      </c>
      <c r="F115" s="685">
        <v>387</v>
      </c>
      <c r="G115" s="685">
        <v>37</v>
      </c>
      <c r="H115" s="685">
        <v>83</v>
      </c>
      <c r="I115" s="685">
        <v>4</v>
      </c>
      <c r="J115" s="687">
        <f t="shared" si="21"/>
        <v>577</v>
      </c>
      <c r="K115" s="680"/>
      <c r="L115" s="680"/>
      <c r="M115" s="680"/>
      <c r="N115" s="680"/>
      <c r="O115" s="130"/>
      <c r="P115" s="680"/>
      <c r="Q115" s="680"/>
      <c r="R115" s="680"/>
    </row>
    <row r="116" spans="2:18" s="23" customFormat="1" ht="13.35" hidden="1" customHeight="1" x14ac:dyDescent="0.2">
      <c r="B116" s="31"/>
      <c r="C116" s="689" t="s">
        <v>38</v>
      </c>
      <c r="D116" s="688" t="s">
        <v>64</v>
      </c>
      <c r="E116" s="685">
        <v>30</v>
      </c>
      <c r="F116" s="685">
        <v>123</v>
      </c>
      <c r="G116" s="685">
        <v>6</v>
      </c>
      <c r="H116" s="685">
        <v>30</v>
      </c>
      <c r="I116" s="685">
        <v>2</v>
      </c>
      <c r="J116" s="687">
        <f t="shared" si="21"/>
        <v>191</v>
      </c>
      <c r="K116" s="680"/>
      <c r="L116" s="680"/>
      <c r="M116" s="680"/>
      <c r="N116" s="680"/>
      <c r="O116" s="130"/>
      <c r="P116" s="680"/>
      <c r="Q116" s="680"/>
      <c r="R116" s="680"/>
    </row>
    <row r="117" spans="2:18" s="23" customFormat="1" ht="13.35" hidden="1" customHeight="1" x14ac:dyDescent="0.2">
      <c r="B117" s="31"/>
      <c r="C117" s="689" t="s">
        <v>39</v>
      </c>
      <c r="D117" s="688" t="s">
        <v>65</v>
      </c>
      <c r="E117" s="685">
        <v>15</v>
      </c>
      <c r="F117" s="685">
        <v>40</v>
      </c>
      <c r="G117" s="685">
        <v>3</v>
      </c>
      <c r="H117" s="685">
        <v>12</v>
      </c>
      <c r="I117" s="685">
        <v>2</v>
      </c>
      <c r="J117" s="687">
        <f t="shared" si="21"/>
        <v>72</v>
      </c>
      <c r="K117" s="680"/>
      <c r="L117" s="680"/>
      <c r="M117" s="680"/>
      <c r="N117" s="680"/>
      <c r="O117" s="130"/>
      <c r="P117" s="680"/>
      <c r="Q117" s="680"/>
      <c r="R117" s="680"/>
    </row>
    <row r="118" spans="2:18" s="23" customFormat="1" ht="13.35" hidden="1" customHeight="1" x14ac:dyDescent="0.2">
      <c r="B118" s="31"/>
      <c r="C118" s="689" t="s">
        <v>40</v>
      </c>
      <c r="D118" s="688" t="s">
        <v>66</v>
      </c>
      <c r="E118" s="685">
        <v>8</v>
      </c>
      <c r="F118" s="685">
        <v>19</v>
      </c>
      <c r="G118" s="685">
        <v>0</v>
      </c>
      <c r="H118" s="685">
        <v>6</v>
      </c>
      <c r="I118" s="685">
        <v>1</v>
      </c>
      <c r="J118" s="687">
        <f t="shared" si="21"/>
        <v>34</v>
      </c>
      <c r="K118" s="680"/>
      <c r="L118" s="680"/>
      <c r="M118" s="680"/>
      <c r="N118" s="680"/>
      <c r="O118" s="130"/>
      <c r="P118" s="680"/>
      <c r="Q118" s="680"/>
      <c r="R118" s="680"/>
    </row>
    <row r="119" spans="2:18" s="23" customFormat="1" ht="13.35" hidden="1" customHeight="1" x14ac:dyDescent="0.2">
      <c r="B119" s="31"/>
      <c r="C119" s="689" t="s">
        <v>41</v>
      </c>
      <c r="D119" s="688" t="s">
        <v>114</v>
      </c>
      <c r="E119" s="685">
        <v>6</v>
      </c>
      <c r="F119" s="685">
        <v>48</v>
      </c>
      <c r="G119" s="685">
        <v>4</v>
      </c>
      <c r="H119" s="685">
        <v>10</v>
      </c>
      <c r="I119" s="685">
        <v>0</v>
      </c>
      <c r="J119" s="687">
        <f t="shared" si="21"/>
        <v>68</v>
      </c>
      <c r="K119" s="680"/>
      <c r="L119" s="680"/>
      <c r="M119" s="680"/>
      <c r="N119" s="680"/>
      <c r="O119" s="130"/>
      <c r="P119" s="680"/>
      <c r="Q119" s="680"/>
      <c r="R119" s="680"/>
    </row>
    <row r="120" spans="2:18" s="23" customFormat="1" ht="13.35" hidden="1" customHeight="1" x14ac:dyDescent="0.2">
      <c r="B120" s="31"/>
      <c r="C120" s="689" t="s">
        <v>42</v>
      </c>
      <c r="D120" s="688" t="s">
        <v>115</v>
      </c>
      <c r="E120" s="685">
        <v>0</v>
      </c>
      <c r="F120" s="685">
        <v>13</v>
      </c>
      <c r="G120" s="685">
        <v>0</v>
      </c>
      <c r="H120" s="685">
        <v>10</v>
      </c>
      <c r="I120" s="685">
        <v>0</v>
      </c>
      <c r="J120" s="687">
        <f t="shared" si="21"/>
        <v>23</v>
      </c>
      <c r="K120" s="680"/>
      <c r="L120" s="680"/>
      <c r="M120" s="680"/>
      <c r="N120" s="680"/>
      <c r="O120" s="130"/>
      <c r="P120" s="680"/>
      <c r="Q120" s="680"/>
      <c r="R120" s="680"/>
    </row>
    <row r="121" spans="2:18" s="23" customFormat="1" ht="13.35" hidden="1" customHeight="1" x14ac:dyDescent="0.2">
      <c r="B121" s="31"/>
      <c r="C121" s="689" t="s">
        <v>43</v>
      </c>
      <c r="D121" s="688" t="s">
        <v>116</v>
      </c>
      <c r="E121" s="685">
        <v>0</v>
      </c>
      <c r="F121" s="685">
        <v>8</v>
      </c>
      <c r="G121" s="685">
        <v>0</v>
      </c>
      <c r="H121" s="685">
        <v>2</v>
      </c>
      <c r="I121" s="685">
        <v>0</v>
      </c>
      <c r="J121" s="687">
        <f t="shared" si="21"/>
        <v>10</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5</v>
      </c>
      <c r="G122" s="685">
        <v>0</v>
      </c>
      <c r="H122" s="685">
        <v>2</v>
      </c>
      <c r="I122" s="685">
        <v>0</v>
      </c>
      <c r="J122" s="687">
        <f t="shared" si="21"/>
        <v>7</v>
      </c>
      <c r="K122" s="680"/>
      <c r="L122" s="680"/>
      <c r="M122" s="680"/>
      <c r="N122" s="680"/>
      <c r="O122" s="130"/>
      <c r="P122" s="680"/>
      <c r="Q122" s="680"/>
      <c r="R122" s="680"/>
    </row>
    <row r="123" spans="2:18" s="23" customFormat="1" ht="13.35" hidden="1" customHeight="1" x14ac:dyDescent="0.2">
      <c r="B123" s="31"/>
      <c r="C123" s="689" t="s">
        <v>45</v>
      </c>
      <c r="D123" s="688" t="s">
        <v>118</v>
      </c>
      <c r="E123" s="685">
        <v>1</v>
      </c>
      <c r="F123" s="685">
        <v>7</v>
      </c>
      <c r="G123" s="685">
        <v>0</v>
      </c>
      <c r="H123" s="685">
        <v>3</v>
      </c>
      <c r="I123" s="685">
        <v>0</v>
      </c>
      <c r="J123" s="687">
        <f t="shared" si="21"/>
        <v>11</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5</v>
      </c>
      <c r="G124" s="695">
        <v>0</v>
      </c>
      <c r="H124" s="695">
        <v>9</v>
      </c>
      <c r="I124" s="695">
        <v>0</v>
      </c>
      <c r="J124" s="694">
        <f t="shared" si="21"/>
        <v>14</v>
      </c>
      <c r="K124" s="680"/>
      <c r="L124" s="680"/>
      <c r="M124" s="680"/>
      <c r="N124" s="680"/>
      <c r="O124" s="130"/>
      <c r="P124" s="680"/>
      <c r="Q124" s="680"/>
      <c r="R124" s="680"/>
    </row>
    <row r="125" spans="2:18" s="23" customFormat="1" ht="13.35" hidden="1" customHeight="1" x14ac:dyDescent="0.2">
      <c r="B125" s="31"/>
      <c r="C125" s="690"/>
      <c r="D125" s="691"/>
      <c r="E125" s="692">
        <f>SUM(E108:E124)</f>
        <v>6346</v>
      </c>
      <c r="F125" s="692">
        <f>SUM(F108:F124)</f>
        <v>7507</v>
      </c>
      <c r="G125" s="692">
        <f>SUM(G108:G124)</f>
        <v>8377</v>
      </c>
      <c r="H125" s="692">
        <f>SUM(H108:H124)</f>
        <v>6158</v>
      </c>
      <c r="I125" s="692">
        <f>SUM(I108:I124)</f>
        <v>12399</v>
      </c>
      <c r="J125" s="694">
        <f t="shared" si="21"/>
        <v>40787</v>
      </c>
      <c r="K125" s="680"/>
      <c r="L125" s="680"/>
      <c r="M125" s="680"/>
      <c r="N125" s="680"/>
      <c r="O125" s="130"/>
      <c r="P125" s="680"/>
      <c r="Q125" s="680"/>
      <c r="R125" s="680"/>
    </row>
    <row r="126" spans="2:18" s="23" customFormat="1" ht="13.35" hidden="1" customHeight="1" x14ac:dyDescent="0.2">
      <c r="B126" s="31"/>
      <c r="C126" s="130"/>
      <c r="D126" s="130"/>
      <c r="E126" s="678">
        <f>A3.4.1!$D$12</f>
        <v>6346</v>
      </c>
      <c r="F126" s="678">
        <f>A3.4.1!$D$19</f>
        <v>7507</v>
      </c>
      <c r="G126" s="678">
        <f>A3.4.1!$D$24</f>
        <v>8377</v>
      </c>
      <c r="H126" s="678">
        <f>A3.4.1!$D$25</f>
        <v>6158</v>
      </c>
      <c r="I126" s="678">
        <f>A3.4.1!$D$29</f>
        <v>12399</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71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461</v>
      </c>
      <c r="F129" s="500">
        <v>0</v>
      </c>
      <c r="G129" s="500">
        <v>20</v>
      </c>
      <c r="H129" s="500">
        <v>3</v>
      </c>
      <c r="I129" s="500">
        <v>437</v>
      </c>
      <c r="J129" s="687">
        <f t="shared" ref="J129:J146" si="22">SUM(E129:I129)</f>
        <v>921</v>
      </c>
      <c r="K129" s="715">
        <f t="shared" ref="K129:K145" si="23">Q10</f>
        <v>0</v>
      </c>
      <c r="L129" s="680"/>
      <c r="M129" s="680"/>
      <c r="N129" s="680"/>
      <c r="O129" s="130"/>
      <c r="P129" s="680"/>
      <c r="Q129" s="680"/>
      <c r="R129" s="680"/>
    </row>
    <row r="130" spans="2:18" s="23" customFormat="1" ht="13.35" hidden="1" customHeight="1" x14ac:dyDescent="0.2">
      <c r="B130" s="31"/>
      <c r="C130" s="704" t="s">
        <v>30</v>
      </c>
      <c r="D130" s="705" t="s">
        <v>31</v>
      </c>
      <c r="E130" s="713">
        <v>7852</v>
      </c>
      <c r="F130" s="713">
        <v>0</v>
      </c>
      <c r="G130" s="503">
        <v>54</v>
      </c>
      <c r="H130" s="503">
        <v>3</v>
      </c>
      <c r="I130" s="503">
        <v>728</v>
      </c>
      <c r="J130" s="694">
        <f t="shared" si="22"/>
        <v>8637</v>
      </c>
      <c r="K130" s="715">
        <f t="shared" si="23"/>
        <v>0</v>
      </c>
      <c r="L130" s="680"/>
      <c r="M130" s="680"/>
      <c r="N130" s="680"/>
      <c r="O130" s="130"/>
      <c r="P130" s="680"/>
      <c r="Q130" s="680"/>
      <c r="R130" s="680"/>
    </row>
    <row r="131" spans="2:18" s="23" customFormat="1" ht="13.35" hidden="1" customHeight="1" x14ac:dyDescent="0.2">
      <c r="B131" s="31"/>
      <c r="C131" s="683" t="s">
        <v>32</v>
      </c>
      <c r="D131" s="684" t="s">
        <v>112</v>
      </c>
      <c r="E131" s="712">
        <v>769</v>
      </c>
      <c r="F131" s="685">
        <v>0</v>
      </c>
      <c r="G131" s="685">
        <v>30</v>
      </c>
      <c r="H131" s="685">
        <v>392</v>
      </c>
      <c r="I131" s="685">
        <v>227</v>
      </c>
      <c r="J131" s="687">
        <f t="shared" si="22"/>
        <v>1418</v>
      </c>
      <c r="K131" s="715">
        <f t="shared" si="23"/>
        <v>0</v>
      </c>
      <c r="L131" s="680"/>
      <c r="M131" s="680"/>
      <c r="N131" s="680"/>
      <c r="O131" s="130"/>
      <c r="P131" s="680"/>
      <c r="Q131" s="680"/>
      <c r="R131" s="680"/>
    </row>
    <row r="132" spans="2:18" s="23" customFormat="1" ht="13.35" hidden="1" customHeight="1" x14ac:dyDescent="0.2">
      <c r="B132" s="31"/>
      <c r="C132" s="683" t="s">
        <v>33</v>
      </c>
      <c r="D132" s="688" t="s">
        <v>61</v>
      </c>
      <c r="E132" s="685">
        <v>91</v>
      </c>
      <c r="F132" s="685">
        <v>0</v>
      </c>
      <c r="G132" s="685">
        <v>1</v>
      </c>
      <c r="H132" s="685">
        <v>0</v>
      </c>
      <c r="I132" s="685">
        <v>27</v>
      </c>
      <c r="J132" s="687">
        <f t="shared" si="22"/>
        <v>119</v>
      </c>
      <c r="K132" s="715">
        <f t="shared" si="23"/>
        <v>0</v>
      </c>
      <c r="L132" s="680"/>
      <c r="M132" s="680"/>
      <c r="N132" s="680"/>
      <c r="O132" s="130"/>
      <c r="P132" s="680"/>
      <c r="Q132" s="680"/>
      <c r="R132" s="680"/>
    </row>
    <row r="133" spans="2:18" s="23" customFormat="1" ht="13.35" hidden="1" customHeight="1" x14ac:dyDescent="0.2">
      <c r="B133" s="31"/>
      <c r="C133" s="689" t="s">
        <v>34</v>
      </c>
      <c r="D133" s="688" t="s">
        <v>62</v>
      </c>
      <c r="E133" s="685">
        <v>56</v>
      </c>
      <c r="F133" s="685">
        <v>0</v>
      </c>
      <c r="G133" s="685">
        <v>1</v>
      </c>
      <c r="H133" s="685">
        <v>0</v>
      </c>
      <c r="I133" s="685">
        <v>17</v>
      </c>
      <c r="J133" s="687">
        <f t="shared" si="22"/>
        <v>74</v>
      </c>
      <c r="K133" s="715">
        <f t="shared" si="23"/>
        <v>0</v>
      </c>
      <c r="L133" s="680"/>
      <c r="M133" s="680"/>
      <c r="N133" s="680"/>
      <c r="O133" s="130"/>
      <c r="P133" s="680"/>
      <c r="Q133" s="680"/>
      <c r="R133" s="680"/>
    </row>
    <row r="134" spans="2:18" s="23" customFormat="1" ht="13.35" hidden="1" customHeight="1" x14ac:dyDescent="0.2">
      <c r="B134" s="31"/>
      <c r="C134" s="689" t="s">
        <v>35</v>
      </c>
      <c r="D134" s="688" t="s">
        <v>58</v>
      </c>
      <c r="E134" s="685">
        <v>22</v>
      </c>
      <c r="F134" s="685">
        <v>0</v>
      </c>
      <c r="G134" s="685">
        <v>2</v>
      </c>
      <c r="H134" s="685">
        <v>0</v>
      </c>
      <c r="I134" s="685">
        <v>6</v>
      </c>
      <c r="J134" s="687">
        <f t="shared" si="22"/>
        <v>30</v>
      </c>
      <c r="K134" s="715">
        <f t="shared" si="23"/>
        <v>0</v>
      </c>
      <c r="L134" s="680"/>
      <c r="M134" s="680"/>
      <c r="N134" s="680"/>
      <c r="O134" s="130"/>
      <c r="P134" s="680"/>
      <c r="Q134" s="680"/>
      <c r="R134" s="680"/>
    </row>
    <row r="135" spans="2:18" s="23" customFormat="1" ht="13.35" hidden="1" customHeight="1" x14ac:dyDescent="0.2">
      <c r="B135" s="31"/>
      <c r="C135" s="689" t="s">
        <v>36</v>
      </c>
      <c r="D135" s="688" t="s">
        <v>59</v>
      </c>
      <c r="E135" s="685">
        <v>14</v>
      </c>
      <c r="F135" s="685">
        <v>0</v>
      </c>
      <c r="G135" s="685">
        <v>0</v>
      </c>
      <c r="H135" s="685">
        <v>0</v>
      </c>
      <c r="I135" s="685">
        <v>4</v>
      </c>
      <c r="J135" s="687">
        <f t="shared" si="22"/>
        <v>18</v>
      </c>
      <c r="K135" s="715">
        <f t="shared" si="23"/>
        <v>0</v>
      </c>
      <c r="L135" s="680"/>
      <c r="M135" s="680"/>
      <c r="N135" s="680"/>
      <c r="O135" s="130"/>
      <c r="P135" s="680"/>
      <c r="Q135" s="680"/>
      <c r="R135" s="680"/>
    </row>
    <row r="136" spans="2:18" s="23" customFormat="1" ht="13.35" hidden="1" customHeight="1" x14ac:dyDescent="0.2">
      <c r="B136" s="31"/>
      <c r="C136" s="689" t="s">
        <v>37</v>
      </c>
      <c r="D136" s="688" t="s">
        <v>63</v>
      </c>
      <c r="E136" s="685">
        <v>27</v>
      </c>
      <c r="F136" s="685">
        <v>0</v>
      </c>
      <c r="G136" s="685">
        <v>1</v>
      </c>
      <c r="H136" s="685">
        <v>1</v>
      </c>
      <c r="I136" s="685">
        <v>5</v>
      </c>
      <c r="J136" s="687">
        <f t="shared" si="22"/>
        <v>34</v>
      </c>
      <c r="K136" s="715">
        <f t="shared" si="23"/>
        <v>0</v>
      </c>
      <c r="L136" s="680"/>
      <c r="M136" s="680"/>
      <c r="N136" s="680"/>
      <c r="O136" s="130"/>
      <c r="P136" s="680"/>
      <c r="Q136" s="680"/>
      <c r="R136" s="680"/>
    </row>
    <row r="137" spans="2:18" s="23" customFormat="1" ht="13.35" hidden="1" customHeight="1" x14ac:dyDescent="0.2">
      <c r="B137" s="31"/>
      <c r="C137" s="689" t="s">
        <v>38</v>
      </c>
      <c r="D137" s="688" t="s">
        <v>64</v>
      </c>
      <c r="E137" s="685">
        <v>11</v>
      </c>
      <c r="F137" s="685">
        <v>0</v>
      </c>
      <c r="G137" s="685">
        <v>0</v>
      </c>
      <c r="H137" s="685">
        <v>0</v>
      </c>
      <c r="I137" s="685">
        <v>2</v>
      </c>
      <c r="J137" s="687">
        <f t="shared" si="22"/>
        <v>13</v>
      </c>
      <c r="K137" s="715">
        <f t="shared" si="23"/>
        <v>0</v>
      </c>
      <c r="L137" s="680"/>
      <c r="M137" s="680"/>
      <c r="N137" s="680"/>
      <c r="O137" s="130"/>
      <c r="P137" s="680"/>
      <c r="Q137" s="680"/>
      <c r="R137" s="680"/>
    </row>
    <row r="138" spans="2:18" s="23" customFormat="1" ht="13.35" hidden="1" customHeight="1" x14ac:dyDescent="0.2">
      <c r="B138" s="31"/>
      <c r="C138" s="689" t="s">
        <v>39</v>
      </c>
      <c r="D138" s="688" t="s">
        <v>65</v>
      </c>
      <c r="E138" s="685">
        <v>6</v>
      </c>
      <c r="F138" s="685">
        <v>0</v>
      </c>
      <c r="G138" s="685">
        <v>0</v>
      </c>
      <c r="H138" s="685">
        <v>0</v>
      </c>
      <c r="I138" s="685">
        <v>0</v>
      </c>
      <c r="J138" s="687">
        <f t="shared" si="22"/>
        <v>6</v>
      </c>
      <c r="K138" s="715">
        <f t="shared" si="23"/>
        <v>0</v>
      </c>
      <c r="L138" s="680"/>
      <c r="M138" s="680"/>
      <c r="N138" s="680"/>
      <c r="O138" s="130"/>
      <c r="P138" s="680"/>
      <c r="Q138" s="680"/>
      <c r="R138" s="680"/>
    </row>
    <row r="139" spans="2:18" s="23" customFormat="1" ht="13.35" hidden="1" customHeight="1" x14ac:dyDescent="0.2">
      <c r="B139" s="31"/>
      <c r="C139" s="689" t="s">
        <v>40</v>
      </c>
      <c r="D139" s="688" t="s">
        <v>66</v>
      </c>
      <c r="E139" s="685">
        <v>1</v>
      </c>
      <c r="F139" s="685">
        <v>0</v>
      </c>
      <c r="G139" s="685">
        <v>0</v>
      </c>
      <c r="H139" s="685">
        <v>0</v>
      </c>
      <c r="I139" s="685">
        <v>1</v>
      </c>
      <c r="J139" s="687">
        <f t="shared" si="22"/>
        <v>2</v>
      </c>
      <c r="K139" s="715">
        <f t="shared" si="23"/>
        <v>0</v>
      </c>
      <c r="L139" s="680"/>
      <c r="M139" s="680"/>
      <c r="N139" s="680"/>
      <c r="O139" s="130"/>
      <c r="P139" s="680"/>
      <c r="Q139" s="680"/>
      <c r="R139" s="680"/>
    </row>
    <row r="140" spans="2:18" s="23" customFormat="1" ht="13.35" hidden="1" customHeight="1" x14ac:dyDescent="0.2">
      <c r="B140" s="31"/>
      <c r="C140" s="689" t="s">
        <v>41</v>
      </c>
      <c r="D140" s="688" t="s">
        <v>114</v>
      </c>
      <c r="E140" s="685">
        <v>0</v>
      </c>
      <c r="F140" s="685">
        <v>0</v>
      </c>
      <c r="G140" s="685">
        <v>1</v>
      </c>
      <c r="H140" s="685">
        <v>0</v>
      </c>
      <c r="I140" s="685">
        <v>0</v>
      </c>
      <c r="J140" s="687">
        <f t="shared" si="22"/>
        <v>1</v>
      </c>
      <c r="K140" s="715">
        <f t="shared" si="23"/>
        <v>0</v>
      </c>
      <c r="L140" s="680"/>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2"/>
        <v>0</v>
      </c>
      <c r="K141" s="715">
        <f t="shared" si="23"/>
        <v>0</v>
      </c>
      <c r="L141" s="680"/>
      <c r="M141" s="680"/>
      <c r="N141" s="680"/>
      <c r="O141" s="130"/>
      <c r="P141" s="680"/>
      <c r="Q141" s="680"/>
      <c r="R141" s="680"/>
    </row>
    <row r="142" spans="2:18" s="23" customFormat="1" ht="13.35" hidden="1" customHeight="1" x14ac:dyDescent="0.2">
      <c r="B142" s="31"/>
      <c r="C142" s="689" t="s">
        <v>43</v>
      </c>
      <c r="D142" s="688" t="s">
        <v>116</v>
      </c>
      <c r="E142" s="685">
        <v>0</v>
      </c>
      <c r="F142" s="685">
        <v>0</v>
      </c>
      <c r="G142" s="685">
        <v>0</v>
      </c>
      <c r="H142" s="685">
        <v>0</v>
      </c>
      <c r="I142" s="685">
        <v>0</v>
      </c>
      <c r="J142" s="687">
        <f t="shared" si="22"/>
        <v>0</v>
      </c>
      <c r="K142" s="715">
        <f t="shared" si="23"/>
        <v>0</v>
      </c>
      <c r="L142" s="680"/>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2"/>
        <v>0</v>
      </c>
      <c r="K143" s="715">
        <f t="shared" si="23"/>
        <v>0</v>
      </c>
      <c r="L143" s="680"/>
      <c r="M143" s="680"/>
      <c r="N143" s="680"/>
      <c r="O143" s="130"/>
      <c r="P143" s="680"/>
      <c r="Q143" s="680"/>
      <c r="R143" s="680"/>
    </row>
    <row r="144" spans="2:18" s="23" customFormat="1" ht="13.35" hidden="1" customHeight="1" x14ac:dyDescent="0.2">
      <c r="B144" s="31"/>
      <c r="C144" s="689" t="s">
        <v>45</v>
      </c>
      <c r="D144" s="688" t="s">
        <v>118</v>
      </c>
      <c r="E144" s="712">
        <v>-1</v>
      </c>
      <c r="F144" s="685">
        <v>0</v>
      </c>
      <c r="G144" s="685">
        <v>0</v>
      </c>
      <c r="H144" s="685">
        <v>0</v>
      </c>
      <c r="I144" s="685">
        <v>0</v>
      </c>
      <c r="J144" s="687">
        <f t="shared" si="22"/>
        <v>-1</v>
      </c>
      <c r="K144" s="715">
        <f t="shared" si="23"/>
        <v>0</v>
      </c>
      <c r="L144" s="680"/>
      <c r="M144" s="680"/>
      <c r="N144" s="680"/>
      <c r="O144" s="130"/>
      <c r="P144" s="680"/>
      <c r="Q144" s="680"/>
      <c r="R144" s="680"/>
    </row>
    <row r="145" spans="2:20" s="23" customFormat="1" ht="13.35" hidden="1" customHeight="1" x14ac:dyDescent="0.2">
      <c r="B145" s="31"/>
      <c r="C145" s="690" t="s">
        <v>46</v>
      </c>
      <c r="D145" s="691" t="s">
        <v>119</v>
      </c>
      <c r="E145" s="712">
        <v>2</v>
      </c>
      <c r="F145" s="695">
        <v>0</v>
      </c>
      <c r="G145" s="695">
        <v>0</v>
      </c>
      <c r="H145" s="695">
        <v>0</v>
      </c>
      <c r="I145" s="695">
        <v>0</v>
      </c>
      <c r="J145" s="694">
        <f t="shared" si="22"/>
        <v>2</v>
      </c>
      <c r="K145" s="715">
        <f t="shared" si="23"/>
        <v>0</v>
      </c>
      <c r="L145" s="680"/>
      <c r="M145" s="680"/>
      <c r="N145" s="680"/>
      <c r="O145" s="130"/>
      <c r="P145" s="680"/>
      <c r="Q145" s="680"/>
      <c r="R145" s="680"/>
    </row>
    <row r="146" spans="2:20" s="23" customFormat="1" ht="13.35" hidden="1" customHeight="1" x14ac:dyDescent="0.2">
      <c r="B146" s="31"/>
      <c r="C146" s="690"/>
      <c r="D146" s="691"/>
      <c r="E146" s="692">
        <f>SUM(E129:E145)</f>
        <v>9311</v>
      </c>
      <c r="F146" s="692">
        <f t="shared" ref="F146:H146" si="24">SUM(F129:F145)</f>
        <v>0</v>
      </c>
      <c r="G146" s="692">
        <f t="shared" si="24"/>
        <v>110</v>
      </c>
      <c r="H146" s="692">
        <f t="shared" si="24"/>
        <v>399</v>
      </c>
      <c r="I146" s="692">
        <f>SUM(I129:I145)</f>
        <v>1454</v>
      </c>
      <c r="J146" s="694">
        <f t="shared" si="22"/>
        <v>11274</v>
      </c>
      <c r="K146" s="680"/>
      <c r="L146" s="680"/>
      <c r="M146" s="680"/>
      <c r="N146" s="680"/>
      <c r="O146" s="130"/>
      <c r="P146" s="680"/>
      <c r="Q146" s="680"/>
      <c r="R146" s="680"/>
    </row>
    <row r="147" spans="2:20" s="23" customFormat="1" ht="13.35" hidden="1" customHeight="1" x14ac:dyDescent="0.2">
      <c r="B147" s="31"/>
      <c r="C147" s="130"/>
      <c r="D147" s="130"/>
      <c r="E147" s="678">
        <f>A3.4.1!$D$49-SUM(G147:I147)</f>
        <v>9311</v>
      </c>
      <c r="F147" s="678"/>
      <c r="G147" s="678">
        <f>A3.4.1!$D$54</f>
        <v>110</v>
      </c>
      <c r="H147" s="678">
        <f>A3.4.1!$D$53</f>
        <v>399</v>
      </c>
      <c r="I147" s="678">
        <f>A3.4.1!$D$52</f>
        <v>1454</v>
      </c>
      <c r="J147" s="680"/>
      <c r="K147" s="680"/>
      <c r="L147" s="680"/>
      <c r="M147" s="680"/>
      <c r="N147" s="680"/>
      <c r="O147" s="130"/>
      <c r="P147" s="680"/>
      <c r="Q147" s="680"/>
      <c r="R147" s="680"/>
    </row>
    <row r="148" spans="2:20" hidden="1" x14ac:dyDescent="0.2">
      <c r="E148" s="706">
        <f t="shared" ref="E148:I148" si="25">-E146+E147</f>
        <v>0</v>
      </c>
      <c r="F148" s="706">
        <f t="shared" si="25"/>
        <v>0</v>
      </c>
      <c r="G148" s="706">
        <f t="shared" si="25"/>
        <v>0</v>
      </c>
      <c r="H148" s="706">
        <f t="shared" si="25"/>
        <v>0</v>
      </c>
      <c r="I148" s="706">
        <f t="shared" si="25"/>
        <v>0</v>
      </c>
      <c r="S148" s="96"/>
      <c r="T148" s="96"/>
    </row>
    <row r="149" spans="2:20" x14ac:dyDescent="0.2">
      <c r="E149" s="707"/>
      <c r="F149" s="707"/>
      <c r="G149" s="708"/>
      <c r="H149" s="709"/>
      <c r="I149" s="709"/>
      <c r="S149" s="96"/>
      <c r="T149" s="96"/>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R62">
    <cfRule type="cellIs" dxfId="199" priority="23" operator="notEqual">
      <formula>E63</formula>
    </cfRule>
  </conditionalFormatting>
  <conditionalFormatting sqref="S62">
    <cfRule type="cellIs" dxfId="198" priority="22" operator="notEqual">
      <formula>S63</formula>
    </cfRule>
  </conditionalFormatting>
  <conditionalFormatting sqref="E83:H83">
    <cfRule type="cellIs" dxfId="197" priority="21" operator="notEqual">
      <formula>E84</formula>
    </cfRule>
  </conditionalFormatting>
  <conditionalFormatting sqref="K83">
    <cfRule type="cellIs" dxfId="196" priority="20" operator="notEqual">
      <formula>K84</formula>
    </cfRule>
  </conditionalFormatting>
  <conditionalFormatting sqref="L83">
    <cfRule type="cellIs" dxfId="195" priority="19" operator="notEqual">
      <formula>L84</formula>
    </cfRule>
  </conditionalFormatting>
  <conditionalFormatting sqref="M83">
    <cfRule type="cellIs" dxfId="194" priority="18" operator="notEqual">
      <formula>M84</formula>
    </cfRule>
  </conditionalFormatting>
  <conditionalFormatting sqref="N83">
    <cfRule type="cellIs" dxfId="193" priority="17" operator="notEqual">
      <formula>N84</formula>
    </cfRule>
  </conditionalFormatting>
  <conditionalFormatting sqref="O83">
    <cfRule type="cellIs" dxfId="192" priority="16" operator="notEqual">
      <formula>O84</formula>
    </cfRule>
  </conditionalFormatting>
  <conditionalFormatting sqref="E104">
    <cfRule type="cellIs" dxfId="191" priority="15" operator="notEqual">
      <formula>E105</formula>
    </cfRule>
  </conditionalFormatting>
  <conditionalFormatting sqref="F104">
    <cfRule type="cellIs" dxfId="190" priority="14" operator="notEqual">
      <formula>F105</formula>
    </cfRule>
  </conditionalFormatting>
  <conditionalFormatting sqref="G104">
    <cfRule type="cellIs" dxfId="189" priority="13" operator="notEqual">
      <formula>G105</formula>
    </cfRule>
  </conditionalFormatting>
  <conditionalFormatting sqref="H104">
    <cfRule type="cellIs" dxfId="188" priority="12" operator="notEqual">
      <formula>H105</formula>
    </cfRule>
  </conditionalFormatting>
  <conditionalFormatting sqref="I104">
    <cfRule type="cellIs" dxfId="187" priority="11" operator="notEqual">
      <formula>I105</formula>
    </cfRule>
  </conditionalFormatting>
  <conditionalFormatting sqref="E125">
    <cfRule type="cellIs" dxfId="186" priority="10" operator="notEqual">
      <formula>E126</formula>
    </cfRule>
  </conditionalFormatting>
  <conditionalFormatting sqref="F125">
    <cfRule type="cellIs" dxfId="185" priority="9" operator="notEqual">
      <formula>F126</formula>
    </cfRule>
  </conditionalFormatting>
  <conditionalFormatting sqref="G125">
    <cfRule type="cellIs" dxfId="184" priority="8" operator="notEqual">
      <formula>G126</formula>
    </cfRule>
  </conditionalFormatting>
  <conditionalFormatting sqref="H125">
    <cfRule type="cellIs" dxfId="183" priority="7" operator="notEqual">
      <formula>H126</formula>
    </cfRule>
  </conditionalFormatting>
  <conditionalFormatting sqref="I125">
    <cfRule type="cellIs" dxfId="182" priority="6" operator="notEqual">
      <formula>I126</formula>
    </cfRule>
  </conditionalFormatting>
  <conditionalFormatting sqref="E146">
    <cfRule type="cellIs" dxfId="181" priority="5" operator="notEqual">
      <formula>E147</formula>
    </cfRule>
  </conditionalFormatting>
  <conditionalFormatting sqref="F146">
    <cfRule type="cellIs" dxfId="180" priority="4" operator="notEqual">
      <formula>F147</formula>
    </cfRule>
  </conditionalFormatting>
  <conditionalFormatting sqref="G146">
    <cfRule type="cellIs" dxfId="179" priority="3" operator="notEqual">
      <formula>G147</formula>
    </cfRule>
  </conditionalFormatting>
  <conditionalFormatting sqref="H146">
    <cfRule type="cellIs" dxfId="178" priority="2" operator="notEqual">
      <formula>H147</formula>
    </cfRule>
  </conditionalFormatting>
  <conditionalFormatting sqref="I146">
    <cfRule type="cellIs" dxfId="177" priority="1" operator="notEqual">
      <formula>I147</formula>
    </cfRule>
  </conditionalFormatting>
  <hyperlinks>
    <hyperlink ref="I38"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48"/>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6384" width="9.140625" style="125"/>
  </cols>
  <sheetData>
    <row r="1" spans="2:15" s="31" customFormat="1" ht="15" customHeight="1" x14ac:dyDescent="0.2">
      <c r="B1" s="238" t="s">
        <v>353</v>
      </c>
      <c r="C1" s="57"/>
      <c r="D1" s="57"/>
      <c r="E1" s="122"/>
      <c r="F1" s="122"/>
      <c r="G1" s="624"/>
      <c r="H1" s="93"/>
      <c r="I1" s="93"/>
      <c r="J1" s="93"/>
      <c r="K1" s="93"/>
      <c r="L1" s="93"/>
      <c r="M1" s="93"/>
      <c r="N1" s="93"/>
      <c r="O1" s="93"/>
    </row>
    <row r="2" spans="2:15" s="31" customFormat="1" ht="15" customHeight="1" x14ac:dyDescent="0.2">
      <c r="B2" s="642"/>
      <c r="C2" s="643" t="s">
        <v>141</v>
      </c>
      <c r="D2" s="644"/>
      <c r="E2" s="656" t="s">
        <v>374</v>
      </c>
      <c r="F2" s="645"/>
      <c r="G2" s="646"/>
      <c r="H2" s="645"/>
      <c r="I2" s="645"/>
      <c r="J2" s="645"/>
      <c r="K2" s="645"/>
      <c r="L2" s="646"/>
      <c r="M2" s="646"/>
      <c r="N2" s="645"/>
      <c r="O2" s="647"/>
    </row>
    <row r="3" spans="2:15" s="135" customFormat="1" ht="15" customHeight="1" x14ac:dyDescent="0.2">
      <c r="B3" s="642"/>
      <c r="C3" s="643" t="s">
        <v>92</v>
      </c>
      <c r="D3" s="673"/>
      <c r="E3" s="672" t="s">
        <v>94</v>
      </c>
      <c r="F3" s="649"/>
      <c r="G3" s="646" t="s">
        <v>95</v>
      </c>
      <c r="H3" s="648"/>
      <c r="I3" s="649"/>
      <c r="J3" s="648" t="s">
        <v>96</v>
      </c>
      <c r="K3" s="648"/>
      <c r="L3" s="646"/>
      <c r="M3" s="663"/>
      <c r="N3" s="649" t="s">
        <v>78</v>
      </c>
      <c r="O3" s="649" t="s">
        <v>78</v>
      </c>
    </row>
    <row r="4" spans="2:15"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91</v>
      </c>
    </row>
    <row r="5" spans="2:15" s="31" customFormat="1" ht="12.6" customHeight="1" x14ac:dyDescent="0.2">
      <c r="B5" s="650"/>
      <c r="C5" s="890"/>
      <c r="D5" s="893"/>
      <c r="E5" s="814"/>
      <c r="F5" s="811"/>
      <c r="G5" s="814"/>
      <c r="H5" s="814"/>
      <c r="I5" s="811"/>
      <c r="J5" s="814"/>
      <c r="K5" s="814"/>
      <c r="L5" s="814"/>
      <c r="M5" s="811"/>
      <c r="N5" s="811"/>
      <c r="O5" s="811"/>
    </row>
    <row r="6" spans="2:15" s="31" customFormat="1" ht="12.6" customHeight="1" x14ac:dyDescent="0.2">
      <c r="B6" s="650"/>
      <c r="C6" s="890"/>
      <c r="D6" s="893"/>
      <c r="E6" s="814"/>
      <c r="F6" s="811"/>
      <c r="G6" s="814"/>
      <c r="H6" s="814"/>
      <c r="I6" s="811"/>
      <c r="J6" s="814"/>
      <c r="K6" s="814"/>
      <c r="L6" s="814"/>
      <c r="M6" s="811"/>
      <c r="N6" s="811"/>
      <c r="O6" s="811"/>
    </row>
    <row r="7" spans="2:15" s="31" customFormat="1" ht="12.6" customHeight="1" x14ac:dyDescent="0.2">
      <c r="B7" s="650"/>
      <c r="C7" s="890"/>
      <c r="D7" s="893"/>
      <c r="E7" s="814"/>
      <c r="F7" s="811"/>
      <c r="G7" s="814"/>
      <c r="H7" s="814"/>
      <c r="I7" s="811"/>
      <c r="J7" s="814"/>
      <c r="K7" s="814"/>
      <c r="L7" s="814"/>
      <c r="M7" s="811"/>
      <c r="N7" s="811"/>
      <c r="O7" s="811"/>
    </row>
    <row r="8" spans="2:15" s="31" customFormat="1" ht="12.6" customHeight="1" x14ac:dyDescent="0.2">
      <c r="B8" s="650"/>
      <c r="C8" s="890"/>
      <c r="D8" s="893"/>
      <c r="E8" s="814"/>
      <c r="F8" s="811"/>
      <c r="G8" s="814"/>
      <c r="H8" s="814"/>
      <c r="I8" s="811"/>
      <c r="J8" s="814"/>
      <c r="K8" s="814"/>
      <c r="L8" s="814"/>
      <c r="M8" s="811"/>
      <c r="N8" s="811"/>
      <c r="O8" s="811"/>
    </row>
    <row r="9" spans="2:15" s="31" customFormat="1" ht="12.6" customHeight="1" x14ac:dyDescent="0.2">
      <c r="B9" s="651"/>
      <c r="C9" s="891"/>
      <c r="D9" s="894"/>
      <c r="E9" s="815"/>
      <c r="F9" s="812"/>
      <c r="G9" s="815"/>
      <c r="H9" s="815"/>
      <c r="I9" s="812"/>
      <c r="J9" s="815"/>
      <c r="K9" s="815"/>
      <c r="L9" s="815"/>
      <c r="M9" s="812"/>
      <c r="N9" s="812"/>
      <c r="O9" s="812"/>
    </row>
    <row r="10" spans="2:15" s="31" customFormat="1" ht="13.35" customHeight="1" x14ac:dyDescent="0.2">
      <c r="B10" s="610"/>
      <c r="C10" s="652" t="s">
        <v>29</v>
      </c>
      <c r="D10" s="674" t="s">
        <v>236</v>
      </c>
      <c r="E10" s="667">
        <f>A3.5.1!E10/A3.5.1!$O10</f>
        <v>5.1843746776862466E-2</v>
      </c>
      <c r="F10" s="671">
        <f>A3.5.1!F10/A3.5.1!$O10</f>
        <v>4.1211316744171446E-3</v>
      </c>
      <c r="G10" s="667">
        <f>A3.5.1!G10/A3.5.1!$O10</f>
        <v>0.11016740135517518</v>
      </c>
      <c r="H10" s="667">
        <f>A3.5.1!H10/A3.5.1!$O10</f>
        <v>3.8072261061808006E-3</v>
      </c>
      <c r="I10" s="671">
        <f>A3.5.1!I10/A3.5.1!$O10</f>
        <v>7.5435992412453981E-2</v>
      </c>
      <c r="J10" s="667">
        <f>A3.5.1!J10/A3.5.1!$O10</f>
        <v>0.21287281891684642</v>
      </c>
      <c r="K10" s="667">
        <f>A3.5.1!K10/A3.5.1!$O10</f>
        <v>3.7906339547168794E-2</v>
      </c>
      <c r="L10" s="667">
        <f>A3.5.1!L10/A3.5.1!$O10</f>
        <v>0.44637820239734166</v>
      </c>
      <c r="M10" s="671">
        <f>A3.5.1!M10/A3.5.1!$O10</f>
        <v>5.3337040408615366E-2</v>
      </c>
      <c r="N10" s="671">
        <f>A3.5.1!N10/A3.5.1!$O10</f>
        <v>4.1301004049381831E-3</v>
      </c>
      <c r="O10" s="668">
        <f>A3.5.1!O10/A3.5.1!$O10</f>
        <v>1</v>
      </c>
    </row>
    <row r="11" spans="2:15" s="31" customFormat="1" ht="13.35" customHeight="1" x14ac:dyDescent="0.2">
      <c r="B11" s="126"/>
      <c r="C11" s="127" t="s">
        <v>30</v>
      </c>
      <c r="D11" s="550" t="s">
        <v>31</v>
      </c>
      <c r="E11" s="509">
        <f>A3.5.1!E11/A3.5.1!$O11</f>
        <v>1.943744042311122E-2</v>
      </c>
      <c r="F11" s="510">
        <f>A3.5.1!F11/A3.5.1!$O11</f>
        <v>4.7354017404138866E-3</v>
      </c>
      <c r="G11" s="509">
        <f>A3.5.1!G11/A3.5.1!$O11</f>
        <v>5.043279726945666E-2</v>
      </c>
      <c r="H11" s="509">
        <f>A3.5.1!H11/A3.5.1!$O11</f>
        <v>2.8327849697118786E-3</v>
      </c>
      <c r="I11" s="510">
        <f>A3.5.1!I11/A3.5.1!$O11</f>
        <v>0.12527674425755667</v>
      </c>
      <c r="J11" s="509">
        <f>A3.5.1!J11/A3.5.1!$O11</f>
        <v>0.21952738230681712</v>
      </c>
      <c r="K11" s="509">
        <f>A3.5.1!K11/A3.5.1!$O11</f>
        <v>4.165001076227668E-2</v>
      </c>
      <c r="L11" s="509">
        <f>A3.5.1!L11/A3.5.1!$O11</f>
        <v>0.42763137664893452</v>
      </c>
      <c r="M11" s="510">
        <f>A3.5.1!M11/A3.5.1!$O11</f>
        <v>7.5278281725654192E-2</v>
      </c>
      <c r="N11" s="510">
        <f>A3.5.1!N11/A3.5.1!$O11</f>
        <v>3.3197779896067155E-2</v>
      </c>
      <c r="O11" s="669">
        <f>A3.5.1!O11/A3.5.1!$O11</f>
        <v>1</v>
      </c>
    </row>
    <row r="12" spans="2:15" s="31" customFormat="1" ht="13.35" customHeight="1" x14ac:dyDescent="0.2">
      <c r="B12" s="29"/>
      <c r="C12" s="127" t="s">
        <v>32</v>
      </c>
      <c r="D12" s="675" t="s">
        <v>112</v>
      </c>
      <c r="E12" s="509">
        <f>A3.5.1!E12/A3.5.1!$O12</f>
        <v>2.0833791662083379E-2</v>
      </c>
      <c r="F12" s="510">
        <f>A3.5.1!F12/A3.5.1!$O12</f>
        <v>1.6499835001649984E-3</v>
      </c>
      <c r="G12" s="509">
        <f>A3.5.1!G12/A3.5.1!$O12</f>
        <v>9.4401055989440111E-2</v>
      </c>
      <c r="H12" s="509">
        <f>A3.5.1!H12/A3.5.1!$O12</f>
        <v>3.8829611703882962E-3</v>
      </c>
      <c r="I12" s="510">
        <f>A3.5.1!I12/A3.5.1!$O12</f>
        <v>7.6130238697613026E-2</v>
      </c>
      <c r="J12" s="509">
        <f>A3.5.1!J12/A3.5.1!$O12</f>
        <v>0.25898141018589815</v>
      </c>
      <c r="K12" s="509">
        <f>A3.5.1!K12/A3.5.1!$O12</f>
        <v>3.6244637553624462E-2</v>
      </c>
      <c r="L12" s="509">
        <f>A3.5.1!L12/A3.5.1!$O12</f>
        <v>0.43821361786382135</v>
      </c>
      <c r="M12" s="510">
        <f>A3.5.1!M12/A3.5.1!$O12</f>
        <v>5.4064459355406443E-2</v>
      </c>
      <c r="N12" s="510">
        <f>A3.5.1!N12/A3.5.1!$O12</f>
        <v>1.5597844021559785E-2</v>
      </c>
      <c r="O12" s="669">
        <f>A3.5.1!O12/A3.5.1!$O12</f>
        <v>1</v>
      </c>
    </row>
    <row r="13" spans="2:15" s="31" customFormat="1" ht="13.35" customHeight="1" x14ac:dyDescent="0.2">
      <c r="B13" s="29"/>
      <c r="C13" s="127" t="s">
        <v>33</v>
      </c>
      <c r="D13" s="406" t="s">
        <v>61</v>
      </c>
      <c r="E13" s="509">
        <f>A3.5.1!E13/A3.5.1!$O13</f>
        <v>2.6706332922992751E-2</v>
      </c>
      <c r="F13" s="510">
        <f>A3.5.1!F13/A3.5.1!$O13</f>
        <v>2.3252633018738885E-3</v>
      </c>
      <c r="G13" s="509">
        <f>A3.5.1!G13/A3.5.1!$O13</f>
        <v>0.11951169470660648</v>
      </c>
      <c r="H13" s="509">
        <f>A3.5.1!H13/A3.5.1!$O13</f>
        <v>3.5562850499247711E-3</v>
      </c>
      <c r="I13" s="510">
        <f>A3.5.1!I13/A3.5.1!$O13</f>
        <v>7.0202434687457252E-2</v>
      </c>
      <c r="J13" s="509">
        <f>A3.5.1!J13/A3.5.1!$O13</f>
        <v>0.22425112843660239</v>
      </c>
      <c r="K13" s="509">
        <f>A3.5.1!K13/A3.5.1!$O13</f>
        <v>3.5323485159348925E-2</v>
      </c>
      <c r="L13" s="509">
        <f>A3.5.1!L13/A3.5.1!$O13</f>
        <v>0.46365066338394201</v>
      </c>
      <c r="M13" s="510">
        <f>A3.5.1!M13/A3.5.1!$O13</f>
        <v>5.0403501572972235E-2</v>
      </c>
      <c r="N13" s="510">
        <f>A3.5.1!N13/A3.5.1!$O13</f>
        <v>4.0692107782793049E-3</v>
      </c>
      <c r="O13" s="669">
        <f>A3.5.1!O13/A3.5.1!$O13</f>
        <v>1</v>
      </c>
    </row>
    <row r="14" spans="2:15" s="31" customFormat="1" ht="13.35" customHeight="1" x14ac:dyDescent="0.2">
      <c r="B14" s="29"/>
      <c r="C14" s="130" t="s">
        <v>34</v>
      </c>
      <c r="D14" s="406" t="s">
        <v>62</v>
      </c>
      <c r="E14" s="509">
        <f>A3.5.1!E14/A3.5.1!$O14</f>
        <v>3.3740094316690165E-2</v>
      </c>
      <c r="F14" s="510">
        <f>A3.5.1!F14/A3.5.1!$O14</f>
        <v>2.5766930818221594E-3</v>
      </c>
      <c r="G14" s="509">
        <f>A3.5.1!G14/A3.5.1!$O14</f>
        <v>0.13525207837036315</v>
      </c>
      <c r="H14" s="509">
        <f>A3.5.1!H14/A3.5.1!$O14</f>
        <v>4.3755165540376294E-3</v>
      </c>
      <c r="I14" s="510">
        <f>A3.5.1!I14/A3.5.1!$O14</f>
        <v>7.1564004083815455E-2</v>
      </c>
      <c r="J14" s="509">
        <f>A3.5.1!J14/A3.5.1!$O14</f>
        <v>0.2145947785502455</v>
      </c>
      <c r="K14" s="509">
        <f>A3.5.1!K14/A3.5.1!$O14</f>
        <v>3.2864991005882638E-2</v>
      </c>
      <c r="L14" s="509">
        <f>A3.5.1!L14/A3.5.1!$O14</f>
        <v>0.4466430064660411</v>
      </c>
      <c r="M14" s="510">
        <f>A3.5.1!M14/A3.5.1!$O14</f>
        <v>5.4791190626671205E-2</v>
      </c>
      <c r="N14" s="510">
        <f>A3.5.1!N14/A3.5.1!$O14</f>
        <v>3.5976469444309396E-3</v>
      </c>
      <c r="O14" s="669">
        <f>A3.5.1!O14/A3.5.1!$O14</f>
        <v>1</v>
      </c>
    </row>
    <row r="15" spans="2:15" s="31" customFormat="1" ht="13.35" customHeight="1" x14ac:dyDescent="0.2">
      <c r="B15" s="29"/>
      <c r="C15" s="130" t="s">
        <v>35</v>
      </c>
      <c r="D15" s="406" t="s">
        <v>58</v>
      </c>
      <c r="E15" s="509">
        <f>A3.5.1!E15/A3.5.1!$O15</f>
        <v>3.0856005308560051E-2</v>
      </c>
      <c r="F15" s="510">
        <f>A3.5.1!F15/A3.5.1!$O15</f>
        <v>3.2072550320725503E-3</v>
      </c>
      <c r="G15" s="509">
        <f>A3.5.1!G15/A3.5.1!$O15</f>
        <v>0.14023446140234461</v>
      </c>
      <c r="H15" s="509">
        <f>A3.5.1!H15/A3.5.1!$O15</f>
        <v>5.3085600530856005E-3</v>
      </c>
      <c r="I15" s="510">
        <f>A3.5.1!I15/A3.5.1!$O15</f>
        <v>6.4808670648086708E-2</v>
      </c>
      <c r="J15" s="509">
        <f>A3.5.1!J15/A3.5.1!$O15</f>
        <v>0.20349480203494802</v>
      </c>
      <c r="K15" s="509">
        <f>A3.5.1!K15/A3.5.1!$O15</f>
        <v>3.5058615350586152E-2</v>
      </c>
      <c r="L15" s="509">
        <f>A3.5.1!L15/A3.5.1!$O15</f>
        <v>0.45985401459854014</v>
      </c>
      <c r="M15" s="510">
        <f>A3.5.1!M15/A3.5.1!$O15</f>
        <v>5.3859765538597656E-2</v>
      </c>
      <c r="N15" s="510">
        <f>A3.5.1!N15/A3.5.1!$O15</f>
        <v>3.3178500331785005E-3</v>
      </c>
      <c r="O15" s="669">
        <f>A3.5.1!O15/A3.5.1!$O15</f>
        <v>1</v>
      </c>
    </row>
    <row r="16" spans="2:15" s="31" customFormat="1" ht="13.35" customHeight="1" x14ac:dyDescent="0.2">
      <c r="B16" s="29"/>
      <c r="C16" s="130" t="s">
        <v>36</v>
      </c>
      <c r="D16" s="406" t="s">
        <v>59</v>
      </c>
      <c r="E16" s="509">
        <f>A3.5.1!E16/A3.5.1!$O16</f>
        <v>3.5493265380415001E-2</v>
      </c>
      <c r="F16" s="510">
        <f>A3.5.1!F16/A3.5.1!$O16</f>
        <v>3.2763014197306154E-3</v>
      </c>
      <c r="G16" s="509">
        <f>A3.5.1!G16/A3.5.1!$O16</f>
        <v>0.15944666909355662</v>
      </c>
      <c r="H16" s="509">
        <f>A3.5.1!H16/A3.5.1!$O16</f>
        <v>3.6403349108117948E-3</v>
      </c>
      <c r="I16" s="510">
        <f>A3.5.1!I16/A3.5.1!$O16</f>
        <v>7.5900982890425919E-2</v>
      </c>
      <c r="J16" s="509">
        <f>A3.5.1!J16/A3.5.1!$O16</f>
        <v>0.20240262104113579</v>
      </c>
      <c r="K16" s="509">
        <f>A3.5.1!K16/A3.5.1!$O16</f>
        <v>3.8405533309064432E-2</v>
      </c>
      <c r="L16" s="509">
        <f>A3.5.1!L16/A3.5.1!$O16</f>
        <v>0.42391700036403351</v>
      </c>
      <c r="M16" s="510">
        <f>A3.5.1!M16/A3.5.1!$O16</f>
        <v>5.4240990171095738E-2</v>
      </c>
      <c r="N16" s="510">
        <f>A3.5.1!N16/A3.5.1!$O16</f>
        <v>3.2763014197306154E-3</v>
      </c>
      <c r="O16" s="669">
        <f>A3.5.1!O16/A3.5.1!$O16</f>
        <v>1</v>
      </c>
    </row>
    <row r="17" spans="2:15" s="31" customFormat="1" ht="13.35" customHeight="1" x14ac:dyDescent="0.2">
      <c r="B17" s="29"/>
      <c r="C17" s="130" t="s">
        <v>37</v>
      </c>
      <c r="D17" s="406" t="s">
        <v>63</v>
      </c>
      <c r="E17" s="509">
        <f>A3.5.1!E17/A3.5.1!$O17</f>
        <v>3.5398927783033746E-2</v>
      </c>
      <c r="F17" s="510">
        <f>A3.5.1!F17/A3.5.1!$O17</f>
        <v>4.0208136234626303E-3</v>
      </c>
      <c r="G17" s="509">
        <f>A3.5.1!G17/A3.5.1!$O17</f>
        <v>0.17652160201829076</v>
      </c>
      <c r="H17" s="509">
        <f>A3.5.1!H17/A3.5.1!$O17</f>
        <v>5.2822453484705142E-3</v>
      </c>
      <c r="I17" s="510">
        <f>A3.5.1!I17/A3.5.1!$O17</f>
        <v>7.2453484705140334E-2</v>
      </c>
      <c r="J17" s="509">
        <f>A3.5.1!J17/A3.5.1!$O17</f>
        <v>0.20860927152317882</v>
      </c>
      <c r="K17" s="509">
        <f>A3.5.1!K17/A3.5.1!$O17</f>
        <v>3.5477767265846734E-2</v>
      </c>
      <c r="L17" s="509">
        <f>A3.5.1!L17/A3.5.1!$O17</f>
        <v>0.41406496373383789</v>
      </c>
      <c r="M17" s="510">
        <f>A3.5.1!M17/A3.5.1!$O17</f>
        <v>4.5490381583096817E-2</v>
      </c>
      <c r="N17" s="510">
        <f>A3.5.1!N17/A3.5.1!$O17</f>
        <v>2.6805424156417534E-3</v>
      </c>
      <c r="O17" s="669">
        <f>A3.5.1!O17/A3.5.1!$O17</f>
        <v>1</v>
      </c>
    </row>
    <row r="18" spans="2:15" s="31" customFormat="1" ht="13.35" customHeight="1" x14ac:dyDescent="0.2">
      <c r="B18" s="29"/>
      <c r="C18" s="130" t="s">
        <v>38</v>
      </c>
      <c r="D18" s="406" t="s">
        <v>64</v>
      </c>
      <c r="E18" s="509">
        <f>A3.5.1!E18/A3.5.1!$O18</f>
        <v>3.6213696665471494E-2</v>
      </c>
      <c r="F18" s="510">
        <f>A3.5.1!F18/A3.5.1!$O18</f>
        <v>8.4259591251344568E-3</v>
      </c>
      <c r="G18" s="509">
        <f>A3.5.1!G18/A3.5.1!$O18</f>
        <v>0.19558981713875942</v>
      </c>
      <c r="H18" s="509">
        <f>A3.5.1!H18/A3.5.1!$O18</f>
        <v>4.1233416995338831E-3</v>
      </c>
      <c r="I18" s="510">
        <f>A3.5.1!I18/A3.5.1!$O18</f>
        <v>7.8522768017210476E-2</v>
      </c>
      <c r="J18" s="509">
        <f>A3.5.1!J18/A3.5.1!$O18</f>
        <v>0.20294012190749372</v>
      </c>
      <c r="K18" s="509">
        <f>A3.5.1!K18/A3.5.1!$O18</f>
        <v>4.6253137325206167E-2</v>
      </c>
      <c r="L18" s="509">
        <f>A3.5.1!L18/A3.5.1!$O18</f>
        <v>0.39135891000358553</v>
      </c>
      <c r="M18" s="510">
        <f>A3.5.1!M18/A3.5.1!$O18</f>
        <v>3.4241663678737898E-2</v>
      </c>
      <c r="N18" s="510">
        <f>A3.5.1!N18/A3.5.1!$O18</f>
        <v>2.3305844388669776E-3</v>
      </c>
      <c r="O18" s="669">
        <f>A3.5.1!O18/A3.5.1!$O18</f>
        <v>1</v>
      </c>
    </row>
    <row r="19" spans="2:15" s="31" customFormat="1" ht="13.35" customHeight="1" x14ac:dyDescent="0.2">
      <c r="B19" s="29"/>
      <c r="C19" s="130" t="s">
        <v>39</v>
      </c>
      <c r="D19" s="406" t="s">
        <v>65</v>
      </c>
      <c r="E19" s="509">
        <f>A3.5.1!E19/A3.5.1!$O19</f>
        <v>3.0383091149273449E-2</v>
      </c>
      <c r="F19" s="510">
        <f>A3.5.1!F19/A3.5.1!$O19</f>
        <v>9.687362395420519E-3</v>
      </c>
      <c r="G19" s="509">
        <f>A3.5.1!G19/A3.5.1!$O19</f>
        <v>0.2166446499339498</v>
      </c>
      <c r="H19" s="509">
        <f>A3.5.1!H19/A3.5.1!$O19</f>
        <v>7.9260237780713338E-3</v>
      </c>
      <c r="I19" s="510">
        <f>A3.5.1!I19/A3.5.1!$O19</f>
        <v>8.5424922941435485E-2</v>
      </c>
      <c r="J19" s="509">
        <f>A3.5.1!J19/A3.5.1!$O19</f>
        <v>0.18141787758696609</v>
      </c>
      <c r="K19" s="509">
        <f>A3.5.1!K19/A3.5.1!$O19</f>
        <v>4.6235138705416116E-2</v>
      </c>
      <c r="L19" s="509">
        <f>A3.5.1!L19/A3.5.1!$O19</f>
        <v>0.38793483047115807</v>
      </c>
      <c r="M19" s="510">
        <f>A3.5.1!M19/A3.5.1!$O19</f>
        <v>3.1704095112285335E-2</v>
      </c>
      <c r="N19" s="510">
        <f>A3.5.1!N19/A3.5.1!$O19</f>
        <v>2.6420079260237781E-3</v>
      </c>
      <c r="O19" s="669">
        <f>A3.5.1!O19/A3.5.1!$O19</f>
        <v>1</v>
      </c>
    </row>
    <row r="20" spans="2:15" s="31" customFormat="1" ht="13.35" customHeight="1" x14ac:dyDescent="0.2">
      <c r="B20" s="29"/>
      <c r="C20" s="130" t="s">
        <v>40</v>
      </c>
      <c r="D20" s="406" t="s">
        <v>66</v>
      </c>
      <c r="E20" s="509">
        <f>A3.5.1!E20/A3.5.1!$O20</f>
        <v>3.736799350121852E-2</v>
      </c>
      <c r="F20" s="510">
        <f>A3.5.1!F20/A3.5.1!$O20</f>
        <v>1.1372867587327376E-2</v>
      </c>
      <c r="G20" s="509">
        <f>A3.5.1!G20/A3.5.1!$O20</f>
        <v>0.22664500406173843</v>
      </c>
      <c r="H20" s="509">
        <f>A3.5.1!H20/A3.5.1!$O20</f>
        <v>4.87408610885459E-3</v>
      </c>
      <c r="I20" s="510">
        <f>A3.5.1!I20/A3.5.1!$O20</f>
        <v>7.1486596263200655E-2</v>
      </c>
      <c r="J20" s="509">
        <f>A3.5.1!J20/A3.5.1!$O20</f>
        <v>0.1941510966693745</v>
      </c>
      <c r="K20" s="509">
        <f>A3.5.1!K20/A3.5.1!$O20</f>
        <v>4.9553208773354993E-2</v>
      </c>
      <c r="L20" s="509">
        <f>A3.5.1!L20/A3.5.1!$O20</f>
        <v>0.37530463038180339</v>
      </c>
      <c r="M20" s="510">
        <f>A3.5.1!M20/A3.5.1!$O20</f>
        <v>2.761982128350934E-2</v>
      </c>
      <c r="N20" s="510">
        <f>A3.5.1!N20/A3.5.1!$O20</f>
        <v>1.6246953696181965E-3</v>
      </c>
      <c r="O20" s="669">
        <f>A3.5.1!O20/A3.5.1!$O20</f>
        <v>1</v>
      </c>
    </row>
    <row r="21" spans="2:15" s="31" customFormat="1" ht="13.35" customHeight="1" x14ac:dyDescent="0.2">
      <c r="B21" s="29"/>
      <c r="C21" s="130" t="s">
        <v>41</v>
      </c>
      <c r="D21" s="406" t="s">
        <v>114</v>
      </c>
      <c r="E21" s="509">
        <f>A3.5.1!E21/A3.5.1!$O21</f>
        <v>2.8169014084507043E-2</v>
      </c>
      <c r="F21" s="510">
        <f>A3.5.1!F21/A3.5.1!$O21</f>
        <v>1.6570008285004142E-2</v>
      </c>
      <c r="G21" s="509">
        <f>A3.5.1!G21/A3.5.1!$O21</f>
        <v>0.25020712510356258</v>
      </c>
      <c r="H21" s="509">
        <f>A3.5.1!H21/A3.5.1!$O21</f>
        <v>2.8997514498757251E-3</v>
      </c>
      <c r="I21" s="510">
        <f>A3.5.1!I21/A3.5.1!$O21</f>
        <v>6.9179784589892296E-2</v>
      </c>
      <c r="J21" s="509">
        <f>A3.5.1!J21/A3.5.1!$O21</f>
        <v>0.16777133388566695</v>
      </c>
      <c r="K21" s="509">
        <f>A3.5.1!K21/A3.5.1!$O21</f>
        <v>4.7638773819386908E-2</v>
      </c>
      <c r="L21" s="509">
        <f>A3.5.1!L21/A3.5.1!$O21</f>
        <v>0.38898094449047227</v>
      </c>
      <c r="M21" s="510">
        <f>A3.5.1!M21/A3.5.1!$O21</f>
        <v>2.8169014084507043E-2</v>
      </c>
      <c r="N21" s="510">
        <f>A3.5.1!N21/A3.5.1!$O21</f>
        <v>4.1425020712510354E-4</v>
      </c>
      <c r="O21" s="669">
        <f>A3.5.1!O21/A3.5.1!$O21</f>
        <v>1</v>
      </c>
    </row>
    <row r="22" spans="2:15" s="31" customFormat="1" ht="13.35" customHeight="1" x14ac:dyDescent="0.2">
      <c r="B22" s="29"/>
      <c r="C22" s="130" t="s">
        <v>42</v>
      </c>
      <c r="D22" s="406" t="s">
        <v>115</v>
      </c>
      <c r="E22" s="509">
        <f>A3.5.1!E22/A3.5.1!$O22</f>
        <v>2.8402366863905324E-2</v>
      </c>
      <c r="F22" s="510">
        <f>A3.5.1!F22/A3.5.1!$O22</f>
        <v>2.6035502958579881E-2</v>
      </c>
      <c r="G22" s="509">
        <f>A3.5.1!G22/A3.5.1!$O22</f>
        <v>0.25680473372781065</v>
      </c>
      <c r="H22" s="509">
        <f>A3.5.1!H22/A3.5.1!$O22</f>
        <v>8.2840236686390536E-3</v>
      </c>
      <c r="I22" s="510">
        <f>A3.5.1!I22/A3.5.1!$O22</f>
        <v>8.6390532544378701E-2</v>
      </c>
      <c r="J22" s="509">
        <f>A3.5.1!J22/A3.5.1!$O22</f>
        <v>0.1514792899408284</v>
      </c>
      <c r="K22" s="509">
        <f>A3.5.1!K22/A3.5.1!$O22</f>
        <v>5.7988165680473373E-2</v>
      </c>
      <c r="L22" s="509">
        <f>A3.5.1!L22/A3.5.1!$O22</f>
        <v>0.35739644970414203</v>
      </c>
      <c r="M22" s="510">
        <f>A3.5.1!M22/A3.5.1!$O22</f>
        <v>2.7218934911242602E-2</v>
      </c>
      <c r="N22" s="510">
        <f>A3.5.1!N22/A3.5.1!$O22</f>
        <v>0</v>
      </c>
      <c r="O22" s="669">
        <f>A3.5.1!O22/A3.5.1!$O22</f>
        <v>1</v>
      </c>
    </row>
    <row r="23" spans="2:15" s="31" customFormat="1" ht="13.35" customHeight="1" x14ac:dyDescent="0.2">
      <c r="B23" s="29"/>
      <c r="C23" s="130" t="s">
        <v>43</v>
      </c>
      <c r="D23" s="406" t="s">
        <v>116</v>
      </c>
      <c r="E23" s="509">
        <f>A3.5.1!E23/A3.5.1!$O23</f>
        <v>1.9607843137254902E-2</v>
      </c>
      <c r="F23" s="510">
        <f>A3.5.1!F23/A3.5.1!$O23</f>
        <v>2.9411764705882353E-2</v>
      </c>
      <c r="G23" s="509">
        <f>A3.5.1!G23/A3.5.1!$O23</f>
        <v>0.30718954248366015</v>
      </c>
      <c r="H23" s="509">
        <f>A3.5.1!H23/A3.5.1!$O23</f>
        <v>6.5359477124183009E-3</v>
      </c>
      <c r="I23" s="510">
        <f>A3.5.1!I23/A3.5.1!$O23</f>
        <v>4.9019607843137254E-2</v>
      </c>
      <c r="J23" s="509">
        <f>A3.5.1!J23/A3.5.1!$O23</f>
        <v>0.1437908496732026</v>
      </c>
      <c r="K23" s="509">
        <f>A3.5.1!K23/A3.5.1!$O23</f>
        <v>4.5751633986928102E-2</v>
      </c>
      <c r="L23" s="509">
        <f>A3.5.1!L23/A3.5.1!$O23</f>
        <v>0.36601307189542481</v>
      </c>
      <c r="M23" s="510">
        <f>A3.5.1!M23/A3.5.1!$O23</f>
        <v>3.2679738562091505E-2</v>
      </c>
      <c r="N23" s="510">
        <f>A3.5.1!N23/A3.5.1!$O23</f>
        <v>0</v>
      </c>
      <c r="O23" s="669">
        <f>A3.5.1!O23/A3.5.1!$O23</f>
        <v>1</v>
      </c>
    </row>
    <row r="24" spans="2:15" s="31" customFormat="1" ht="13.35" customHeight="1" x14ac:dyDescent="0.2">
      <c r="B24" s="29"/>
      <c r="C24" s="130" t="s">
        <v>44</v>
      </c>
      <c r="D24" s="406" t="s">
        <v>117</v>
      </c>
      <c r="E24" s="509">
        <f>A3.5.1!E24/A3.5.1!$O24</f>
        <v>0</v>
      </c>
      <c r="F24" s="510">
        <f>A3.5.1!F24/A3.5.1!$O24</f>
        <v>5.6338028169014086E-2</v>
      </c>
      <c r="G24" s="509">
        <f>A3.5.1!G24/A3.5.1!$O24</f>
        <v>0.28169014084507044</v>
      </c>
      <c r="H24" s="509">
        <f>A3.5.1!H24/A3.5.1!$O24</f>
        <v>1.4084507042253521E-2</v>
      </c>
      <c r="I24" s="510">
        <f>A3.5.1!I24/A3.5.1!$O24</f>
        <v>4.2253521126760563E-2</v>
      </c>
      <c r="J24" s="509">
        <f>A3.5.1!J24/A3.5.1!$O24</f>
        <v>0.13380281690140844</v>
      </c>
      <c r="K24" s="509">
        <f>A3.5.1!K24/A3.5.1!$O24</f>
        <v>4.2253521126760563E-2</v>
      </c>
      <c r="L24" s="509">
        <f>A3.5.1!L24/A3.5.1!$O24</f>
        <v>0.38028169014084506</v>
      </c>
      <c r="M24" s="510">
        <f>A3.5.1!M24/A3.5.1!$O24</f>
        <v>4.9295774647887321E-2</v>
      </c>
      <c r="N24" s="510">
        <f>A3.5.1!N24/A3.5.1!$O24</f>
        <v>0</v>
      </c>
      <c r="O24" s="669">
        <f>A3.5.1!O24/A3.5.1!$O24</f>
        <v>1</v>
      </c>
    </row>
    <row r="25" spans="2:15" s="31" customFormat="1" ht="13.35" customHeight="1" x14ac:dyDescent="0.2">
      <c r="B25" s="29"/>
      <c r="C25" s="130" t="s">
        <v>45</v>
      </c>
      <c r="D25" s="406" t="s">
        <v>118</v>
      </c>
      <c r="E25" s="509">
        <f>A3.5.1!E25/A3.5.1!$O25</f>
        <v>2.032520325203252E-2</v>
      </c>
      <c r="F25" s="510">
        <f>A3.5.1!F25/A3.5.1!$O25</f>
        <v>4.065040650406504E-2</v>
      </c>
      <c r="G25" s="509">
        <f>A3.5.1!G25/A3.5.1!$O25</f>
        <v>0.24796747967479674</v>
      </c>
      <c r="H25" s="509">
        <f>A3.5.1!H25/A3.5.1!$O25</f>
        <v>2.032520325203252E-2</v>
      </c>
      <c r="I25" s="510">
        <f>A3.5.1!I25/A3.5.1!$O25</f>
        <v>4.878048780487805E-2</v>
      </c>
      <c r="J25" s="509">
        <f>A3.5.1!J25/A3.5.1!$O25</f>
        <v>0.15447154471544716</v>
      </c>
      <c r="K25" s="509">
        <f>A3.5.1!K25/A3.5.1!$O25</f>
        <v>4.065040650406504E-2</v>
      </c>
      <c r="L25" s="509">
        <f>A3.5.1!L25/A3.5.1!$O25</f>
        <v>0.38617886178861788</v>
      </c>
      <c r="M25" s="510">
        <f>A3.5.1!M25/A3.5.1!$O25</f>
        <v>4.4715447154471545E-2</v>
      </c>
      <c r="N25" s="510">
        <f>A3.5.1!N25/A3.5.1!$O25</f>
        <v>-4.0650406504065045E-3</v>
      </c>
      <c r="O25" s="669">
        <f>A3.5.1!O25/A3.5.1!$O25</f>
        <v>1</v>
      </c>
    </row>
    <row r="26" spans="2:15" s="31" customFormat="1" ht="13.35" customHeight="1" x14ac:dyDescent="0.2">
      <c r="B26" s="29"/>
      <c r="C26" s="130" t="s">
        <v>46</v>
      </c>
      <c r="D26" s="406" t="s">
        <v>119</v>
      </c>
      <c r="E26" s="509">
        <f>A3.5.1!E26/A3.5.1!$O26</f>
        <v>1.1627906976744186E-2</v>
      </c>
      <c r="F26" s="510">
        <f>A3.5.1!F26/A3.5.1!$O26</f>
        <v>0.11627906976744186</v>
      </c>
      <c r="G26" s="509">
        <f>A3.5.1!G26/A3.5.1!$O26</f>
        <v>0.20155038759689922</v>
      </c>
      <c r="H26" s="509">
        <f>A3.5.1!H26/A3.5.1!$O26</f>
        <v>1.1627906976744186E-2</v>
      </c>
      <c r="I26" s="510">
        <f>A3.5.1!I26/A3.5.1!$O26</f>
        <v>2.3255813953488372E-2</v>
      </c>
      <c r="J26" s="509">
        <f>A3.5.1!J26/A3.5.1!$O26</f>
        <v>0.13178294573643412</v>
      </c>
      <c r="K26" s="509">
        <f>A3.5.1!K26/A3.5.1!$O26</f>
        <v>5.0387596899224806E-2</v>
      </c>
      <c r="L26" s="509">
        <f>A3.5.1!L26/A3.5.1!$O26</f>
        <v>0.39147286821705424</v>
      </c>
      <c r="M26" s="510">
        <f>A3.5.1!M26/A3.5.1!$O26</f>
        <v>5.4263565891472867E-2</v>
      </c>
      <c r="N26" s="510">
        <f>A3.5.1!N26/A3.5.1!$O26</f>
        <v>7.7519379844961239E-3</v>
      </c>
      <c r="O26" s="669">
        <f>A3.5.1!O26/A3.5.1!$O26</f>
        <v>1</v>
      </c>
    </row>
    <row r="27" spans="2:15" s="31" customFormat="1" ht="13.35" customHeight="1" x14ac:dyDescent="0.2">
      <c r="B27" s="641"/>
      <c r="C27" s="665" t="s">
        <v>22</v>
      </c>
      <c r="D27" s="676"/>
      <c r="E27" s="666">
        <f>A3.5.1!E27/A3.5.1!$O27</f>
        <v>3.2108717803608973E-2</v>
      </c>
      <c r="F27" s="670">
        <f>A3.5.1!F27/A3.5.1!$O27</f>
        <v>4.0969357268749651E-3</v>
      </c>
      <c r="G27" s="666">
        <f>A3.5.1!G27/A3.5.1!$O27</f>
        <v>9.0096463119300293E-2</v>
      </c>
      <c r="H27" s="666">
        <f>A3.5.1!H27/A3.5.1!$O27</f>
        <v>3.5234851346856331E-3</v>
      </c>
      <c r="I27" s="670">
        <f>A3.5.1!I27/A3.5.1!$O27</f>
        <v>9.4494422779083057E-2</v>
      </c>
      <c r="J27" s="666">
        <f>A3.5.1!J27/A3.5.1!$O27</f>
        <v>0.22147685351723889</v>
      </c>
      <c r="K27" s="666">
        <f>A3.5.1!K27/A3.5.1!$O27</f>
        <v>3.898560955088734E-2</v>
      </c>
      <c r="L27" s="666">
        <f>A3.5.1!L27/A3.5.1!$O27</f>
        <v>0.43685947751275966</v>
      </c>
      <c r="M27" s="670">
        <f>A3.5.1!M27/A3.5.1!$O27</f>
        <v>6.1389315757549301E-2</v>
      </c>
      <c r="N27" s="670">
        <f>A3.5.1!N27/A3.5.1!$O27</f>
        <v>1.6968719098011887E-2</v>
      </c>
      <c r="O27" s="670">
        <f>A3.5.1!O27/A3.5.1!$O27</f>
        <v>1</v>
      </c>
    </row>
    <row r="28" spans="2:15" s="31" customFormat="1" ht="13.35" customHeight="1" x14ac:dyDescent="0.2">
      <c r="B28" s="126"/>
      <c r="C28" s="127" t="s">
        <v>29</v>
      </c>
      <c r="D28" s="675" t="s">
        <v>236</v>
      </c>
      <c r="E28" s="509">
        <f>A3.5.1!E10/A3.5.1!E$27</f>
        <v>0.54193034266160411</v>
      </c>
      <c r="F28" s="510">
        <f>A3.5.1!F10/A3.5.1!F$27</f>
        <v>0.33761939750183689</v>
      </c>
      <c r="G28" s="509">
        <f>A3.5.1!G10/A3.5.1!G$27</f>
        <v>0.41040761777480789</v>
      </c>
      <c r="H28" s="509">
        <f>A3.5.1!H10/A3.5.1!H$27</f>
        <v>0.36266552755232806</v>
      </c>
      <c r="I28" s="510">
        <f>A3.5.1!I10/A3.5.1!I$27</f>
        <v>0.26794304099901245</v>
      </c>
      <c r="J28" s="509">
        <f>A3.5.1!J10/A3.5.1!J$27</f>
        <v>0.32259818279431052</v>
      </c>
      <c r="K28" s="509">
        <f>A3.5.1!K10/A3.5.1!K$27</f>
        <v>0.32634545594934755</v>
      </c>
      <c r="L28" s="509">
        <f>A3.5.1!L10/A3.5.1!L$27</f>
        <v>0.34295036330874523</v>
      </c>
      <c r="M28" s="510">
        <f>A3.5.1!M10/A3.5.1!M$27</f>
        <v>0.29161252359820533</v>
      </c>
      <c r="N28" s="510">
        <f>A3.5.1!N10/A3.5.1!N$27</f>
        <v>8.1692389568919638E-2</v>
      </c>
      <c r="O28" s="669">
        <f>A3.5.1!O10/A3.5.1!O$27</f>
        <v>0.33563716983318759</v>
      </c>
    </row>
    <row r="29" spans="2:15" s="31" customFormat="1" ht="13.35" customHeight="1" x14ac:dyDescent="0.2">
      <c r="B29" s="126"/>
      <c r="C29" s="127" t="s">
        <v>30</v>
      </c>
      <c r="D29" s="550" t="s">
        <v>31</v>
      </c>
      <c r="E29" s="509">
        <f>A3.5.1!E11/A3.5.1!E$27</f>
        <v>0.23705057891529555</v>
      </c>
      <c r="F29" s="510">
        <f>A3.5.1!F11/A3.5.1!F$27</f>
        <v>0.45260837619397504</v>
      </c>
      <c r="G29" s="509">
        <f>A3.5.1!G11/A3.5.1!G$27</f>
        <v>0.21919478783828933</v>
      </c>
      <c r="H29" s="509">
        <f>A3.5.1!H11/A3.5.1!H$27</f>
        <v>0.3148227253310551</v>
      </c>
      <c r="I29" s="510">
        <f>A3.5.1!I11/A3.5.1!I$27</f>
        <v>0.51914561498518685</v>
      </c>
      <c r="J29" s="509">
        <f>A3.5.1!J11/A3.5.1!J$27</f>
        <v>0.38813719427247212</v>
      </c>
      <c r="K29" s="509">
        <f>A3.5.1!K11/A3.5.1!K$27</f>
        <v>0.41834607366226545</v>
      </c>
      <c r="L29" s="509">
        <f>A3.5.1!L11/A3.5.1!L$27</f>
        <v>0.38331225947376218</v>
      </c>
      <c r="M29" s="510">
        <f>A3.5.1!M11/A3.5.1!M$27</f>
        <v>0.48017750753916688</v>
      </c>
      <c r="N29" s="510">
        <f>A3.5.1!N11/A3.5.1!N$27</f>
        <v>0.76609898882384242</v>
      </c>
      <c r="O29" s="669">
        <f>A3.5.1!O11/A3.5.1!O$27</f>
        <v>0.39158397288376412</v>
      </c>
    </row>
    <row r="30" spans="2:15" s="31" customFormat="1" ht="13.35" customHeight="1" x14ac:dyDescent="0.2">
      <c r="B30" s="29"/>
      <c r="C30" s="127" t="s">
        <v>32</v>
      </c>
      <c r="D30" s="675" t="s">
        <v>112</v>
      </c>
      <c r="E30" s="509">
        <f>A3.5.1!E12/A3.5.1!E$27</f>
        <v>8.8782637228706704E-2</v>
      </c>
      <c r="F30" s="510">
        <f>A3.5.1!F12/A3.5.1!F$27</f>
        <v>5.5106539309331376E-2</v>
      </c>
      <c r="G30" s="509">
        <f>A3.5.1!G12/A3.5.1!G$27</f>
        <v>0.14336785833611762</v>
      </c>
      <c r="H30" s="509">
        <f>A3.5.1!H12/A3.5.1!H$27</f>
        <v>0.15079026057240497</v>
      </c>
      <c r="I30" s="510">
        <f>A3.5.1!I12/A3.5.1!I$27</f>
        <v>0.11023860342136281</v>
      </c>
      <c r="J30" s="509">
        <f>A3.5.1!J12/A3.5.1!J$27</f>
        <v>0.16000108733324725</v>
      </c>
      <c r="K30" s="509">
        <f>A3.5.1!K12/A3.5.1!K$27</f>
        <v>0.1272102540344375</v>
      </c>
      <c r="L30" s="509">
        <f>A3.5.1!L12/A3.5.1!L$27</f>
        <v>0.13725456418454499</v>
      </c>
      <c r="M30" s="510">
        <f>A3.5.1!M12/A3.5.1!M$27</f>
        <v>0.12050408218304852</v>
      </c>
      <c r="N30" s="510">
        <f>A3.5.1!N12/A3.5.1!N$27</f>
        <v>0.12577612205073621</v>
      </c>
      <c r="O30" s="669">
        <f>A3.5.1!O12/A3.5.1!O$27</f>
        <v>0.13683042870323406</v>
      </c>
    </row>
    <row r="31" spans="2:15" s="31" customFormat="1" ht="13.35" customHeight="1" x14ac:dyDescent="0.2">
      <c r="B31" s="29"/>
      <c r="C31" s="127" t="s">
        <v>33</v>
      </c>
      <c r="D31" s="406" t="s">
        <v>61</v>
      </c>
      <c r="E31" s="509">
        <f>A3.5.1!E13/A3.5.1!E$27</f>
        <v>3.6609947030422349E-2</v>
      </c>
      <c r="F31" s="510">
        <f>A3.5.1!F13/A3.5.1!F$27</f>
        <v>2.4981631153563555E-2</v>
      </c>
      <c r="G31" s="509">
        <f>A3.5.1!G13/A3.5.1!G$27</f>
        <v>5.8386234547276983E-2</v>
      </c>
      <c r="H31" s="509">
        <f>A3.5.1!H13/A3.5.1!H$27</f>
        <v>4.4425459205467747E-2</v>
      </c>
      <c r="I31" s="510">
        <f>A3.5.1!I13/A3.5.1!I$27</f>
        <v>3.270045554458284E-2</v>
      </c>
      <c r="J31" s="509">
        <f>A3.5.1!J13/A3.5.1!J$27</f>
        <v>4.4567071471773509E-2</v>
      </c>
      <c r="K31" s="509">
        <f>A3.5.1!K13/A3.5.1!K$27</f>
        <v>3.9881090263300133E-2</v>
      </c>
      <c r="L31" s="509">
        <f>A3.5.1!L13/A3.5.1!L$27</f>
        <v>4.6715061895131423E-2</v>
      </c>
      <c r="M31" s="510">
        <f>A3.5.1!M13/A3.5.1!M$27</f>
        <v>3.6138965846961038E-2</v>
      </c>
      <c r="N31" s="510">
        <f>A3.5.1!N13/A3.5.1!N$27</f>
        <v>1.0555259890012419E-2</v>
      </c>
      <c r="O31" s="669">
        <f>A3.5.1!O13/A3.5.1!O$27</f>
        <v>4.4015719469776442E-2</v>
      </c>
    </row>
    <row r="32" spans="2:15" s="31" customFormat="1" ht="13.35" customHeight="1" x14ac:dyDescent="0.2">
      <c r="B32" s="29"/>
      <c r="C32" s="130" t="s">
        <v>34</v>
      </c>
      <c r="D32" s="406" t="s">
        <v>62</v>
      </c>
      <c r="E32" s="509">
        <f>A3.5.1!E14/A3.5.1!E$27</f>
        <v>3.2531758308723575E-2</v>
      </c>
      <c r="F32" s="510">
        <f>A3.5.1!F14/A3.5.1!F$27</f>
        <v>1.9470977222630418E-2</v>
      </c>
      <c r="G32" s="509">
        <f>A3.5.1!G14/A3.5.1!G$27</f>
        <v>4.6475108586702306E-2</v>
      </c>
      <c r="H32" s="509">
        <f>A3.5.1!H14/A3.5.1!H$27</f>
        <v>3.8445108927808627E-2</v>
      </c>
      <c r="I32" s="510">
        <f>A3.5.1!I14/A3.5.1!I$27</f>
        <v>2.344621069733363E-2</v>
      </c>
      <c r="J32" s="509">
        <f>A3.5.1!J14/A3.5.1!J$27</f>
        <v>2.9996805958586194E-2</v>
      </c>
      <c r="K32" s="509">
        <f>A3.5.1!K14/A3.5.1!K$27</f>
        <v>2.6098370782178984E-2</v>
      </c>
      <c r="L32" s="509">
        <f>A3.5.1!L14/A3.5.1!L$27</f>
        <v>3.1652133168417459E-2</v>
      </c>
      <c r="M32" s="510">
        <f>A3.5.1!M14/A3.5.1!M$27</f>
        <v>2.7631353127221907E-2</v>
      </c>
      <c r="N32" s="510">
        <f>A3.5.1!N14/A3.5.1!N$27</f>
        <v>6.5637750576547811E-3</v>
      </c>
      <c r="O32" s="669">
        <f>A3.5.1!O14/A3.5.1!O$27</f>
        <v>3.0958806379901234E-2</v>
      </c>
    </row>
    <row r="33" spans="2:15" s="31" customFormat="1" ht="13.35" customHeight="1" x14ac:dyDescent="0.2">
      <c r="B33" s="29"/>
      <c r="C33" s="130" t="s">
        <v>35</v>
      </c>
      <c r="D33" s="406" t="s">
        <v>58</v>
      </c>
      <c r="E33" s="509">
        <f>A3.5.1!E15/A3.5.1!E$27</f>
        <v>1.3078329348896077E-2</v>
      </c>
      <c r="F33" s="510">
        <f>A3.5.1!F15/A3.5.1!F$27</f>
        <v>1.06539309331374E-2</v>
      </c>
      <c r="G33" s="509">
        <f>A3.5.1!G15/A3.5.1!G$27</f>
        <v>2.1182759772803206E-2</v>
      </c>
      <c r="H33" s="509">
        <f>A3.5.1!H15/A3.5.1!H$27</f>
        <v>2.050405809483127E-2</v>
      </c>
      <c r="I33" s="510">
        <f>A3.5.1!I15/A3.5.1!I$27</f>
        <v>9.3338855085852625E-3</v>
      </c>
      <c r="J33" s="509">
        <f>A3.5.1!J15/A3.5.1!J$27</f>
        <v>1.2504332343407023E-2</v>
      </c>
      <c r="K33" s="509">
        <f>A3.5.1!K15/A3.5.1!K$27</f>
        <v>1.2238437186317659E-2</v>
      </c>
      <c r="L33" s="509">
        <f>A3.5.1!L15/A3.5.1!L$27</f>
        <v>1.4325630751527136E-2</v>
      </c>
      <c r="M33" s="510">
        <f>A3.5.1!M15/A3.5.1!M$27</f>
        <v>1.194007894672322E-2</v>
      </c>
      <c r="N33" s="510">
        <f>A3.5.1!N15/A3.5.1!N$27</f>
        <v>2.6609898882384245E-3</v>
      </c>
      <c r="O33" s="669">
        <f>A3.5.1!O15/A3.5.1!O$27</f>
        <v>1.3609292006760998E-2</v>
      </c>
    </row>
    <row r="34" spans="2:15" s="31" customFormat="1" ht="13.35" customHeight="1" x14ac:dyDescent="0.2">
      <c r="B34" s="29"/>
      <c r="C34" s="130" t="s">
        <v>36</v>
      </c>
      <c r="D34" s="406" t="s">
        <v>59</v>
      </c>
      <c r="E34" s="509">
        <f>A3.5.1!E16/A3.5.1!E$27</f>
        <v>9.140767824497258E-3</v>
      </c>
      <c r="F34" s="510">
        <f>A3.5.1!F16/A3.5.1!F$27</f>
        <v>6.6127847171197646E-3</v>
      </c>
      <c r="G34" s="509">
        <f>A3.5.1!G16/A3.5.1!G$27</f>
        <v>1.4634146341463415E-2</v>
      </c>
      <c r="H34" s="509">
        <f>A3.5.1!H16/A3.5.1!H$27</f>
        <v>8.5433575395130294E-3</v>
      </c>
      <c r="I34" s="510">
        <f>A3.5.1!I16/A3.5.1!I$27</f>
        <v>6.6420311554267145E-3</v>
      </c>
      <c r="J34" s="509">
        <f>A3.5.1!J16/A3.5.1!J$27</f>
        <v>7.5569660684068531E-3</v>
      </c>
      <c r="K34" s="509">
        <f>A3.5.1!K16/A3.5.1!K$27</f>
        <v>8.1460891050884107E-3</v>
      </c>
      <c r="L34" s="509">
        <f>A3.5.1!L16/A3.5.1!L$27</f>
        <v>8.0241447860285482E-3</v>
      </c>
      <c r="M34" s="510">
        <f>A3.5.1!M16/A3.5.1!M$27</f>
        <v>7.3062495402947021E-3</v>
      </c>
      <c r="N34" s="510">
        <f>A3.5.1!N16/A3.5.1!N$27</f>
        <v>1.5965939329430547E-3</v>
      </c>
      <c r="O34" s="669">
        <f>A3.5.1!O16/A3.5.1!O$27</f>
        <v>8.2691274369768777E-3</v>
      </c>
    </row>
    <row r="35" spans="2:15" s="31" customFormat="1" ht="13.35" customHeight="1" x14ac:dyDescent="0.2">
      <c r="B35" s="29"/>
      <c r="C35" s="130" t="s">
        <v>37</v>
      </c>
      <c r="D35" s="406" t="s">
        <v>63</v>
      </c>
      <c r="E35" s="509">
        <f>A3.5.1!E17/A3.5.1!E$27</f>
        <v>2.1047203862560353E-2</v>
      </c>
      <c r="F35" s="510">
        <f>A3.5.1!F17/A3.5.1!F$27</f>
        <v>1.8736223365172666E-2</v>
      </c>
      <c r="G35" s="509">
        <f>A3.5.1!G17/A3.5.1!G$27</f>
        <v>3.7403942532576014E-2</v>
      </c>
      <c r="H35" s="509">
        <f>A3.5.1!H17/A3.5.1!H$27</f>
        <v>2.8620247757368645E-2</v>
      </c>
      <c r="I35" s="510">
        <f>A3.5.1!I17/A3.5.1!I$27</f>
        <v>1.463795355356631E-2</v>
      </c>
      <c r="J35" s="509">
        <f>A3.5.1!J17/A3.5.1!J$27</f>
        <v>1.7981773576442924E-2</v>
      </c>
      <c r="K35" s="509">
        <f>A3.5.1!K17/A3.5.1!K$27</f>
        <v>1.7373175816539264E-2</v>
      </c>
      <c r="L35" s="509">
        <f>A3.5.1!L17/A3.5.1!L$27</f>
        <v>1.8094808250846688E-2</v>
      </c>
      <c r="M35" s="510">
        <f>A3.5.1!M17/A3.5.1!M$27</f>
        <v>1.4146664378355848E-2</v>
      </c>
      <c r="N35" s="510">
        <f>A3.5.1!N17/A3.5.1!N$27</f>
        <v>3.0157885400035481E-3</v>
      </c>
      <c r="O35" s="669">
        <f>A3.5.1!O17/A3.5.1!O$27</f>
        <v>1.9090937825011776E-2</v>
      </c>
    </row>
    <row r="36" spans="2:15" s="31" customFormat="1" ht="13.35" customHeight="1" x14ac:dyDescent="0.2">
      <c r="B36" s="29"/>
      <c r="C36" s="130" t="s">
        <v>38</v>
      </c>
      <c r="D36" s="406" t="s">
        <v>64</v>
      </c>
      <c r="E36" s="509">
        <f>A3.5.1!E18/A3.5.1!E$27</f>
        <v>9.468897951530492E-3</v>
      </c>
      <c r="F36" s="510">
        <f>A3.5.1!F18/A3.5.1!F$27</f>
        <v>1.7266715650257163E-2</v>
      </c>
      <c r="G36" s="509">
        <f>A3.5.1!G18/A3.5.1!G$27</f>
        <v>1.8225860340795187E-2</v>
      </c>
      <c r="H36" s="509">
        <f>A3.5.1!H18/A3.5.1!H$27</f>
        <v>9.8248611704399823E-3</v>
      </c>
      <c r="I36" s="510">
        <f>A3.5.1!I18/A3.5.1!I$27</f>
        <v>6.9765219330381323E-3</v>
      </c>
      <c r="J36" s="509">
        <f>A3.5.1!J18/A3.5.1!J$27</f>
        <v>7.6928827243134511E-3</v>
      </c>
      <c r="K36" s="509">
        <f>A3.5.1!K18/A3.5.1!K$27</f>
        <v>9.9606208014825105E-3</v>
      </c>
      <c r="L36" s="509">
        <f>A3.5.1!L18/A3.5.1!L$27</f>
        <v>7.5211284104338E-3</v>
      </c>
      <c r="M36" s="510">
        <f>A3.5.1!M18/A3.5.1!M$27</f>
        <v>4.682864638242577E-3</v>
      </c>
      <c r="N36" s="510">
        <f>A3.5.1!N18/A3.5.1!N$27</f>
        <v>1.1530956182366507E-3</v>
      </c>
      <c r="O36" s="669">
        <f>A3.5.1!O18/A3.5.1!O$27</f>
        <v>8.3955574887981475E-3</v>
      </c>
    </row>
    <row r="37" spans="2:15" s="31" customFormat="1" ht="13.35" customHeight="1" x14ac:dyDescent="0.2">
      <c r="B37" s="29"/>
      <c r="C37" s="130" t="s">
        <v>39</v>
      </c>
      <c r="D37" s="406" t="s">
        <v>65</v>
      </c>
      <c r="E37" s="509">
        <f>A3.5.1!E19/A3.5.1!E$27</f>
        <v>3.2344255378990295E-3</v>
      </c>
      <c r="F37" s="510">
        <f>A3.5.1!F19/A3.5.1!F$27</f>
        <v>8.0822924320352683E-3</v>
      </c>
      <c r="G37" s="509">
        <f>A3.5.1!G19/A3.5.1!G$27</f>
        <v>8.21917808219178E-3</v>
      </c>
      <c r="H37" s="509">
        <f>A3.5.1!H19/A3.5.1!H$27</f>
        <v>7.6890217855617258E-3</v>
      </c>
      <c r="I37" s="510">
        <f>A3.5.1!I19/A3.5.1!I$27</f>
        <v>3.0900576598388075E-3</v>
      </c>
      <c r="J37" s="509">
        <f>A3.5.1!J19/A3.5.1!J$27</f>
        <v>2.7998831116759202E-3</v>
      </c>
      <c r="K37" s="509">
        <f>A3.5.1!K19/A3.5.1!K$27</f>
        <v>4.0537410238591616E-3</v>
      </c>
      <c r="L37" s="509">
        <f>A3.5.1!L19/A3.5.1!L$27</f>
        <v>3.0353248417737872E-3</v>
      </c>
      <c r="M37" s="510">
        <f>A3.5.1!M19/A3.5.1!M$27</f>
        <v>1.7652683453061025E-3</v>
      </c>
      <c r="N37" s="510">
        <f>A3.5.1!N19/A3.5.1!N$27</f>
        <v>5.3219797764768491E-4</v>
      </c>
      <c r="O37" s="669">
        <f>A3.5.1!O19/A3.5.1!O$27</f>
        <v>3.4181267581679083E-3</v>
      </c>
    </row>
    <row r="38" spans="2:15" s="31" customFormat="1" ht="13.35" customHeight="1" x14ac:dyDescent="0.2">
      <c r="B38" s="29"/>
      <c r="C38" s="130" t="s">
        <v>40</v>
      </c>
      <c r="D38" s="406" t="s">
        <v>66</v>
      </c>
      <c r="E38" s="509">
        <f>A3.5.1!E20/A3.5.1!E$27</f>
        <v>2.1562836919326867E-3</v>
      </c>
      <c r="F38" s="510">
        <f>A3.5.1!F20/A3.5.1!F$27</f>
        <v>5.1432770022042619E-3</v>
      </c>
      <c r="G38" s="509">
        <f>A3.5.1!G20/A3.5.1!G$27</f>
        <v>4.6608753758770466E-3</v>
      </c>
      <c r="H38" s="509">
        <f>A3.5.1!H20/A3.5.1!H$27</f>
        <v>2.5630072618539087E-3</v>
      </c>
      <c r="I38" s="510">
        <f>A3.5.1!I20/A3.5.1!I$27</f>
        <v>1.4016756395145106E-3</v>
      </c>
      <c r="J38" s="509">
        <f>A3.5.1!J20/A3.5.1!J$27</f>
        <v>1.624204038083847E-3</v>
      </c>
      <c r="K38" s="509">
        <f>A3.5.1!K20/A3.5.1!K$27</f>
        <v>2.3550304995753222E-3</v>
      </c>
      <c r="L38" s="509">
        <f>A3.5.1!L20/A3.5.1!L$27</f>
        <v>1.5917367501696819E-3</v>
      </c>
      <c r="M38" s="510">
        <f>A3.5.1!M20/A3.5.1!M$27</f>
        <v>8.3359894083899282E-4</v>
      </c>
      <c r="N38" s="510">
        <f>A3.5.1!N20/A3.5.1!N$27</f>
        <v>1.7739932588256165E-4</v>
      </c>
      <c r="O38" s="669">
        <f>A3.5.1!O20/A3.5.1!O$27</f>
        <v>1.8528023070474217E-3</v>
      </c>
    </row>
    <row r="39" spans="2:15" s="31" customFormat="1" ht="13.35" customHeight="1" x14ac:dyDescent="0.2">
      <c r="B39" s="29"/>
      <c r="C39" s="130" t="s">
        <v>41</v>
      </c>
      <c r="D39" s="406" t="s">
        <v>114</v>
      </c>
      <c r="E39" s="509">
        <f>A3.5.1!E21/A3.5.1!E$27</f>
        <v>3.1875498054657102E-3</v>
      </c>
      <c r="F39" s="510">
        <f>A3.5.1!F21/A3.5.1!F$27</f>
        <v>1.4695077149155033E-2</v>
      </c>
      <c r="G39" s="509">
        <f>A3.5.1!G21/A3.5.1!G$27</f>
        <v>1.0090210491146008E-2</v>
      </c>
      <c r="H39" s="509">
        <f>A3.5.1!H21/A3.5.1!H$27</f>
        <v>2.9901751388295601E-3</v>
      </c>
      <c r="I39" s="510">
        <f>A3.5.1!I21/A3.5.1!I$27</f>
        <v>2.6599980886241278E-3</v>
      </c>
      <c r="J39" s="509">
        <f>A3.5.1!J21/A3.5.1!J$27</f>
        <v>2.752312282108611E-3</v>
      </c>
      <c r="K39" s="509">
        <f>A3.5.1!K21/A3.5.1!K$27</f>
        <v>4.4398115975600337E-3</v>
      </c>
      <c r="L39" s="509">
        <f>A3.5.1!L21/A3.5.1!L$27</f>
        <v>3.2351532649552628E-3</v>
      </c>
      <c r="M39" s="510">
        <f>A3.5.1!M21/A3.5.1!M$27</f>
        <v>1.6671978816779856E-3</v>
      </c>
      <c r="N39" s="510">
        <f>A3.5.1!N21/A3.5.1!N$27</f>
        <v>8.8699662941280823E-5</v>
      </c>
      <c r="O39" s="669">
        <f>A3.5.1!O21/A3.5.1!O$27</f>
        <v>3.633358870196975E-3</v>
      </c>
    </row>
    <row r="40" spans="2:15" s="31" customFormat="1" ht="13.35" customHeight="1" x14ac:dyDescent="0.2">
      <c r="B40" s="29"/>
      <c r="C40" s="130" t="s">
        <v>42</v>
      </c>
      <c r="D40" s="406" t="s">
        <v>115</v>
      </c>
      <c r="E40" s="509">
        <f>A3.5.1!E22/A3.5.1!E$27</f>
        <v>1.1250175783996624E-3</v>
      </c>
      <c r="F40" s="510">
        <f>A3.5.1!F22/A3.5.1!F$27</f>
        <v>8.0822924320352683E-3</v>
      </c>
      <c r="G40" s="509">
        <f>A3.5.1!G22/A3.5.1!G$27</f>
        <v>3.6251252923488139E-3</v>
      </c>
      <c r="H40" s="509">
        <f>A3.5.1!H22/A3.5.1!H$27</f>
        <v>2.9901751388295601E-3</v>
      </c>
      <c r="I40" s="510">
        <f>A3.5.1!I22/A3.5.1!I$27</f>
        <v>1.1627536555063552E-3</v>
      </c>
      <c r="J40" s="509">
        <f>A3.5.1!J22/A3.5.1!J$27</f>
        <v>8.6986659780222771E-4</v>
      </c>
      <c r="K40" s="509">
        <f>A3.5.1!K22/A3.5.1!K$27</f>
        <v>1.8917458111342754E-3</v>
      </c>
      <c r="L40" s="509">
        <f>A3.5.1!L22/A3.5.1!L$27</f>
        <v>1.0404859276000951E-3</v>
      </c>
      <c r="M40" s="510">
        <f>A3.5.1!M22/A3.5.1!M$27</f>
        <v>5.6390516586167158E-4</v>
      </c>
      <c r="N40" s="510">
        <f>A3.5.1!N22/A3.5.1!N$27</f>
        <v>0</v>
      </c>
      <c r="O40" s="669">
        <f>A3.5.1!O22/A3.5.1!O$27</f>
        <v>1.271826116535395E-3</v>
      </c>
    </row>
    <row r="41" spans="2:15" s="31" customFormat="1" ht="13.35" customHeight="1" x14ac:dyDescent="0.2">
      <c r="B41" s="29"/>
      <c r="C41" s="130" t="s">
        <v>43</v>
      </c>
      <c r="D41" s="406" t="s">
        <v>116</v>
      </c>
      <c r="E41" s="509">
        <f>A3.5.1!E23/A3.5.1!E$27</f>
        <v>2.8125439459991561E-4</v>
      </c>
      <c r="F41" s="510">
        <f>A3.5.1!F23/A3.5.1!F$27</f>
        <v>3.3063923585598823E-3</v>
      </c>
      <c r="G41" s="509">
        <f>A3.5.1!G23/A3.5.1!G$27</f>
        <v>1.5703307718008686E-3</v>
      </c>
      <c r="H41" s="509">
        <f>A3.5.1!H23/A3.5.1!H$27</f>
        <v>8.5433575395130288E-4</v>
      </c>
      <c r="I41" s="510">
        <f>A3.5.1!I23/A3.5.1!I$27</f>
        <v>2.3892198400815522E-4</v>
      </c>
      <c r="J41" s="509">
        <f>A3.5.1!J23/A3.5.1!J$27</f>
        <v>2.9901664299451574E-4</v>
      </c>
      <c r="K41" s="509">
        <f>A3.5.1!K23/A3.5.1!K$27</f>
        <v>5.4049880318122155E-4</v>
      </c>
      <c r="L41" s="509">
        <f>A3.5.1!L23/A3.5.1!L$27</f>
        <v>3.8587557579871078E-4</v>
      </c>
      <c r="M41" s="510">
        <f>A3.5.1!M23/A3.5.1!M$27</f>
        <v>2.4517615907029198E-4</v>
      </c>
      <c r="N41" s="510">
        <f>A3.5.1!N23/A3.5.1!N$27</f>
        <v>0</v>
      </c>
      <c r="O41" s="669">
        <f>A3.5.1!O23/A3.5.1!O$27</f>
        <v>4.6056661734891231E-4</v>
      </c>
    </row>
    <row r="42" spans="2:15" s="31" customFormat="1" ht="13.35" customHeight="1" x14ac:dyDescent="0.2">
      <c r="B42" s="29"/>
      <c r="C42" s="130" t="s">
        <v>44</v>
      </c>
      <c r="D42" s="406" t="s">
        <v>117</v>
      </c>
      <c r="E42" s="509">
        <f>A3.5.1!E24/A3.5.1!E$27</f>
        <v>0</v>
      </c>
      <c r="F42" s="510">
        <f>A3.5.1!F24/A3.5.1!F$27</f>
        <v>2.9390154298310064E-3</v>
      </c>
      <c r="G42" s="509">
        <f>A3.5.1!G24/A3.5.1!G$27</f>
        <v>6.6822586034079518E-4</v>
      </c>
      <c r="H42" s="509">
        <f>A3.5.1!H24/A3.5.1!H$27</f>
        <v>8.5433575395130288E-4</v>
      </c>
      <c r="I42" s="510">
        <f>A3.5.1!I24/A3.5.1!I$27</f>
        <v>9.5568793603262076E-5</v>
      </c>
      <c r="J42" s="509">
        <f>A3.5.1!J24/A3.5.1!J$27</f>
        <v>1.2912082311126817E-4</v>
      </c>
      <c r="K42" s="509">
        <f>A3.5.1!K24/A3.5.1!K$27</f>
        <v>2.3164234422052351E-4</v>
      </c>
      <c r="L42" s="509">
        <f>A3.5.1!L24/A3.5.1!L$27</f>
        <v>1.8604715261723556E-4</v>
      </c>
      <c r="M42" s="510">
        <f>A3.5.1!M24/A3.5.1!M$27</f>
        <v>1.716233113492044E-4</v>
      </c>
      <c r="N42" s="510">
        <f>A3.5.1!N24/A3.5.1!N$27</f>
        <v>0</v>
      </c>
      <c r="O42" s="669">
        <f>A3.5.1!O24/A3.5.1!O$27</f>
        <v>2.1372699236452795E-4</v>
      </c>
    </row>
    <row r="43" spans="2:15" s="31" customFormat="1" ht="13.35" customHeight="1" x14ac:dyDescent="0.2">
      <c r="B43" s="29"/>
      <c r="C43" s="130" t="s">
        <v>45</v>
      </c>
      <c r="D43" s="406" t="s">
        <v>118</v>
      </c>
      <c r="E43" s="509">
        <f>A3.5.1!E25/A3.5.1!E$27</f>
        <v>2.3437866216659636E-4</v>
      </c>
      <c r="F43" s="510">
        <f>A3.5.1!F25/A3.5.1!F$27</f>
        <v>3.6737692872887582E-3</v>
      </c>
      <c r="G43" s="509">
        <f>A3.5.1!G25/A3.5.1!G$27</f>
        <v>1.0190444370197127E-3</v>
      </c>
      <c r="H43" s="509">
        <f>A3.5.1!H25/A3.5.1!H$27</f>
        <v>2.1358393848782574E-3</v>
      </c>
      <c r="I43" s="510">
        <f>A3.5.1!I25/A3.5.1!I$27</f>
        <v>1.9113758720652415E-4</v>
      </c>
      <c r="J43" s="509">
        <f>A3.5.1!J25/A3.5.1!J$27</f>
        <v>2.5824164622253635E-4</v>
      </c>
      <c r="K43" s="509">
        <f>A3.5.1!K25/A3.5.1!K$27</f>
        <v>3.8607057370087253E-4</v>
      </c>
      <c r="L43" s="509">
        <f>A3.5.1!L25/A3.5.1!L$27</f>
        <v>3.2730517590069219E-4</v>
      </c>
      <c r="M43" s="510">
        <f>A3.5.1!M25/A3.5.1!M$27</f>
        <v>2.6969377497732119E-4</v>
      </c>
      <c r="N43" s="510">
        <f>A3.5.1!N25/A3.5.1!N$27</f>
        <v>-8.8699662941280823E-5</v>
      </c>
      <c r="O43" s="669">
        <f>A3.5.1!O25/A3.5.1!O$27</f>
        <v>3.7025943747657656E-4</v>
      </c>
    </row>
    <row r="44" spans="2:15" s="31" customFormat="1" ht="13.35" customHeight="1" x14ac:dyDescent="0.2">
      <c r="B44" s="29"/>
      <c r="C44" s="130" t="s">
        <v>46</v>
      </c>
      <c r="D44" s="406" t="s">
        <v>119</v>
      </c>
      <c r="E44" s="509">
        <f>A3.5.1!E26/A3.5.1!E$27</f>
        <v>1.4062719729995781E-4</v>
      </c>
      <c r="F44" s="510">
        <f>A3.5.1!F26/A3.5.1!F$27</f>
        <v>1.1021307861866276E-2</v>
      </c>
      <c r="G44" s="509">
        <f>A3.5.1!G26/A3.5.1!G$27</f>
        <v>8.6869361844303379E-4</v>
      </c>
      <c r="H44" s="509">
        <f>A3.5.1!H26/A3.5.1!H$27</f>
        <v>1.2815036309269544E-3</v>
      </c>
      <c r="I44" s="510">
        <f>A3.5.1!I26/A3.5.1!I$27</f>
        <v>9.5568793603262076E-5</v>
      </c>
      <c r="J44" s="509">
        <f>A3.5.1!J26/A3.5.1!J$27</f>
        <v>2.3105831504121672E-4</v>
      </c>
      <c r="K44" s="509">
        <f>A3.5.1!K26/A3.5.1!K$27</f>
        <v>5.0189174581113428E-4</v>
      </c>
      <c r="L44" s="509">
        <f>A3.5.1!L26/A3.5.1!L$27</f>
        <v>3.4797708174705169E-4</v>
      </c>
      <c r="M44" s="510">
        <f>A3.5.1!M26/A3.5.1!M$27</f>
        <v>3.432466226984088E-4</v>
      </c>
      <c r="N44" s="510">
        <f>A3.5.1!N26/A3.5.1!N$27</f>
        <v>1.7739932588256165E-4</v>
      </c>
      <c r="O44" s="669">
        <f>A3.5.1!O26/A3.5.1!O$27</f>
        <v>3.8832087345104375E-4</v>
      </c>
    </row>
    <row r="45" spans="2:15" s="31" customFormat="1" ht="13.35" customHeight="1" x14ac:dyDescent="0.2">
      <c r="B45" s="641"/>
      <c r="C45" s="665" t="s">
        <v>22</v>
      </c>
      <c r="D45" s="676"/>
      <c r="E45" s="666">
        <f>A3.5.1!E27/A3.5.1!E$27</f>
        <v>1</v>
      </c>
      <c r="F45" s="670">
        <f>A3.5.1!F27/A3.5.1!F$27</f>
        <v>1</v>
      </c>
      <c r="G45" s="666">
        <f>A3.5.1!G27/A3.5.1!G$27</f>
        <v>1</v>
      </c>
      <c r="H45" s="666">
        <f>A3.5.1!H27/A3.5.1!H$27</f>
        <v>1</v>
      </c>
      <c r="I45" s="670">
        <f>A3.5.1!I27/A3.5.1!I$27</f>
        <v>1</v>
      </c>
      <c r="J45" s="666">
        <f>A3.5.1!J27/A3.5.1!J$27</f>
        <v>1</v>
      </c>
      <c r="K45" s="666">
        <f>A3.5.1!K27/A3.5.1!K$27</f>
        <v>1</v>
      </c>
      <c r="L45" s="666">
        <f>A3.5.1!L27/A3.5.1!L$27</f>
        <v>1</v>
      </c>
      <c r="M45" s="670">
        <f>A3.5.1!M27/A3.5.1!M$27</f>
        <v>1</v>
      </c>
      <c r="N45" s="670">
        <f>A3.5.1!N27/A3.5.1!N$27</f>
        <v>1</v>
      </c>
      <c r="O45" s="670">
        <f>A3.5.1!O27/A3.5.1!O$27</f>
        <v>1</v>
      </c>
    </row>
    <row r="46" spans="2:15" s="31" customFormat="1" ht="13.35" customHeight="1" x14ac:dyDescent="0.2"/>
    <row r="48" spans="2:15" x14ac:dyDescent="0.2">
      <c r="J48" s="805" t="s">
        <v>190</v>
      </c>
    </row>
  </sheetData>
  <mergeCells count="12">
    <mergeCell ref="O4:O9"/>
    <mergeCell ref="C4:D9"/>
    <mergeCell ref="H4:H9"/>
    <mergeCell ref="I4:I9"/>
    <mergeCell ref="J4:J9"/>
    <mergeCell ref="K4:K9"/>
    <mergeCell ref="L4:L9"/>
    <mergeCell ref="E4:E9"/>
    <mergeCell ref="F4:F9"/>
    <mergeCell ref="G4:G9"/>
    <mergeCell ref="M4:M9"/>
    <mergeCell ref="N4:N9"/>
  </mergeCells>
  <hyperlinks>
    <hyperlink ref="J48" location="CONTENTS!A1" display="CONTENTS!A1"/>
  </hyperlinks>
  <pageMargins left="0.98425196850393704" right="0.98425196850393704" top="0.98425196850393704" bottom="0.98425196850393704" header="0.51181102362204722" footer="0.51181102362204722"/>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I150"/>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1.28515625" style="95" customWidth="1"/>
    <col min="17" max="17" width="10.7109375" style="95" hidden="1" customWidth="1"/>
    <col min="18" max="23" width="10.7109375" style="95" customWidth="1"/>
    <col min="24" max="28" width="9.140625" style="636"/>
    <col min="29" max="29" width="10" style="636" bestFit="1" customWidth="1"/>
    <col min="30" max="35" width="9.140625" style="636"/>
    <col min="36" max="16384" width="9.140625" style="96"/>
  </cols>
  <sheetData>
    <row r="1" spans="2:35" s="135" customFormat="1" ht="15" customHeight="1" x14ac:dyDescent="0.2">
      <c r="B1" s="238" t="s">
        <v>352</v>
      </c>
      <c r="C1" s="57"/>
      <c r="D1" s="57"/>
      <c r="E1" s="122"/>
      <c r="F1" s="122"/>
      <c r="G1" s="624"/>
      <c r="H1" s="93"/>
      <c r="I1" s="93"/>
      <c r="J1" s="93"/>
      <c r="K1" s="93"/>
      <c r="L1" s="93"/>
      <c r="M1" s="93"/>
      <c r="N1" s="93"/>
      <c r="O1" s="93"/>
      <c r="P1" s="93"/>
      <c r="Q1" s="93"/>
      <c r="R1" s="93"/>
      <c r="S1" s="93"/>
      <c r="T1" s="93"/>
      <c r="U1" s="93"/>
      <c r="V1" s="93"/>
      <c r="W1" s="93"/>
      <c r="X1" s="635"/>
      <c r="Y1" s="635"/>
      <c r="Z1" s="635"/>
      <c r="AA1" s="635"/>
      <c r="AB1" s="635"/>
      <c r="AC1" s="635"/>
      <c r="AD1" s="635"/>
      <c r="AE1" s="635"/>
      <c r="AF1" s="635"/>
      <c r="AG1" s="635"/>
      <c r="AH1" s="635"/>
      <c r="AI1" s="635"/>
    </row>
    <row r="2" spans="2:35" s="135" customFormat="1" ht="15" customHeight="1" x14ac:dyDescent="0.2">
      <c r="B2" s="642"/>
      <c r="C2" s="643" t="s">
        <v>141</v>
      </c>
      <c r="D2" s="644"/>
      <c r="E2" s="656" t="s">
        <v>374</v>
      </c>
      <c r="F2" s="645"/>
      <c r="G2" s="646"/>
      <c r="H2" s="645"/>
      <c r="I2" s="645"/>
      <c r="J2" s="645"/>
      <c r="K2" s="645"/>
      <c r="L2" s="646"/>
      <c r="M2" s="646"/>
      <c r="N2" s="645"/>
      <c r="O2" s="647"/>
      <c r="R2" s="93"/>
      <c r="S2" s="93"/>
      <c r="T2" s="93"/>
      <c r="U2" s="93"/>
      <c r="V2" s="93"/>
      <c r="W2" s="93"/>
      <c r="X2" s="635"/>
      <c r="Y2" s="635"/>
      <c r="Z2" s="635"/>
      <c r="AA2" s="635"/>
      <c r="AB2" s="635"/>
      <c r="AC2" s="635"/>
      <c r="AD2" s="635"/>
      <c r="AE2" s="635"/>
      <c r="AF2" s="635"/>
      <c r="AG2" s="635"/>
      <c r="AH2" s="635"/>
      <c r="AI2" s="635"/>
    </row>
    <row r="3" spans="2:35"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635"/>
      <c r="Y3" s="635"/>
      <c r="Z3" s="635"/>
      <c r="AA3" s="635"/>
      <c r="AB3" s="635"/>
      <c r="AC3" s="635"/>
      <c r="AD3" s="635"/>
      <c r="AE3" s="635"/>
      <c r="AF3" s="635"/>
      <c r="AG3" s="635"/>
      <c r="AH3" s="635"/>
      <c r="AI3" s="635"/>
    </row>
    <row r="4" spans="2:35" s="125" customFormat="1" ht="12.6" customHeight="1" x14ac:dyDescent="0.2">
      <c r="B4" s="650"/>
      <c r="C4" s="889" t="s">
        <v>280</v>
      </c>
      <c r="D4" s="889"/>
      <c r="E4" s="869" t="s">
        <v>1</v>
      </c>
      <c r="F4" s="810" t="s">
        <v>9</v>
      </c>
      <c r="G4" s="813" t="s">
        <v>283</v>
      </c>
      <c r="H4" s="813" t="s">
        <v>84</v>
      </c>
      <c r="I4" s="810" t="s">
        <v>4</v>
      </c>
      <c r="J4" s="813" t="s">
        <v>243</v>
      </c>
      <c r="K4" s="813" t="s">
        <v>244</v>
      </c>
      <c r="L4" s="813" t="s">
        <v>284</v>
      </c>
      <c r="M4" s="810" t="s">
        <v>99</v>
      </c>
      <c r="N4" s="810" t="s">
        <v>21</v>
      </c>
      <c r="O4" s="810" t="s">
        <v>281</v>
      </c>
      <c r="P4" s="95"/>
      <c r="Q4" s="95"/>
      <c r="R4" s="6"/>
      <c r="S4" s="6"/>
      <c r="T4" s="7"/>
      <c r="U4" s="7"/>
      <c r="V4" s="7"/>
      <c r="W4" s="7"/>
      <c r="X4" s="7"/>
      <c r="Y4" s="7"/>
      <c r="Z4" s="7"/>
      <c r="AA4" s="7"/>
      <c r="AB4" s="9"/>
      <c r="AC4" s="9"/>
      <c r="AD4" s="636"/>
      <c r="AE4" s="636"/>
      <c r="AF4" s="636"/>
      <c r="AG4" s="636"/>
      <c r="AH4" s="636"/>
      <c r="AI4" s="636"/>
    </row>
    <row r="5" spans="2:35" s="125" customFormat="1" ht="12.6" customHeight="1" x14ac:dyDescent="0.2">
      <c r="B5" s="650"/>
      <c r="C5" s="890"/>
      <c r="D5" s="890"/>
      <c r="E5" s="870"/>
      <c r="F5" s="811"/>
      <c r="G5" s="814"/>
      <c r="H5" s="814"/>
      <c r="I5" s="811"/>
      <c r="J5" s="814"/>
      <c r="K5" s="814"/>
      <c r="L5" s="814"/>
      <c r="M5" s="811"/>
      <c r="N5" s="811"/>
      <c r="O5" s="811"/>
      <c r="P5" s="95"/>
      <c r="Q5" s="95"/>
      <c r="R5" s="6"/>
      <c r="S5" s="6"/>
      <c r="T5" s="7"/>
      <c r="U5" s="7"/>
      <c r="V5" s="7"/>
      <c r="W5" s="7"/>
      <c r="X5" s="7"/>
      <c r="Y5" s="7"/>
      <c r="Z5" s="7"/>
      <c r="AA5" s="7"/>
      <c r="AB5" s="9"/>
      <c r="AC5" s="9"/>
      <c r="AD5" s="636"/>
      <c r="AE5" s="636"/>
      <c r="AF5" s="636"/>
      <c r="AG5" s="636"/>
      <c r="AH5" s="636"/>
      <c r="AI5" s="636"/>
    </row>
    <row r="6" spans="2:35" s="125" customFormat="1" ht="12.6" customHeight="1" x14ac:dyDescent="0.2">
      <c r="B6" s="650"/>
      <c r="C6" s="890"/>
      <c r="D6" s="890"/>
      <c r="E6" s="870"/>
      <c r="F6" s="811"/>
      <c r="G6" s="814"/>
      <c r="H6" s="814"/>
      <c r="I6" s="811"/>
      <c r="J6" s="814"/>
      <c r="K6" s="814"/>
      <c r="L6" s="814"/>
      <c r="M6" s="811"/>
      <c r="N6" s="811"/>
      <c r="O6" s="811"/>
      <c r="P6" s="95"/>
      <c r="Q6" s="95"/>
      <c r="R6" s="6"/>
      <c r="S6" s="6"/>
      <c r="T6" s="7"/>
      <c r="U6" s="7"/>
      <c r="V6" s="7"/>
      <c r="W6" s="7"/>
      <c r="X6" s="7"/>
      <c r="Y6" s="7"/>
      <c r="Z6" s="7"/>
      <c r="AA6" s="7"/>
      <c r="AB6" s="9"/>
      <c r="AC6" s="9"/>
      <c r="AD6" s="636"/>
      <c r="AE6" s="636"/>
      <c r="AF6" s="636"/>
      <c r="AG6" s="636"/>
      <c r="AH6" s="636"/>
      <c r="AI6" s="636"/>
    </row>
    <row r="7" spans="2:35" s="125" customFormat="1" ht="12.6" customHeight="1" x14ac:dyDescent="0.2">
      <c r="B7" s="650"/>
      <c r="C7" s="890"/>
      <c r="D7" s="890"/>
      <c r="E7" s="870"/>
      <c r="F7" s="811"/>
      <c r="G7" s="814"/>
      <c r="H7" s="814"/>
      <c r="I7" s="811"/>
      <c r="J7" s="814"/>
      <c r="K7" s="814"/>
      <c r="L7" s="814"/>
      <c r="M7" s="811"/>
      <c r="N7" s="811"/>
      <c r="O7" s="811"/>
      <c r="P7" s="95"/>
      <c r="Q7" s="95"/>
      <c r="R7" s="6"/>
      <c r="S7" s="6"/>
      <c r="T7" s="7"/>
      <c r="U7" s="7"/>
      <c r="V7" s="7"/>
      <c r="W7" s="7"/>
      <c r="X7" s="7"/>
      <c r="Y7" s="7"/>
      <c r="Z7" s="7"/>
      <c r="AA7" s="7"/>
      <c r="AB7" s="9"/>
      <c r="AC7" s="9"/>
      <c r="AD7" s="636"/>
      <c r="AE7" s="636"/>
      <c r="AF7" s="636"/>
      <c r="AG7" s="636"/>
      <c r="AH7" s="636"/>
      <c r="AI7" s="636"/>
    </row>
    <row r="8" spans="2:35" s="125" customFormat="1" ht="12.6" customHeight="1" x14ac:dyDescent="0.2">
      <c r="B8" s="650"/>
      <c r="C8" s="890"/>
      <c r="D8" s="890"/>
      <c r="E8" s="870"/>
      <c r="F8" s="811"/>
      <c r="G8" s="814"/>
      <c r="H8" s="814"/>
      <c r="I8" s="811"/>
      <c r="J8" s="814"/>
      <c r="K8" s="814"/>
      <c r="L8" s="814"/>
      <c r="M8" s="811"/>
      <c r="N8" s="811"/>
      <c r="O8" s="811"/>
      <c r="P8" s="95"/>
      <c r="Q8" s="95"/>
      <c r="R8" s="6"/>
      <c r="S8" s="6"/>
      <c r="T8" s="7"/>
      <c r="U8" s="7"/>
      <c r="V8" s="7"/>
      <c r="W8" s="7"/>
      <c r="X8" s="7"/>
      <c r="Y8" s="7"/>
      <c r="Z8" s="7"/>
      <c r="AA8" s="7"/>
      <c r="AB8" s="9"/>
      <c r="AC8" s="9"/>
      <c r="AD8" s="636"/>
      <c r="AE8" s="636"/>
      <c r="AF8" s="636"/>
      <c r="AG8" s="636"/>
      <c r="AH8" s="636"/>
      <c r="AI8" s="636"/>
    </row>
    <row r="9" spans="2:35" s="125" customFormat="1" ht="12.6" customHeight="1" x14ac:dyDescent="0.2">
      <c r="B9" s="651"/>
      <c r="C9" s="891"/>
      <c r="D9" s="891"/>
      <c r="E9" s="871"/>
      <c r="F9" s="812"/>
      <c r="G9" s="815"/>
      <c r="H9" s="815"/>
      <c r="I9" s="812"/>
      <c r="J9" s="815"/>
      <c r="K9" s="815"/>
      <c r="L9" s="815"/>
      <c r="M9" s="812"/>
      <c r="N9" s="812"/>
      <c r="O9" s="812"/>
      <c r="P9" s="95"/>
      <c r="Q9" s="95"/>
      <c r="R9" s="6"/>
      <c r="S9" s="6"/>
      <c r="T9" s="7"/>
      <c r="U9" s="7"/>
      <c r="V9" s="7"/>
      <c r="W9" s="7"/>
      <c r="X9" s="7"/>
      <c r="Y9" s="7"/>
      <c r="Z9" s="7"/>
      <c r="AA9" s="7"/>
      <c r="AB9" s="9"/>
      <c r="AC9" s="9"/>
      <c r="AD9" s="636"/>
      <c r="AE9" s="636"/>
      <c r="AF9" s="636"/>
      <c r="AG9" s="636"/>
      <c r="AH9" s="636"/>
      <c r="AI9" s="636"/>
    </row>
    <row r="10" spans="2:35" ht="13.35" customHeight="1" x14ac:dyDescent="0.2">
      <c r="B10" s="610"/>
      <c r="C10" s="652" t="s">
        <v>29</v>
      </c>
      <c r="D10" s="674" t="s">
        <v>236</v>
      </c>
      <c r="E10" s="629">
        <f t="shared" ref="E10:F25" si="0">K66</f>
        <v>2.9000000000000001E-2</v>
      </c>
      <c r="F10" s="662">
        <f t="shared" si="0"/>
        <v>12.974425999999999</v>
      </c>
      <c r="G10" s="629">
        <f t="shared" ref="G10:G26" si="1">T45</f>
        <v>5.9699999999999996E-3</v>
      </c>
      <c r="H10" s="629">
        <f t="shared" ref="H10:I25" si="2">M66</f>
        <v>0</v>
      </c>
      <c r="I10" s="662">
        <f t="shared" si="2"/>
        <v>2.6897000000000001E-2</v>
      </c>
      <c r="J10" s="629">
        <f>J87</f>
        <v>2.4046919999999998</v>
      </c>
      <c r="K10" s="629">
        <f t="shared" ref="K10:K26" si="3">O66</f>
        <v>1.3073E-2</v>
      </c>
      <c r="L10" s="629">
        <f t="shared" ref="L10:L26" si="4">I66</f>
        <v>969.23753699999997</v>
      </c>
      <c r="M10" s="662">
        <f t="shared" ref="M10:M24" si="5">J108</f>
        <v>3.6638000000000004E-2</v>
      </c>
      <c r="N10" s="662">
        <f t="shared" ref="N10:N26" si="6">J129</f>
        <v>1.9083649999998142</v>
      </c>
      <c r="O10" s="661">
        <f t="shared" ref="O10:O26" si="7">SUM(E10:N10)</f>
        <v>986.63659799999982</v>
      </c>
      <c r="Q10" s="637">
        <f>SUM(A3.3.1!G4:G10)-O10</f>
        <v>0</v>
      </c>
    </row>
    <row r="11" spans="2:35" ht="13.35" customHeight="1" x14ac:dyDescent="0.2">
      <c r="B11" s="126"/>
      <c r="C11" s="127" t="s">
        <v>30</v>
      </c>
      <c r="D11" s="550" t="s">
        <v>31</v>
      </c>
      <c r="E11" s="128">
        <f t="shared" si="0"/>
        <v>1.9279119999998748</v>
      </c>
      <c r="F11" s="129">
        <f t="shared" si="0"/>
        <v>21.334870999999787</v>
      </c>
      <c r="G11" s="128">
        <f t="shared" si="1"/>
        <v>1.1211000000107361E-2</v>
      </c>
      <c r="H11" s="128">
        <f t="shared" si="2"/>
        <v>0</v>
      </c>
      <c r="I11" s="129">
        <f t="shared" si="2"/>
        <v>6.4476549099801161E-13</v>
      </c>
      <c r="J11" s="128">
        <f t="shared" ref="J11:J26" si="8">J88</f>
        <v>9.3572010000008383</v>
      </c>
      <c r="K11" s="128">
        <f t="shared" si="3"/>
        <v>1.5814120000014413</v>
      </c>
      <c r="L11" s="128">
        <f t="shared" si="4"/>
        <v>2.9446409999979211</v>
      </c>
      <c r="M11" s="129">
        <f t="shared" si="5"/>
        <v>7.4903000000414666E-2</v>
      </c>
      <c r="N11" s="129">
        <f t="shared" si="6"/>
        <v>18.177106999998973</v>
      </c>
      <c r="O11" s="42">
        <f t="shared" si="7"/>
        <v>55.409257999999994</v>
      </c>
      <c r="Q11" s="638">
        <f>A3.3.1!G11-O11</f>
        <v>0</v>
      </c>
    </row>
    <row r="12" spans="2:35" s="23" customFormat="1" ht="13.35" customHeight="1" x14ac:dyDescent="0.2">
      <c r="B12" s="29"/>
      <c r="C12" s="127" t="s">
        <v>32</v>
      </c>
      <c r="D12" s="675" t="s">
        <v>112</v>
      </c>
      <c r="E12" s="128">
        <f t="shared" si="0"/>
        <v>11.040151</v>
      </c>
      <c r="F12" s="129">
        <f t="shared" si="0"/>
        <v>1.1339840000000001</v>
      </c>
      <c r="G12" s="128">
        <f t="shared" si="1"/>
        <v>43.523693999999992</v>
      </c>
      <c r="H12" s="128">
        <f t="shared" si="2"/>
        <v>1.672099</v>
      </c>
      <c r="I12" s="129">
        <f t="shared" si="2"/>
        <v>27.041673999999301</v>
      </c>
      <c r="J12" s="128">
        <f t="shared" si="8"/>
        <v>49.569570000000098</v>
      </c>
      <c r="K12" s="128">
        <f t="shared" si="3"/>
        <v>13.825412</v>
      </c>
      <c r="L12" s="128">
        <f t="shared" si="4"/>
        <v>284.89781799999997</v>
      </c>
      <c r="M12" s="129">
        <f t="shared" si="5"/>
        <v>23.338134000000004</v>
      </c>
      <c r="N12" s="129">
        <f t="shared" si="6"/>
        <v>54.743233000000579</v>
      </c>
      <c r="O12" s="42">
        <f t="shared" si="7"/>
        <v>510.78576900000002</v>
      </c>
      <c r="Q12" s="638">
        <f>A3.3.1!G12-O12</f>
        <v>0</v>
      </c>
      <c r="R12" s="639"/>
    </row>
    <row r="13" spans="2:35" s="23" customFormat="1" ht="13.35" customHeight="1" x14ac:dyDescent="0.2">
      <c r="B13" s="29"/>
      <c r="C13" s="127" t="s">
        <v>33</v>
      </c>
      <c r="D13" s="406" t="s">
        <v>61</v>
      </c>
      <c r="E13" s="128">
        <f t="shared" si="0"/>
        <v>25.138107000000002</v>
      </c>
      <c r="F13" s="129">
        <f t="shared" si="0"/>
        <v>2.6895470000000001</v>
      </c>
      <c r="G13" s="128">
        <f t="shared" si="1"/>
        <v>107.152728</v>
      </c>
      <c r="H13" s="128">
        <f t="shared" si="2"/>
        <v>2.9566249999999998</v>
      </c>
      <c r="I13" s="129">
        <f t="shared" si="2"/>
        <v>59.599217000000003</v>
      </c>
      <c r="J13" s="128">
        <f t="shared" si="8"/>
        <v>209.16126600000001</v>
      </c>
      <c r="K13" s="128">
        <f t="shared" si="3"/>
        <v>31.418838000000001</v>
      </c>
      <c r="L13" s="128">
        <f t="shared" si="4"/>
        <v>548.40748599999995</v>
      </c>
      <c r="M13" s="129">
        <f t="shared" si="5"/>
        <v>44.156948999999997</v>
      </c>
      <c r="N13" s="129">
        <f t="shared" si="6"/>
        <v>5.3372670000000006</v>
      </c>
      <c r="O13" s="42">
        <f t="shared" si="7"/>
        <v>1036.01803</v>
      </c>
      <c r="Q13" s="638">
        <f>A3.3.1!G13-O13</f>
        <v>0</v>
      </c>
    </row>
    <row r="14" spans="2:35" s="23" customFormat="1" ht="13.35" customHeight="1" x14ac:dyDescent="0.2">
      <c r="B14" s="29"/>
      <c r="C14" s="130" t="s">
        <v>34</v>
      </c>
      <c r="D14" s="406" t="s">
        <v>62</v>
      </c>
      <c r="E14" s="128">
        <f t="shared" si="0"/>
        <v>47.464179000000001</v>
      </c>
      <c r="F14" s="129">
        <f t="shared" si="0"/>
        <v>4.9947759999999999</v>
      </c>
      <c r="G14" s="128">
        <f t="shared" si="1"/>
        <v>212.69991399999998</v>
      </c>
      <c r="H14" s="128">
        <f t="shared" si="2"/>
        <v>6.3149610000000003</v>
      </c>
      <c r="I14" s="129">
        <f t="shared" si="2"/>
        <v>105.990076</v>
      </c>
      <c r="J14" s="128">
        <f t="shared" si="8"/>
        <v>339.15981900000003</v>
      </c>
      <c r="K14" s="128">
        <f t="shared" si="3"/>
        <v>51.787776000000001</v>
      </c>
      <c r="L14" s="128">
        <f t="shared" si="4"/>
        <v>826.1190889999998</v>
      </c>
      <c r="M14" s="129">
        <f t="shared" si="5"/>
        <v>83.343574999999987</v>
      </c>
      <c r="N14" s="129">
        <f t="shared" si="6"/>
        <v>8.0644130000000001</v>
      </c>
      <c r="O14" s="42">
        <f t="shared" si="7"/>
        <v>1685.9385779999998</v>
      </c>
      <c r="Q14" s="638">
        <f>A3.3.1!G14-O14</f>
        <v>0</v>
      </c>
    </row>
    <row r="15" spans="2:35" s="23" customFormat="1" ht="13.35" customHeight="1" x14ac:dyDescent="0.2">
      <c r="B15" s="29"/>
      <c r="C15" s="130" t="s">
        <v>35</v>
      </c>
      <c r="D15" s="406" t="s">
        <v>58</v>
      </c>
      <c r="E15" s="128">
        <f t="shared" si="0"/>
        <v>45.168680999999999</v>
      </c>
      <c r="F15" s="129">
        <f t="shared" si="0"/>
        <v>4.4339620000000002</v>
      </c>
      <c r="G15" s="128">
        <f t="shared" si="1"/>
        <v>200.23216899999997</v>
      </c>
      <c r="H15" s="128">
        <f t="shared" si="2"/>
        <v>7.6958120000000001</v>
      </c>
      <c r="I15" s="129">
        <f t="shared" si="2"/>
        <v>92.677169000000006</v>
      </c>
      <c r="J15" s="128">
        <f t="shared" si="8"/>
        <v>293.95067699999998</v>
      </c>
      <c r="K15" s="128">
        <f t="shared" si="3"/>
        <v>51.128770000000003</v>
      </c>
      <c r="L15" s="128">
        <f t="shared" si="4"/>
        <v>695.41673299999991</v>
      </c>
      <c r="M15" s="129">
        <f t="shared" si="5"/>
        <v>77.748227</v>
      </c>
      <c r="N15" s="129">
        <f t="shared" si="6"/>
        <v>4.900347</v>
      </c>
      <c r="O15" s="42">
        <f t="shared" si="7"/>
        <v>1473.352547</v>
      </c>
      <c r="Q15" s="638">
        <f>A3.3.1!G15-O15</f>
        <v>0</v>
      </c>
    </row>
    <row r="16" spans="2:35" s="23" customFormat="1" ht="13.35" customHeight="1" x14ac:dyDescent="0.2">
      <c r="B16" s="29"/>
      <c r="C16" s="130" t="s">
        <v>36</v>
      </c>
      <c r="D16" s="406" t="s">
        <v>59</v>
      </c>
      <c r="E16" s="128">
        <f t="shared" si="0"/>
        <v>44.900582</v>
      </c>
      <c r="F16" s="129">
        <f t="shared" si="0"/>
        <v>4.4529100000000001</v>
      </c>
      <c r="G16" s="128">
        <f t="shared" si="1"/>
        <v>204.55903100000003</v>
      </c>
      <c r="H16" s="128">
        <f t="shared" si="2"/>
        <v>4.5541429999999998</v>
      </c>
      <c r="I16" s="129">
        <f t="shared" si="2"/>
        <v>97.332687000000007</v>
      </c>
      <c r="J16" s="128">
        <f t="shared" si="8"/>
        <v>265.66763900000001</v>
      </c>
      <c r="K16" s="128">
        <f t="shared" si="3"/>
        <v>50.588715000000001</v>
      </c>
      <c r="L16" s="128">
        <f t="shared" si="4"/>
        <v>555.04124800000011</v>
      </c>
      <c r="M16" s="129">
        <f t="shared" si="5"/>
        <v>68.062011999999996</v>
      </c>
      <c r="N16" s="129">
        <f t="shared" si="6"/>
        <v>4.2769760000000003</v>
      </c>
      <c r="O16" s="42">
        <f t="shared" si="7"/>
        <v>1299.4359430000004</v>
      </c>
      <c r="Q16" s="638">
        <f>A3.3.1!G16-O16</f>
        <v>0</v>
      </c>
    </row>
    <row r="17" spans="2:17" s="23" customFormat="1" ht="13.35" customHeight="1" x14ac:dyDescent="0.2">
      <c r="B17" s="29"/>
      <c r="C17" s="130" t="s">
        <v>37</v>
      </c>
      <c r="D17" s="406" t="s">
        <v>63</v>
      </c>
      <c r="E17" s="128">
        <f t="shared" si="0"/>
        <v>198.57956999999999</v>
      </c>
      <c r="F17" s="129">
        <f t="shared" si="0"/>
        <v>26.889695</v>
      </c>
      <c r="G17" s="128">
        <f t="shared" si="1"/>
        <v>1005.4169619999999</v>
      </c>
      <c r="H17" s="128">
        <f t="shared" si="2"/>
        <v>30.718254999999999</v>
      </c>
      <c r="I17" s="129">
        <f t="shared" si="2"/>
        <v>399.692744</v>
      </c>
      <c r="J17" s="128">
        <f t="shared" si="8"/>
        <v>1162.9249850000001</v>
      </c>
      <c r="K17" s="128">
        <f t="shared" si="3"/>
        <v>196.43361300000001</v>
      </c>
      <c r="L17" s="128">
        <f t="shared" si="4"/>
        <v>2297.1446659999997</v>
      </c>
      <c r="M17" s="129">
        <f t="shared" si="5"/>
        <v>244.46792099999999</v>
      </c>
      <c r="N17" s="129">
        <f t="shared" si="6"/>
        <v>16.073765999999999</v>
      </c>
      <c r="O17" s="42">
        <f t="shared" si="7"/>
        <v>5578.3421770000004</v>
      </c>
      <c r="Q17" s="638">
        <f>A3.3.1!G17-O17</f>
        <v>0</v>
      </c>
    </row>
    <row r="18" spans="2:17" s="23" customFormat="1" ht="13.35" customHeight="1" x14ac:dyDescent="0.2">
      <c r="B18" s="29"/>
      <c r="C18" s="130" t="s">
        <v>38</v>
      </c>
      <c r="D18" s="406" t="s">
        <v>64</v>
      </c>
      <c r="E18" s="128">
        <f t="shared" si="0"/>
        <v>200.267518</v>
      </c>
      <c r="F18" s="129">
        <f t="shared" si="0"/>
        <v>47.020246</v>
      </c>
      <c r="G18" s="128">
        <f t="shared" si="1"/>
        <v>1077.814398</v>
      </c>
      <c r="H18" s="128">
        <f t="shared" si="2"/>
        <v>21.852944999999998</v>
      </c>
      <c r="I18" s="129">
        <f t="shared" si="2"/>
        <v>434.61309</v>
      </c>
      <c r="J18" s="128">
        <f t="shared" si="8"/>
        <v>1126.32653</v>
      </c>
      <c r="K18" s="128">
        <f t="shared" si="3"/>
        <v>261.23344500000002</v>
      </c>
      <c r="L18" s="128">
        <f t="shared" si="4"/>
        <v>2170.4242600000002</v>
      </c>
      <c r="M18" s="129">
        <f t="shared" si="5"/>
        <v>183.140432</v>
      </c>
      <c r="N18" s="129">
        <f t="shared" si="6"/>
        <v>13.219897000000001</v>
      </c>
      <c r="O18" s="42">
        <f t="shared" si="7"/>
        <v>5535.9127610000005</v>
      </c>
      <c r="Q18" s="638">
        <f>A3.3.1!G18-O18</f>
        <v>0</v>
      </c>
    </row>
    <row r="19" spans="2:17" s="23" customFormat="1" ht="13.35" customHeight="1" x14ac:dyDescent="0.2">
      <c r="B19" s="29"/>
      <c r="C19" s="130" t="s">
        <v>39</v>
      </c>
      <c r="D19" s="406" t="s">
        <v>65</v>
      </c>
      <c r="E19" s="128">
        <f t="shared" si="0"/>
        <v>118.270646</v>
      </c>
      <c r="F19" s="129">
        <f t="shared" si="0"/>
        <v>39.308543</v>
      </c>
      <c r="G19" s="128">
        <f t="shared" si="1"/>
        <v>844.97626099999991</v>
      </c>
      <c r="H19" s="128">
        <f t="shared" si="2"/>
        <v>29.959823</v>
      </c>
      <c r="I19" s="129">
        <f t="shared" si="2"/>
        <v>338.82588099999998</v>
      </c>
      <c r="J19" s="128">
        <f t="shared" si="8"/>
        <v>705.52355999999997</v>
      </c>
      <c r="K19" s="128">
        <f t="shared" si="3"/>
        <v>182.68852899999999</v>
      </c>
      <c r="L19" s="128">
        <f t="shared" si="4"/>
        <v>1516.5394060000001</v>
      </c>
      <c r="M19" s="129">
        <f t="shared" si="5"/>
        <v>126.378956</v>
      </c>
      <c r="N19" s="129">
        <f t="shared" si="6"/>
        <v>10.337084000000001</v>
      </c>
      <c r="O19" s="42">
        <f t="shared" si="7"/>
        <v>3912.808689</v>
      </c>
      <c r="Q19" s="638">
        <f>A3.3.1!G19-O19</f>
        <v>0</v>
      </c>
    </row>
    <row r="20" spans="2:17" s="23" customFormat="1" ht="13.35" customHeight="1" x14ac:dyDescent="0.2">
      <c r="B20" s="29"/>
      <c r="C20" s="130" t="s">
        <v>40</v>
      </c>
      <c r="D20" s="406" t="s">
        <v>66</v>
      </c>
      <c r="E20" s="128">
        <f t="shared" si="0"/>
        <v>109.662474</v>
      </c>
      <c r="F20" s="129">
        <f t="shared" si="0"/>
        <v>38.465598</v>
      </c>
      <c r="G20" s="128">
        <f t="shared" si="1"/>
        <v>673.29621900000006</v>
      </c>
      <c r="H20" s="128">
        <f t="shared" si="2"/>
        <v>14.077522999999999</v>
      </c>
      <c r="I20" s="129">
        <f t="shared" si="2"/>
        <v>218.65550500000001</v>
      </c>
      <c r="J20" s="128">
        <f t="shared" si="8"/>
        <v>586.50526100000002</v>
      </c>
      <c r="K20" s="128">
        <f t="shared" si="3"/>
        <v>147.724311</v>
      </c>
      <c r="L20" s="128">
        <f t="shared" si="4"/>
        <v>1133.5482000000002</v>
      </c>
      <c r="M20" s="129">
        <f t="shared" si="5"/>
        <v>80.235188999999991</v>
      </c>
      <c r="N20" s="129">
        <f t="shared" si="6"/>
        <v>5.2843450000000001</v>
      </c>
      <c r="O20" s="42">
        <f t="shared" si="7"/>
        <v>3007.4546250000003</v>
      </c>
      <c r="Q20" s="638">
        <f>A3.3.1!G20-O20</f>
        <v>0</v>
      </c>
    </row>
    <row r="21" spans="2:17" s="23" customFormat="1" ht="13.35" customHeight="1" x14ac:dyDescent="0.2">
      <c r="B21" s="29"/>
      <c r="C21" s="130" t="s">
        <v>41</v>
      </c>
      <c r="D21" s="406" t="s">
        <v>114</v>
      </c>
      <c r="E21" s="128">
        <f t="shared" si="0"/>
        <v>293.27419300000003</v>
      </c>
      <c r="F21" s="129">
        <f t="shared" si="0"/>
        <v>175.263643</v>
      </c>
      <c r="G21" s="128">
        <f t="shared" si="1"/>
        <v>2659.5745169999996</v>
      </c>
      <c r="H21" s="128">
        <f t="shared" si="2"/>
        <v>31.945895</v>
      </c>
      <c r="I21" s="129">
        <f t="shared" si="2"/>
        <v>727.66938500000003</v>
      </c>
      <c r="J21" s="128">
        <f t="shared" si="8"/>
        <v>1724.125595</v>
      </c>
      <c r="K21" s="128">
        <f t="shared" si="3"/>
        <v>528.54985199999999</v>
      </c>
      <c r="L21" s="128">
        <f t="shared" si="4"/>
        <v>4152.4243589999996</v>
      </c>
      <c r="M21" s="129">
        <f t="shared" si="5"/>
        <v>304.49934399999995</v>
      </c>
      <c r="N21" s="129">
        <f t="shared" si="6"/>
        <v>3.767198</v>
      </c>
      <c r="O21" s="42">
        <f t="shared" si="7"/>
        <v>10601.093981</v>
      </c>
      <c r="Q21" s="638">
        <f>A3.3.1!G21-O21</f>
        <v>0</v>
      </c>
    </row>
    <row r="22" spans="2:17" s="23" customFormat="1" ht="13.35" customHeight="1" x14ac:dyDescent="0.2">
      <c r="B22" s="29"/>
      <c r="C22" s="130" t="s">
        <v>42</v>
      </c>
      <c r="D22" s="406" t="s">
        <v>115</v>
      </c>
      <c r="E22" s="128">
        <f t="shared" si="0"/>
        <v>244.86571699999999</v>
      </c>
      <c r="F22" s="129">
        <f t="shared" si="0"/>
        <v>210.26651799999999</v>
      </c>
      <c r="G22" s="128">
        <f t="shared" si="1"/>
        <v>2141.1101440000002</v>
      </c>
      <c r="H22" s="128">
        <f t="shared" si="2"/>
        <v>65.441907</v>
      </c>
      <c r="I22" s="129">
        <f t="shared" si="2"/>
        <v>678.536925</v>
      </c>
      <c r="J22" s="128">
        <f t="shared" si="8"/>
        <v>1208.2490419999999</v>
      </c>
      <c r="K22" s="128">
        <f t="shared" si="3"/>
        <v>488.01141699999999</v>
      </c>
      <c r="L22" s="128">
        <f t="shared" si="4"/>
        <v>2923.8058870000004</v>
      </c>
      <c r="M22" s="129">
        <f t="shared" si="5"/>
        <v>220.06486000000001</v>
      </c>
      <c r="N22" s="129">
        <f t="shared" si="6"/>
        <v>0</v>
      </c>
      <c r="O22" s="42">
        <f t="shared" si="7"/>
        <v>8180.3524170000001</v>
      </c>
      <c r="Q22" s="638">
        <f>A3.3.1!G22-O22</f>
        <v>0</v>
      </c>
    </row>
    <row r="23" spans="2:17" s="23" customFormat="1" ht="13.35" customHeight="1" x14ac:dyDescent="0.2">
      <c r="B23" s="29"/>
      <c r="C23" s="130" t="s">
        <v>43</v>
      </c>
      <c r="D23" s="406" t="s">
        <v>116</v>
      </c>
      <c r="E23" s="128">
        <f t="shared" si="0"/>
        <v>109.514171</v>
      </c>
      <c r="F23" s="129">
        <f t="shared" si="0"/>
        <v>158.285438</v>
      </c>
      <c r="G23" s="128">
        <f t="shared" si="1"/>
        <v>1627.9411510000002</v>
      </c>
      <c r="H23" s="128">
        <f t="shared" si="2"/>
        <v>34.030343999999999</v>
      </c>
      <c r="I23" s="129">
        <f t="shared" si="2"/>
        <v>252.130978</v>
      </c>
      <c r="J23" s="128">
        <f t="shared" si="8"/>
        <v>792.04718800000001</v>
      </c>
      <c r="K23" s="128">
        <f t="shared" si="3"/>
        <v>229.61693</v>
      </c>
      <c r="L23" s="128">
        <f t="shared" si="4"/>
        <v>1930.9516890000002</v>
      </c>
      <c r="M23" s="129">
        <f t="shared" si="5"/>
        <v>173.89568200000002</v>
      </c>
      <c r="N23" s="129">
        <f t="shared" si="6"/>
        <v>0</v>
      </c>
      <c r="O23" s="42">
        <f t="shared" si="7"/>
        <v>5308.413571000001</v>
      </c>
      <c r="Q23" s="638">
        <f>A3.3.1!G23-O23</f>
        <v>0</v>
      </c>
    </row>
    <row r="24" spans="2:17" s="23" customFormat="1" ht="13.35" customHeight="1" x14ac:dyDescent="0.2">
      <c r="B24" s="29"/>
      <c r="C24" s="130" t="s">
        <v>44</v>
      </c>
      <c r="D24" s="406" t="s">
        <v>117</v>
      </c>
      <c r="E24" s="128">
        <f t="shared" si="0"/>
        <v>0</v>
      </c>
      <c r="F24" s="129">
        <f t="shared" si="0"/>
        <v>193.16558599999999</v>
      </c>
      <c r="G24" s="128">
        <f t="shared" si="1"/>
        <v>956.41246699999999</v>
      </c>
      <c r="H24" s="128">
        <f t="shared" si="2"/>
        <v>45.317610999999999</v>
      </c>
      <c r="I24" s="129">
        <f t="shared" si="2"/>
        <v>142.267404</v>
      </c>
      <c r="J24" s="128">
        <f t="shared" si="8"/>
        <v>456.35105199999998</v>
      </c>
      <c r="K24" s="128">
        <f t="shared" si="3"/>
        <v>137.376284</v>
      </c>
      <c r="L24" s="128">
        <f t="shared" si="4"/>
        <v>1307.1983110000001</v>
      </c>
      <c r="M24" s="129">
        <f t="shared" si="5"/>
        <v>179.80882599999998</v>
      </c>
      <c r="N24" s="129">
        <f t="shared" si="6"/>
        <v>0</v>
      </c>
      <c r="O24" s="42">
        <f t="shared" si="7"/>
        <v>3417.8975409999998</v>
      </c>
      <c r="Q24" s="638">
        <f>A3.3.1!G24-O24</f>
        <v>0</v>
      </c>
    </row>
    <row r="25" spans="2:17" s="23" customFormat="1" ht="13.35" customHeight="1" x14ac:dyDescent="0.2">
      <c r="B25" s="29"/>
      <c r="C25" s="130" t="s">
        <v>45</v>
      </c>
      <c r="D25" s="406" t="s">
        <v>118</v>
      </c>
      <c r="E25" s="128">
        <f t="shared" si="0"/>
        <v>224.10003800000001</v>
      </c>
      <c r="F25" s="129">
        <f t="shared" si="0"/>
        <v>421.16318200000001</v>
      </c>
      <c r="G25" s="128">
        <f t="shared" si="1"/>
        <v>2509.5836399999998</v>
      </c>
      <c r="H25" s="128">
        <f t="shared" si="2"/>
        <v>205.15870000000001</v>
      </c>
      <c r="I25" s="129">
        <f t="shared" si="2"/>
        <v>541.03548000000001</v>
      </c>
      <c r="J25" s="128">
        <f t="shared" si="8"/>
        <v>1551.7372680000001</v>
      </c>
      <c r="K25" s="128">
        <f t="shared" si="3"/>
        <v>406.88740300000001</v>
      </c>
      <c r="L25" s="128">
        <f t="shared" si="4"/>
        <v>3745.6488300000001</v>
      </c>
      <c r="M25" s="129">
        <f>J123</f>
        <v>437.75858899999997</v>
      </c>
      <c r="N25" s="129">
        <f t="shared" si="6"/>
        <v>-58.145577999999304</v>
      </c>
      <c r="O25" s="42">
        <f t="shared" si="7"/>
        <v>9984.9275519999992</v>
      </c>
      <c r="Q25" s="638">
        <f>A3.3.1!G25-O25</f>
        <v>0</v>
      </c>
    </row>
    <row r="26" spans="2:17" s="23" customFormat="1" ht="13.35" customHeight="1" x14ac:dyDescent="0.2">
      <c r="B26" s="97"/>
      <c r="C26" s="654" t="s">
        <v>46</v>
      </c>
      <c r="D26" s="488" t="s">
        <v>119</v>
      </c>
      <c r="E26" s="546">
        <f t="shared" ref="E26:F26" si="9">K82</f>
        <v>258.39381300000002</v>
      </c>
      <c r="F26" s="547">
        <f t="shared" si="9"/>
        <v>13053.280417</v>
      </c>
      <c r="G26" s="546">
        <f t="shared" si="1"/>
        <v>14277.182799</v>
      </c>
      <c r="H26" s="546">
        <f t="shared" ref="H26:I26" si="10">M82</f>
        <v>663.21727399999997</v>
      </c>
      <c r="I26" s="547">
        <f t="shared" si="10"/>
        <v>763.68977900000004</v>
      </c>
      <c r="J26" s="546">
        <f t="shared" si="8"/>
        <v>7129.8024370000003</v>
      </c>
      <c r="K26" s="546">
        <f t="shared" si="3"/>
        <v>7829.2689399999999</v>
      </c>
      <c r="L26" s="546">
        <f t="shared" si="4"/>
        <v>20697.819044999997</v>
      </c>
      <c r="M26" s="547">
        <f>J124</f>
        <v>2276.8974899999998</v>
      </c>
      <c r="N26" s="547">
        <f t="shared" si="6"/>
        <v>128.80457800001022</v>
      </c>
      <c r="O26" s="81">
        <f t="shared" si="7"/>
        <v>67078.356572000004</v>
      </c>
      <c r="Q26" s="640">
        <f>A3.3.1!G26-O26</f>
        <v>0</v>
      </c>
    </row>
    <row r="27" spans="2:17" s="31" customFormat="1" ht="13.35" customHeight="1" x14ac:dyDescent="0.2">
      <c r="B27" s="97"/>
      <c r="C27" s="511" t="s">
        <v>22</v>
      </c>
      <c r="D27" s="522"/>
      <c r="E27" s="80">
        <f t="shared" ref="E27:N27" si="11">SUM(E10:E26)</f>
        <v>1932.5967519999999</v>
      </c>
      <c r="F27" s="81">
        <f t="shared" si="11"/>
        <v>14415.123341999999</v>
      </c>
      <c r="G27" s="80">
        <f t="shared" si="11"/>
        <v>28541.493275000001</v>
      </c>
      <c r="H27" s="80">
        <f t="shared" si="11"/>
        <v>1164.9139169999999</v>
      </c>
      <c r="I27" s="81">
        <f t="shared" si="11"/>
        <v>4879.7848910000002</v>
      </c>
      <c r="J27" s="80">
        <f t="shared" si="11"/>
        <v>17612.863782</v>
      </c>
      <c r="K27" s="80">
        <f t="shared" si="11"/>
        <v>10608.134720000002</v>
      </c>
      <c r="L27" s="80">
        <f t="shared" si="11"/>
        <v>45757.569204999993</v>
      </c>
      <c r="M27" s="81">
        <f t="shared" si="11"/>
        <v>4523.9077269999998</v>
      </c>
      <c r="N27" s="81">
        <f t="shared" si="11"/>
        <v>216.74899800001032</v>
      </c>
      <c r="O27" s="81">
        <f t="shared" ref="O27" si="12">SUM(E27:N27)</f>
        <v>129653.13660899999</v>
      </c>
    </row>
    <row r="28" spans="2:17" s="23" customFormat="1" ht="13.35" customHeight="1" x14ac:dyDescent="0.2">
      <c r="B28" s="31"/>
      <c r="C28" s="31"/>
      <c r="D28" s="31"/>
      <c r="O28" s="31"/>
    </row>
    <row r="29" spans="2:17" s="23" customFormat="1" ht="13.35" customHeight="1" x14ac:dyDescent="0.2">
      <c r="B29" s="31"/>
      <c r="C29" s="31"/>
      <c r="D29" s="31"/>
      <c r="J29" s="805" t="s">
        <v>190</v>
      </c>
      <c r="O29" s="31"/>
    </row>
    <row r="30" spans="2:17" s="23" customFormat="1" ht="13.35" customHeight="1" x14ac:dyDescent="0.2">
      <c r="B30" s="31"/>
      <c r="C30" s="31"/>
      <c r="D30" s="31"/>
      <c r="O30" s="31"/>
    </row>
    <row r="31" spans="2:17" s="23" customFormat="1" ht="13.35" customHeight="1" x14ac:dyDescent="0.2">
      <c r="B31" s="31"/>
      <c r="C31" s="31"/>
      <c r="D31" s="31"/>
      <c r="O31" s="31"/>
    </row>
    <row r="32" spans="2:17" s="23" customFormat="1" ht="13.35" customHeight="1" x14ac:dyDescent="0.2">
      <c r="B32" s="31"/>
      <c r="C32" s="31"/>
      <c r="D32" s="31"/>
      <c r="O32" s="31"/>
    </row>
    <row r="33" spans="2:20" s="23" customFormat="1" ht="13.35" customHeight="1" x14ac:dyDescent="0.2">
      <c r="B33" s="31"/>
      <c r="C33" s="31"/>
      <c r="D33" s="31"/>
      <c r="O33" s="31"/>
    </row>
    <row r="34" spans="2:20" s="23" customFormat="1" ht="13.35" customHeight="1" x14ac:dyDescent="0.2">
      <c r="B34" s="31"/>
      <c r="C34" s="31"/>
      <c r="D34" s="31"/>
      <c r="O34" s="31"/>
    </row>
    <row r="35" spans="2:20" s="23" customFormat="1" ht="13.35" customHeight="1" x14ac:dyDescent="0.2">
      <c r="B35" s="31"/>
      <c r="C35" s="31"/>
      <c r="D35" s="31"/>
      <c r="O35" s="31"/>
    </row>
    <row r="36" spans="2:20" s="23" customFormat="1" ht="13.35" customHeight="1" x14ac:dyDescent="0.2">
      <c r="B36" s="31"/>
      <c r="C36" s="31"/>
      <c r="D36" s="31"/>
      <c r="O36" s="31"/>
    </row>
    <row r="37" spans="2:20" s="23" customFormat="1" ht="13.35" customHeight="1" x14ac:dyDescent="0.2">
      <c r="B37" s="31"/>
      <c r="C37" s="31"/>
      <c r="D37" s="31"/>
      <c r="O37" s="31"/>
    </row>
    <row r="38" spans="2:20" s="23" customFormat="1" ht="13.35" customHeight="1" x14ac:dyDescent="0.2">
      <c r="B38" s="31"/>
      <c r="C38" s="31"/>
      <c r="D38" s="31"/>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A3.4.4!$F$6</f>
        <v>0</v>
      </c>
      <c r="F45" s="685">
        <f>A3.4.4!$F$8</f>
        <v>0</v>
      </c>
      <c r="G45" s="685">
        <f>A3.4.4!$F$9</f>
        <v>0</v>
      </c>
      <c r="H45" s="685">
        <f>A3.4.4!$F$10</f>
        <v>0</v>
      </c>
      <c r="I45" s="685">
        <f>A3.4.4!$F$15</f>
        <v>0</v>
      </c>
      <c r="J45" s="685">
        <f>A3.4.4!$F$16</f>
        <v>0</v>
      </c>
      <c r="K45" s="685">
        <f>A3.4.4!$F$18</f>
        <v>0</v>
      </c>
      <c r="L45" s="685">
        <f>A3.4.4!$F$20</f>
        <v>5.9699999999999996E-3</v>
      </c>
      <c r="M45" s="685"/>
      <c r="N45" s="685">
        <f>A3.4.4!$F$22</f>
        <v>0</v>
      </c>
      <c r="O45" s="685">
        <f>A3.4.4!$F$23</f>
        <v>0</v>
      </c>
      <c r="P45" s="685">
        <f>A3.4.4!$F$28</f>
        <v>0</v>
      </c>
      <c r="Q45" s="685">
        <f>A3.4.4!$F$31</f>
        <v>0</v>
      </c>
      <c r="R45" s="685">
        <f>A3.4.4!$F$32</f>
        <v>0</v>
      </c>
      <c r="S45" s="685">
        <f>A3.4.4!$F$36</f>
        <v>0</v>
      </c>
      <c r="T45" s="687">
        <f t="shared" ref="T45:T61" si="13">SUM(E45:S45)</f>
        <v>5.9699999999999996E-3</v>
      </c>
    </row>
    <row r="46" spans="2:20" s="23" customFormat="1" ht="13.35" hidden="1" customHeight="1" x14ac:dyDescent="0.2">
      <c r="B46" s="31"/>
      <c r="C46" s="704" t="s">
        <v>30</v>
      </c>
      <c r="D46" s="705" t="s">
        <v>31</v>
      </c>
      <c r="E46" s="695">
        <f>A3.4.5!$F$6</f>
        <v>0</v>
      </c>
      <c r="F46" s="695">
        <f>A3.4.5!$F$8</f>
        <v>0</v>
      </c>
      <c r="G46" s="695">
        <f>A3.4.5!$F$9</f>
        <v>0</v>
      </c>
      <c r="H46" s="695">
        <f>A3.4.5!$F$10</f>
        <v>0</v>
      </c>
      <c r="I46" s="695">
        <f>A3.4.5!$F$15</f>
        <v>0</v>
      </c>
      <c r="J46" s="695">
        <f>A3.4.5!$F$16</f>
        <v>0</v>
      </c>
      <c r="K46" s="695">
        <f>A3.4.5!$F$18</f>
        <v>0</v>
      </c>
      <c r="L46" s="695">
        <f>A3.4.5!$F$20</f>
        <v>8.1360000000834411E-3</v>
      </c>
      <c r="M46" s="695"/>
      <c r="N46" s="695">
        <f>A3.4.5!$F$22</f>
        <v>0</v>
      </c>
      <c r="O46" s="695">
        <f>A3.4.5!$F$23</f>
        <v>0</v>
      </c>
      <c r="P46" s="695">
        <f>A3.4.5!$F$28</f>
        <v>0</v>
      </c>
      <c r="Q46" s="695">
        <f>A3.4.5!$F$31</f>
        <v>0</v>
      </c>
      <c r="R46" s="695">
        <f>A3.4.5!$F$32</f>
        <v>0</v>
      </c>
      <c r="S46" s="695">
        <f>A3.4.5!$F$36</f>
        <v>3.0750000000239197E-3</v>
      </c>
      <c r="T46" s="694">
        <f t="shared" si="13"/>
        <v>1.1211000000107361E-2</v>
      </c>
    </row>
    <row r="47" spans="2:20" s="23" customFormat="1" ht="13.35" hidden="1" customHeight="1" x14ac:dyDescent="0.2">
      <c r="B47" s="31"/>
      <c r="C47" s="683" t="s">
        <v>32</v>
      </c>
      <c r="D47" s="684" t="s">
        <v>112</v>
      </c>
      <c r="E47" s="685">
        <v>2.0052449999999999</v>
      </c>
      <c r="F47" s="718">
        <v>3.8990469999999999</v>
      </c>
      <c r="G47" s="685">
        <v>2.436474</v>
      </c>
      <c r="H47" s="685">
        <v>1.4879990000000001</v>
      </c>
      <c r="I47" s="685">
        <v>3.7466029999999999</v>
      </c>
      <c r="J47" s="685">
        <v>0.25736700000000001</v>
      </c>
      <c r="K47" s="685">
        <v>8.342155</v>
      </c>
      <c r="L47" s="685">
        <v>2.087494</v>
      </c>
      <c r="M47" s="685">
        <v>4.0827989999999996</v>
      </c>
      <c r="N47" s="685">
        <v>5.0559710000000004</v>
      </c>
      <c r="O47" s="685">
        <v>4.309126</v>
      </c>
      <c r="P47" s="685">
        <v>0.94044499999999998</v>
      </c>
      <c r="Q47" s="685">
        <v>1.16269</v>
      </c>
      <c r="R47" s="685">
        <v>1.281129</v>
      </c>
      <c r="S47" s="685">
        <v>2.4291499999999999</v>
      </c>
      <c r="T47" s="687">
        <f t="shared" si="13"/>
        <v>43.523693999999992</v>
      </c>
    </row>
    <row r="48" spans="2:20" s="23" customFormat="1" ht="13.35" hidden="1" customHeight="1" x14ac:dyDescent="0.2">
      <c r="B48" s="31"/>
      <c r="C48" s="683" t="s">
        <v>33</v>
      </c>
      <c r="D48" s="688" t="s">
        <v>61</v>
      </c>
      <c r="E48" s="685">
        <v>4.1933910000000001</v>
      </c>
      <c r="F48" s="685">
        <v>10.451357</v>
      </c>
      <c r="G48" s="685">
        <v>3.8119930000000002</v>
      </c>
      <c r="H48" s="685">
        <v>3.78599</v>
      </c>
      <c r="I48" s="685">
        <v>8.9707690000000007</v>
      </c>
      <c r="J48" s="685">
        <v>0.571824</v>
      </c>
      <c r="K48" s="685">
        <v>23.903652000000001</v>
      </c>
      <c r="L48" s="685">
        <v>5.0152859999999997</v>
      </c>
      <c r="M48" s="685">
        <v>11.79881</v>
      </c>
      <c r="N48" s="685">
        <v>12.067192</v>
      </c>
      <c r="O48" s="685">
        <v>8.6392889999999998</v>
      </c>
      <c r="P48" s="685">
        <v>2.9522439999999999</v>
      </c>
      <c r="Q48" s="685">
        <v>2.704062</v>
      </c>
      <c r="R48" s="685">
        <v>2.3210660000000001</v>
      </c>
      <c r="S48" s="685">
        <v>5.9658030000000002</v>
      </c>
      <c r="T48" s="687">
        <f t="shared" si="13"/>
        <v>107.152728</v>
      </c>
    </row>
    <row r="49" spans="2:20" s="23" customFormat="1" ht="13.35" hidden="1" customHeight="1" x14ac:dyDescent="0.2">
      <c r="B49" s="31"/>
      <c r="C49" s="689" t="s">
        <v>34</v>
      </c>
      <c r="D49" s="688" t="s">
        <v>62</v>
      </c>
      <c r="E49" s="685">
        <v>8.5350780000000004</v>
      </c>
      <c r="F49" s="685">
        <v>25.149864000000001</v>
      </c>
      <c r="G49" s="685">
        <v>7.1177029999999997</v>
      </c>
      <c r="H49" s="685">
        <v>7.4591079999999996</v>
      </c>
      <c r="I49" s="685">
        <v>15.613706000000001</v>
      </c>
      <c r="J49" s="685">
        <v>0.62593699999999997</v>
      </c>
      <c r="K49" s="685">
        <v>45.723332999999997</v>
      </c>
      <c r="L49" s="685">
        <v>11.249451000000001</v>
      </c>
      <c r="M49" s="685">
        <v>23.843160000000001</v>
      </c>
      <c r="N49" s="685">
        <v>24.458776</v>
      </c>
      <c r="O49" s="685">
        <v>17.992941999999999</v>
      </c>
      <c r="P49" s="685">
        <v>4.6759050000000002</v>
      </c>
      <c r="Q49" s="685">
        <v>5.5385720000000003</v>
      </c>
      <c r="R49" s="685">
        <v>3.182788</v>
      </c>
      <c r="S49" s="685">
        <v>11.533590999999999</v>
      </c>
      <c r="T49" s="687">
        <f t="shared" si="13"/>
        <v>212.69991399999998</v>
      </c>
    </row>
    <row r="50" spans="2:20" s="23" customFormat="1" ht="13.35" hidden="1" customHeight="1" x14ac:dyDescent="0.2">
      <c r="B50" s="31"/>
      <c r="C50" s="689" t="s">
        <v>35</v>
      </c>
      <c r="D50" s="688" t="s">
        <v>58</v>
      </c>
      <c r="E50" s="685">
        <v>6.4398229999999996</v>
      </c>
      <c r="F50" s="685">
        <v>21.289603</v>
      </c>
      <c r="G50" s="685">
        <v>8.0527630000000006</v>
      </c>
      <c r="H50" s="685">
        <v>7.0398699999999996</v>
      </c>
      <c r="I50" s="685">
        <v>15.324571000000001</v>
      </c>
      <c r="J50" s="685">
        <v>0.98762000000000005</v>
      </c>
      <c r="K50" s="685">
        <v>44.606968999999999</v>
      </c>
      <c r="L50" s="685">
        <v>10.775613</v>
      </c>
      <c r="M50" s="685">
        <v>23.623847999999999</v>
      </c>
      <c r="N50" s="685">
        <v>23.587527000000001</v>
      </c>
      <c r="O50" s="685">
        <v>16.584997999999999</v>
      </c>
      <c r="P50" s="685">
        <v>4.3873199999999999</v>
      </c>
      <c r="Q50" s="685">
        <v>3.8168980000000001</v>
      </c>
      <c r="R50" s="685">
        <v>3.389678</v>
      </c>
      <c r="S50" s="685">
        <v>10.325068</v>
      </c>
      <c r="T50" s="687">
        <f t="shared" si="13"/>
        <v>200.23216899999997</v>
      </c>
    </row>
    <row r="51" spans="2:20" s="23" customFormat="1" ht="13.35" hidden="1" customHeight="1" x14ac:dyDescent="0.2">
      <c r="B51" s="31"/>
      <c r="C51" s="689" t="s">
        <v>36</v>
      </c>
      <c r="D51" s="688" t="s">
        <v>59</v>
      </c>
      <c r="E51" s="685">
        <v>7.0290379999999999</v>
      </c>
      <c r="F51" s="685">
        <v>24.628501</v>
      </c>
      <c r="G51" s="685">
        <v>6.4617389999999997</v>
      </c>
      <c r="H51" s="685">
        <v>6.1593349999999996</v>
      </c>
      <c r="I51" s="685">
        <v>12.584459000000001</v>
      </c>
      <c r="J51" s="685">
        <v>1.572417</v>
      </c>
      <c r="K51" s="685">
        <v>47.469980999999997</v>
      </c>
      <c r="L51" s="685">
        <v>12.755164000000001</v>
      </c>
      <c r="M51" s="685">
        <v>25.201544999999999</v>
      </c>
      <c r="N51" s="685">
        <v>24.312474999999999</v>
      </c>
      <c r="O51" s="685">
        <v>11.621131999999999</v>
      </c>
      <c r="P51" s="685">
        <v>5.5697239999999999</v>
      </c>
      <c r="Q51" s="685">
        <v>4.9330660000000002</v>
      </c>
      <c r="R51" s="685">
        <v>3.518799</v>
      </c>
      <c r="S51" s="685">
        <v>10.741656000000001</v>
      </c>
      <c r="T51" s="687">
        <f t="shared" si="13"/>
        <v>204.55903100000003</v>
      </c>
    </row>
    <row r="52" spans="2:20" s="23" customFormat="1" ht="13.35" hidden="1" customHeight="1" x14ac:dyDescent="0.2">
      <c r="B52" s="31"/>
      <c r="C52" s="689" t="s">
        <v>37</v>
      </c>
      <c r="D52" s="688" t="s">
        <v>63</v>
      </c>
      <c r="E52" s="685">
        <v>42.427055000000003</v>
      </c>
      <c r="F52" s="685">
        <v>100.800274</v>
      </c>
      <c r="G52" s="685">
        <v>39.622579000000002</v>
      </c>
      <c r="H52" s="685">
        <v>29.296367</v>
      </c>
      <c r="I52" s="685">
        <v>80.838200000000001</v>
      </c>
      <c r="J52" s="685">
        <v>1.1829080000000001</v>
      </c>
      <c r="K52" s="685">
        <v>238.129808</v>
      </c>
      <c r="L52" s="685">
        <v>64.249955</v>
      </c>
      <c r="M52" s="685">
        <v>120.05371</v>
      </c>
      <c r="N52" s="685">
        <v>139.496713</v>
      </c>
      <c r="O52" s="685">
        <v>55.742578000000002</v>
      </c>
      <c r="P52" s="685">
        <v>24.351915999999999</v>
      </c>
      <c r="Q52" s="685">
        <v>19.375292000000002</v>
      </c>
      <c r="R52" s="685">
        <v>14.499243</v>
      </c>
      <c r="S52" s="685">
        <v>35.350363999999999</v>
      </c>
      <c r="T52" s="687">
        <f t="shared" si="13"/>
        <v>1005.4169619999999</v>
      </c>
    </row>
    <row r="53" spans="2:20" s="23" customFormat="1" ht="13.35" hidden="1" customHeight="1" x14ac:dyDescent="0.2">
      <c r="B53" s="31"/>
      <c r="C53" s="689" t="s">
        <v>38</v>
      </c>
      <c r="D53" s="688" t="s">
        <v>64</v>
      </c>
      <c r="E53" s="685">
        <v>39.699210000000001</v>
      </c>
      <c r="F53" s="685">
        <v>123.81347599999999</v>
      </c>
      <c r="G53" s="685">
        <v>31.799264999999998</v>
      </c>
      <c r="H53" s="685">
        <v>22.300256999999998</v>
      </c>
      <c r="I53" s="685">
        <v>73.874352000000002</v>
      </c>
      <c r="J53" s="685">
        <v>5.7637660000000004</v>
      </c>
      <c r="K53" s="685">
        <v>240.229939</v>
      </c>
      <c r="L53" s="685">
        <v>91.325900000000004</v>
      </c>
      <c r="M53" s="685">
        <v>131.27420799999999</v>
      </c>
      <c r="N53" s="685">
        <v>157.77007</v>
      </c>
      <c r="O53" s="685">
        <v>67.444621999999995</v>
      </c>
      <c r="P53" s="685">
        <v>26.632648</v>
      </c>
      <c r="Q53" s="685">
        <v>15.301599</v>
      </c>
      <c r="R53" s="685">
        <v>15.711632</v>
      </c>
      <c r="S53" s="685">
        <v>34.873454000000002</v>
      </c>
      <c r="T53" s="687">
        <f t="shared" si="13"/>
        <v>1077.814398</v>
      </c>
    </row>
    <row r="54" spans="2:20" s="23" customFormat="1" ht="13.35" hidden="1" customHeight="1" x14ac:dyDescent="0.2">
      <c r="B54" s="31"/>
      <c r="C54" s="689" t="s">
        <v>39</v>
      </c>
      <c r="D54" s="688" t="s">
        <v>65</v>
      </c>
      <c r="E54" s="685">
        <v>27.04504</v>
      </c>
      <c r="F54" s="685">
        <v>106.898762</v>
      </c>
      <c r="G54" s="685">
        <v>17.795256999999999</v>
      </c>
      <c r="H54" s="685">
        <v>17.392104</v>
      </c>
      <c r="I54" s="685">
        <v>74.771708000000004</v>
      </c>
      <c r="J54" s="685">
        <v>2.9401250000000001</v>
      </c>
      <c r="K54" s="685">
        <v>184.074589</v>
      </c>
      <c r="L54" s="685">
        <v>76.988409000000004</v>
      </c>
      <c r="M54" s="685">
        <v>86.352992999999998</v>
      </c>
      <c r="N54" s="685">
        <v>127.897415</v>
      </c>
      <c r="O54" s="685">
        <v>46.406489000000001</v>
      </c>
      <c r="P54" s="685">
        <v>33.778162000000002</v>
      </c>
      <c r="Q54" s="685">
        <v>11.756774</v>
      </c>
      <c r="R54" s="685">
        <v>10.628297999999999</v>
      </c>
      <c r="S54" s="685">
        <v>20.250136000000001</v>
      </c>
      <c r="T54" s="687">
        <f t="shared" si="13"/>
        <v>844.97626099999991</v>
      </c>
    </row>
    <row r="55" spans="2:20" s="23" customFormat="1" ht="13.35" hidden="1" customHeight="1" x14ac:dyDescent="0.2">
      <c r="B55" s="31"/>
      <c r="C55" s="689" t="s">
        <v>40</v>
      </c>
      <c r="D55" s="688" t="s">
        <v>66</v>
      </c>
      <c r="E55" s="685">
        <v>4.4775559999999999</v>
      </c>
      <c r="F55" s="685">
        <v>105.12787899999999</v>
      </c>
      <c r="G55" s="685">
        <v>20.385394000000002</v>
      </c>
      <c r="H55" s="685">
        <v>23.315425000000001</v>
      </c>
      <c r="I55" s="685">
        <v>48.028959999999998</v>
      </c>
      <c r="J55" s="685">
        <v>2.2128549999999998</v>
      </c>
      <c r="K55" s="685">
        <v>169.79898399999999</v>
      </c>
      <c r="L55" s="685">
        <v>53.509503000000002</v>
      </c>
      <c r="M55" s="685">
        <v>70.787924000000004</v>
      </c>
      <c r="N55" s="685">
        <v>85.026060999999999</v>
      </c>
      <c r="O55" s="685">
        <v>43.631380999999998</v>
      </c>
      <c r="P55" s="685">
        <v>12.867793000000001</v>
      </c>
      <c r="Q55" s="685">
        <v>17.686510999999999</v>
      </c>
      <c r="R55" s="685">
        <v>4.4554970000000003</v>
      </c>
      <c r="S55" s="685">
        <v>11.984496</v>
      </c>
      <c r="T55" s="687">
        <f t="shared" si="13"/>
        <v>673.29621900000006</v>
      </c>
    </row>
    <row r="56" spans="2:20" s="23" customFormat="1" ht="13.35" hidden="1" customHeight="1" x14ac:dyDescent="0.2">
      <c r="B56" s="31"/>
      <c r="C56" s="689" t="s">
        <v>41</v>
      </c>
      <c r="D56" s="688" t="s">
        <v>114</v>
      </c>
      <c r="E56" s="685">
        <v>116.706068</v>
      </c>
      <c r="F56" s="685">
        <v>398.61143299999998</v>
      </c>
      <c r="G56" s="685">
        <v>53.538356</v>
      </c>
      <c r="H56" s="685">
        <v>26.577936000000001</v>
      </c>
      <c r="I56" s="685">
        <v>179.315192</v>
      </c>
      <c r="J56" s="685">
        <v>9.808541</v>
      </c>
      <c r="K56" s="685">
        <v>538.11266799999999</v>
      </c>
      <c r="L56" s="685">
        <v>230.78500399999999</v>
      </c>
      <c r="M56" s="685">
        <v>332.30199299999998</v>
      </c>
      <c r="N56" s="685">
        <v>370.00139000000001</v>
      </c>
      <c r="O56" s="685">
        <v>176.64960099999999</v>
      </c>
      <c r="P56" s="685">
        <v>69.508469000000005</v>
      </c>
      <c r="Q56" s="685">
        <v>25.844709999999999</v>
      </c>
      <c r="R56" s="685">
        <v>62.462184999999998</v>
      </c>
      <c r="S56" s="685">
        <v>69.350971000000001</v>
      </c>
      <c r="T56" s="687">
        <f t="shared" si="13"/>
        <v>2659.5745169999996</v>
      </c>
    </row>
    <row r="57" spans="2:20" s="23" customFormat="1" ht="13.35" hidden="1" customHeight="1" x14ac:dyDescent="0.2">
      <c r="B57" s="31"/>
      <c r="C57" s="689" t="s">
        <v>42</v>
      </c>
      <c r="D57" s="688" t="s">
        <v>115</v>
      </c>
      <c r="E57" s="685">
        <v>50.728186000000001</v>
      </c>
      <c r="F57" s="685">
        <v>300.28443700000003</v>
      </c>
      <c r="G57" s="685">
        <v>54.733651999999999</v>
      </c>
      <c r="H57" s="685">
        <v>84.112814</v>
      </c>
      <c r="I57" s="685">
        <v>204.89988700000001</v>
      </c>
      <c r="J57" s="685">
        <v>21.083793</v>
      </c>
      <c r="K57" s="685">
        <v>363.29398800000001</v>
      </c>
      <c r="L57" s="685">
        <v>214.212974</v>
      </c>
      <c r="M57" s="685">
        <v>203.536002</v>
      </c>
      <c r="N57" s="685">
        <v>401.99370800000003</v>
      </c>
      <c r="O57" s="685">
        <v>117.771593</v>
      </c>
      <c r="P57" s="685">
        <v>37.969211999999999</v>
      </c>
      <c r="Q57" s="685">
        <v>7.4816609999999999</v>
      </c>
      <c r="R57" s="685">
        <v>43.002724000000001</v>
      </c>
      <c r="S57" s="685">
        <v>36.005513000000001</v>
      </c>
      <c r="T57" s="687">
        <f t="shared" si="13"/>
        <v>2141.1101440000002</v>
      </c>
    </row>
    <row r="58" spans="2:20" s="23" customFormat="1" ht="13.35" hidden="1" customHeight="1" x14ac:dyDescent="0.2">
      <c r="B58" s="31"/>
      <c r="C58" s="689" t="s">
        <v>43</v>
      </c>
      <c r="D58" s="688" t="s">
        <v>116</v>
      </c>
      <c r="E58" s="685">
        <v>15.917835</v>
      </c>
      <c r="F58" s="685">
        <v>378.77390300000002</v>
      </c>
      <c r="G58" s="685">
        <v>17.704312000000002</v>
      </c>
      <c r="H58" s="685">
        <v>101.695407</v>
      </c>
      <c r="I58" s="685">
        <v>179.634422</v>
      </c>
      <c r="J58" s="685">
        <v>0</v>
      </c>
      <c r="K58" s="685">
        <v>349.428065</v>
      </c>
      <c r="L58" s="685">
        <v>196.767247</v>
      </c>
      <c r="M58" s="685">
        <v>65.155100000000004</v>
      </c>
      <c r="N58" s="685">
        <v>141.59998100000001</v>
      </c>
      <c r="O58" s="685">
        <v>102.18388899999999</v>
      </c>
      <c r="P58" s="685">
        <v>47.105100999999998</v>
      </c>
      <c r="Q58" s="685">
        <v>0</v>
      </c>
      <c r="R58" s="685">
        <v>15.648866999999999</v>
      </c>
      <c r="S58" s="685">
        <v>16.327021999999999</v>
      </c>
      <c r="T58" s="687">
        <f t="shared" si="13"/>
        <v>1627.9411510000002</v>
      </c>
    </row>
    <row r="59" spans="2:20" s="23" customFormat="1" ht="13.35" hidden="1" customHeight="1" x14ac:dyDescent="0.2">
      <c r="B59" s="31"/>
      <c r="C59" s="689" t="s">
        <v>44</v>
      </c>
      <c r="D59" s="688" t="s">
        <v>117</v>
      </c>
      <c r="E59" s="685">
        <v>22.249976</v>
      </c>
      <c r="F59" s="685">
        <v>70.540853999999996</v>
      </c>
      <c r="G59" s="685">
        <v>0</v>
      </c>
      <c r="H59" s="685">
        <v>21.487231999999999</v>
      </c>
      <c r="I59" s="685">
        <v>158.177694</v>
      </c>
      <c r="J59" s="685">
        <v>0</v>
      </c>
      <c r="K59" s="685">
        <v>192.881381</v>
      </c>
      <c r="L59" s="685">
        <v>145.096305</v>
      </c>
      <c r="M59" s="685">
        <v>116.788507</v>
      </c>
      <c r="N59" s="685">
        <v>184.587446</v>
      </c>
      <c r="O59" s="685">
        <v>44.603071999999997</v>
      </c>
      <c r="P59" s="685">
        <v>0</v>
      </c>
      <c r="Q59" s="685">
        <v>0</v>
      </c>
      <c r="R59" s="685">
        <v>0</v>
      </c>
      <c r="S59" s="685">
        <v>0</v>
      </c>
      <c r="T59" s="687">
        <f t="shared" si="13"/>
        <v>956.41246699999999</v>
      </c>
    </row>
    <row r="60" spans="2:20" s="23" customFormat="1" ht="13.35" hidden="1" customHeight="1" x14ac:dyDescent="0.2">
      <c r="B60" s="31"/>
      <c r="C60" s="689" t="s">
        <v>45</v>
      </c>
      <c r="D60" s="688" t="s">
        <v>118</v>
      </c>
      <c r="E60" s="685">
        <v>46.367486999999997</v>
      </c>
      <c r="F60" s="685">
        <v>373.54200200000002</v>
      </c>
      <c r="G60" s="685">
        <v>0</v>
      </c>
      <c r="H60" s="685">
        <v>106.535365</v>
      </c>
      <c r="I60" s="685">
        <v>264.542822</v>
      </c>
      <c r="J60" s="685">
        <v>0</v>
      </c>
      <c r="K60" s="685">
        <v>662.14390300000002</v>
      </c>
      <c r="L60" s="685">
        <v>141.814739</v>
      </c>
      <c r="M60" s="685">
        <v>120.959215</v>
      </c>
      <c r="N60" s="685">
        <v>485.89552300000003</v>
      </c>
      <c r="O60" s="685">
        <v>228.190619</v>
      </c>
      <c r="P60" s="685">
        <v>47.802692999999998</v>
      </c>
      <c r="Q60" s="685">
        <v>0</v>
      </c>
      <c r="R60" s="685">
        <v>0</v>
      </c>
      <c r="S60" s="685">
        <v>31.789272</v>
      </c>
      <c r="T60" s="687">
        <f t="shared" si="13"/>
        <v>2509.5836399999998</v>
      </c>
    </row>
    <row r="61" spans="2:20" s="23" customFormat="1" ht="13.35" hidden="1" customHeight="1" x14ac:dyDescent="0.2">
      <c r="B61" s="31"/>
      <c r="C61" s="690" t="s">
        <v>46</v>
      </c>
      <c r="D61" s="691" t="s">
        <v>119</v>
      </c>
      <c r="E61" s="695">
        <v>63.163995999999997</v>
      </c>
      <c r="F61" s="695">
        <v>1394.772551</v>
      </c>
      <c r="G61" s="695">
        <v>0</v>
      </c>
      <c r="H61" s="695">
        <v>7186.3983070000004</v>
      </c>
      <c r="I61" s="695">
        <v>2858.4174840000001</v>
      </c>
      <c r="J61" s="695">
        <v>0</v>
      </c>
      <c r="K61" s="695">
        <v>740.29353800000001</v>
      </c>
      <c r="L61" s="695">
        <v>923.26169900000002</v>
      </c>
      <c r="M61" s="695">
        <v>407.11834199999998</v>
      </c>
      <c r="N61" s="695">
        <v>178.924936</v>
      </c>
      <c r="O61" s="695">
        <v>524.83194600000002</v>
      </c>
      <c r="P61" s="695">
        <v>0</v>
      </c>
      <c r="Q61" s="695">
        <v>0</v>
      </c>
      <c r="R61" s="695">
        <v>0</v>
      </c>
      <c r="S61" s="695">
        <v>0</v>
      </c>
      <c r="T61" s="694">
        <f t="shared" si="13"/>
        <v>14277.182799</v>
      </c>
    </row>
    <row r="62" spans="2:20" s="23" customFormat="1" ht="13.35" hidden="1" customHeight="1" x14ac:dyDescent="0.2">
      <c r="B62" s="31"/>
      <c r="C62" s="690"/>
      <c r="D62" s="691"/>
      <c r="E62" s="692">
        <f t="shared" ref="E62:K62" si="14">SUM(E45:E61)</f>
        <v>456.984984</v>
      </c>
      <c r="F62" s="692">
        <f t="shared" si="14"/>
        <v>3438.5839430000001</v>
      </c>
      <c r="G62" s="692">
        <f t="shared" si="14"/>
        <v>263.45948699999997</v>
      </c>
      <c r="H62" s="692">
        <f t="shared" si="14"/>
        <v>7645.0435160000006</v>
      </c>
      <c r="I62" s="692">
        <f t="shared" si="14"/>
        <v>4178.7408290000003</v>
      </c>
      <c r="J62" s="692">
        <f t="shared" si="14"/>
        <v>47.007153000000002</v>
      </c>
      <c r="K62" s="692">
        <f t="shared" si="14"/>
        <v>3848.4329530000005</v>
      </c>
      <c r="L62" s="692">
        <f>SUM(L45:L61)+SUM(M45:M61)</f>
        <v>3922.7870050000001</v>
      </c>
      <c r="M62" s="692"/>
      <c r="N62" s="692">
        <f t="shared" ref="N62:T62" si="15">SUM(N45:N61)</f>
        <v>2362.6751840000002</v>
      </c>
      <c r="O62" s="692">
        <f t="shared" si="15"/>
        <v>1466.6032769999999</v>
      </c>
      <c r="P62" s="692">
        <f t="shared" si="15"/>
        <v>318.54163199999999</v>
      </c>
      <c r="Q62" s="692">
        <f t="shared" si="15"/>
        <v>115.60183499999999</v>
      </c>
      <c r="R62" s="692">
        <f t="shared" si="15"/>
        <v>180.10190599999999</v>
      </c>
      <c r="S62" s="692">
        <f t="shared" si="15"/>
        <v>296.92957100000001</v>
      </c>
      <c r="T62" s="694">
        <f t="shared" si="15"/>
        <v>28541.493275000001</v>
      </c>
    </row>
    <row r="63" spans="2:20" s="23" customFormat="1" ht="13.35" hidden="1" customHeight="1" x14ac:dyDescent="0.2">
      <c r="B63" s="31"/>
      <c r="C63" s="130"/>
      <c r="D63" s="130"/>
      <c r="E63" s="677">
        <f>A3.4.1!$F$6</f>
        <v>456.984984</v>
      </c>
      <c r="F63" s="678">
        <f>A3.4.1!$F$8</f>
        <v>3438.5839420000002</v>
      </c>
      <c r="G63" s="678">
        <f>A3.4.1!$F$9</f>
        <v>263.450377</v>
      </c>
      <c r="H63" s="679">
        <f>A3.4.1!$F$10</f>
        <v>7645.0435170000001</v>
      </c>
      <c r="I63" s="678">
        <f>A3.4.1!$F$15</f>
        <v>4178.7408299999997</v>
      </c>
      <c r="J63" s="678">
        <f>A3.4.1!$F$16</f>
        <v>47.004474999999999</v>
      </c>
      <c r="K63" s="678">
        <f>A3.4.1!$F$18</f>
        <v>3848.4329520000001</v>
      </c>
      <c r="L63" s="678">
        <f>A3.4.1!$F$20</f>
        <v>3922.7870029999999</v>
      </c>
      <c r="M63" s="678"/>
      <c r="N63" s="678">
        <f>A3.4.1!$F$22</f>
        <v>2362.6751819999999</v>
      </c>
      <c r="O63" s="678">
        <f>A3.4.1!$F$23</f>
        <v>1466.6032789999999</v>
      </c>
      <c r="P63" s="678">
        <f>A3.4.1!$F$28</f>
        <v>318.54163199999999</v>
      </c>
      <c r="Q63" s="678">
        <f>A3.4.1!$F$31</f>
        <v>115.601833</v>
      </c>
      <c r="R63" s="678">
        <f>A3.4.1!$F$32</f>
        <v>180.10190600000001</v>
      </c>
      <c r="S63" s="631">
        <f>A3.4.1!$F$36</f>
        <v>296.929573</v>
      </c>
    </row>
    <row r="64" spans="2:20" s="23" customFormat="1" ht="13.35" hidden="1" customHeight="1" x14ac:dyDescent="0.2">
      <c r="B64" s="31"/>
      <c r="C64" s="130"/>
      <c r="D64" s="130"/>
      <c r="E64" s="680"/>
      <c r="F64" s="715">
        <f t="shared" ref="F64:T64" si="16">F62-F63</f>
        <v>9.9999988378840499E-7</v>
      </c>
      <c r="G64" s="715">
        <f t="shared" si="16"/>
        <v>9.1099999999642023E-3</v>
      </c>
      <c r="H64" s="715">
        <f t="shared" si="16"/>
        <v>-9.999994290410541E-7</v>
      </c>
      <c r="I64" s="715">
        <f t="shared" si="16"/>
        <v>-9.999994290410541E-7</v>
      </c>
      <c r="J64" s="715">
        <f t="shared" si="16"/>
        <v>2.6780000000030668E-3</v>
      </c>
      <c r="K64" s="715">
        <f t="shared" si="16"/>
        <v>1.0000003385357559E-6</v>
      </c>
      <c r="L64" s="715">
        <f t="shared" si="16"/>
        <v>2.0000002223241609E-6</v>
      </c>
      <c r="M64" s="715">
        <f t="shared" si="16"/>
        <v>0</v>
      </c>
      <c r="N64" s="715">
        <f t="shared" si="16"/>
        <v>2.0000002223241609E-6</v>
      </c>
      <c r="O64" s="715">
        <f t="shared" si="16"/>
        <v>-1.9999999949504854E-6</v>
      </c>
      <c r="P64" s="715">
        <f t="shared" si="16"/>
        <v>0</v>
      </c>
      <c r="Q64" s="715">
        <f t="shared" si="16"/>
        <v>1.9999999949504854E-6</v>
      </c>
      <c r="R64" s="715">
        <f t="shared" si="16"/>
        <v>0</v>
      </c>
      <c r="S64" s="715">
        <f t="shared" si="16"/>
        <v>-1.9999999949504854E-6</v>
      </c>
      <c r="T64" s="639">
        <f t="shared" si="16"/>
        <v>28541.493275000001</v>
      </c>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A3.4.4!$F$4</f>
        <v>0.13584399999999999</v>
      </c>
      <c r="F66" s="685">
        <f>A3.4.4!$F$14</f>
        <v>37.369636999999997</v>
      </c>
      <c r="G66" s="685">
        <f>A3.4.4!$F$17</f>
        <v>931.73205599999994</v>
      </c>
      <c r="H66" s="685">
        <f>A3.4.4!$F$26</f>
        <v>0</v>
      </c>
      <c r="I66" s="687">
        <f t="shared" ref="I66:I83" si="17">SUM(E66:H66)</f>
        <v>969.23753699999997</v>
      </c>
      <c r="J66" s="680"/>
      <c r="K66" s="701">
        <f>A3.4.4!$F$5</f>
        <v>2.9000000000000001E-2</v>
      </c>
      <c r="L66" s="685">
        <f>A3.4.4!$F$21</f>
        <v>12.974425999999999</v>
      </c>
      <c r="M66" s="685">
        <f>A3.4.4!$F$13</f>
        <v>0</v>
      </c>
      <c r="N66" s="685">
        <f>A3.4.4!$F$11</f>
        <v>2.6897000000000001E-2</v>
      </c>
      <c r="O66" s="686">
        <f>A3.4.4!$F$33</f>
        <v>1.3073E-2</v>
      </c>
      <c r="P66" s="680"/>
      <c r="Q66" s="680"/>
      <c r="R66" s="680"/>
    </row>
    <row r="67" spans="2:18" s="23" customFormat="1" ht="13.35" hidden="1" customHeight="1" x14ac:dyDescent="0.2">
      <c r="B67" s="31"/>
      <c r="C67" s="704" t="s">
        <v>30</v>
      </c>
      <c r="D67" s="705" t="s">
        <v>31</v>
      </c>
      <c r="E67" s="695">
        <f>A3.4.5!$F$4</f>
        <v>1.4447429999999231</v>
      </c>
      <c r="F67" s="695">
        <f>A3.4.5!$F$14</f>
        <v>1.499897999997998</v>
      </c>
      <c r="G67" s="695">
        <f>A3.4.5!$F$17</f>
        <v>0</v>
      </c>
      <c r="H67" s="695">
        <f>A3.4.5!$F$26</f>
        <v>0</v>
      </c>
      <c r="I67" s="694">
        <f t="shared" si="17"/>
        <v>2.9446409999979211</v>
      </c>
      <c r="J67" s="680"/>
      <c r="K67" s="702">
        <f>A3.4.5!$F$5</f>
        <v>1.9279119999998748</v>
      </c>
      <c r="L67" s="695">
        <f>A3.4.5!$F$21</f>
        <v>21.334870999999787</v>
      </c>
      <c r="M67" s="695">
        <f>A3.4.5!$F$13</f>
        <v>0</v>
      </c>
      <c r="N67" s="695">
        <f>A3.4.5!$F$11</f>
        <v>6.4476549099801161E-13</v>
      </c>
      <c r="O67" s="696">
        <f>A3.4.5!$F$33</f>
        <v>1.5814120000014413</v>
      </c>
      <c r="P67" s="680"/>
      <c r="Q67" s="680"/>
      <c r="R67" s="680"/>
    </row>
    <row r="68" spans="2:18" s="23" customFormat="1" ht="13.35" hidden="1" customHeight="1" x14ac:dyDescent="0.2">
      <c r="B68" s="31"/>
      <c r="C68" s="683" t="s">
        <v>32</v>
      </c>
      <c r="D68" s="684" t="s">
        <v>112</v>
      </c>
      <c r="E68" s="685">
        <v>23.449596</v>
      </c>
      <c r="F68" s="685">
        <v>259.93534799999998</v>
      </c>
      <c r="G68" s="685">
        <v>0.52642599999999995</v>
      </c>
      <c r="H68" s="685">
        <v>0.98644799999999999</v>
      </c>
      <c r="I68" s="687">
        <f t="shared" si="17"/>
        <v>284.89781799999997</v>
      </c>
      <c r="J68" s="680"/>
      <c r="K68" s="701">
        <v>11.040151</v>
      </c>
      <c r="L68" s="685">
        <v>1.1339840000000001</v>
      </c>
      <c r="M68" s="685">
        <v>1.672099</v>
      </c>
      <c r="N68" s="712">
        <v>27.041673999999301</v>
      </c>
      <c r="O68" s="685">
        <v>13.825412</v>
      </c>
      <c r="P68" s="680"/>
      <c r="Q68" s="680"/>
      <c r="R68" s="680"/>
    </row>
    <row r="69" spans="2:18" s="23" customFormat="1" ht="13.35" hidden="1" customHeight="1" x14ac:dyDescent="0.2">
      <c r="B69" s="31"/>
      <c r="C69" s="683" t="s">
        <v>33</v>
      </c>
      <c r="D69" s="688" t="s">
        <v>61</v>
      </c>
      <c r="E69" s="685">
        <v>45.966495000000002</v>
      </c>
      <c r="F69" s="685">
        <v>500.205939</v>
      </c>
      <c r="G69" s="685">
        <v>0.31209900000000002</v>
      </c>
      <c r="H69" s="685">
        <v>1.9229529999999999</v>
      </c>
      <c r="I69" s="687">
        <f t="shared" si="17"/>
        <v>548.40748599999995</v>
      </c>
      <c r="J69" s="680"/>
      <c r="K69" s="701">
        <v>25.138107000000002</v>
      </c>
      <c r="L69" s="685">
        <v>2.6895470000000001</v>
      </c>
      <c r="M69" s="685">
        <v>2.9566249999999998</v>
      </c>
      <c r="N69" s="685">
        <v>59.599217000000003</v>
      </c>
      <c r="O69" s="685">
        <v>31.418838000000001</v>
      </c>
      <c r="P69" s="680"/>
      <c r="Q69" s="680"/>
      <c r="R69" s="680"/>
    </row>
    <row r="70" spans="2:18" s="23" customFormat="1" ht="13.35" hidden="1" customHeight="1" x14ac:dyDescent="0.2">
      <c r="B70" s="31"/>
      <c r="C70" s="689" t="s">
        <v>34</v>
      </c>
      <c r="D70" s="688" t="s">
        <v>62</v>
      </c>
      <c r="E70" s="685">
        <v>73.138621000000001</v>
      </c>
      <c r="F70" s="685">
        <v>748.62934299999995</v>
      </c>
      <c r="G70" s="685">
        <v>0.46120100000000003</v>
      </c>
      <c r="H70" s="685">
        <v>3.8899240000000002</v>
      </c>
      <c r="I70" s="687">
        <f t="shared" si="17"/>
        <v>826.1190889999998</v>
      </c>
      <c r="J70" s="680"/>
      <c r="K70" s="701">
        <v>47.464179000000001</v>
      </c>
      <c r="L70" s="685">
        <v>4.9947759999999999</v>
      </c>
      <c r="M70" s="685">
        <v>6.3149610000000003</v>
      </c>
      <c r="N70" s="685">
        <v>105.990076</v>
      </c>
      <c r="O70" s="685">
        <v>51.787776000000001</v>
      </c>
      <c r="P70" s="680"/>
      <c r="Q70" s="680"/>
      <c r="R70" s="680"/>
    </row>
    <row r="71" spans="2:18" s="23" customFormat="1" ht="13.35" hidden="1" customHeight="1" x14ac:dyDescent="0.2">
      <c r="B71" s="31"/>
      <c r="C71" s="689" t="s">
        <v>35</v>
      </c>
      <c r="D71" s="688" t="s">
        <v>58</v>
      </c>
      <c r="E71" s="685">
        <v>66.107450999999998</v>
      </c>
      <c r="F71" s="685">
        <v>625.17796399999997</v>
      </c>
      <c r="G71" s="685">
        <v>0.58532899999999999</v>
      </c>
      <c r="H71" s="685">
        <v>3.5459890000000001</v>
      </c>
      <c r="I71" s="687">
        <f t="shared" si="17"/>
        <v>695.41673299999991</v>
      </c>
      <c r="J71" s="680"/>
      <c r="K71" s="701">
        <v>45.168680999999999</v>
      </c>
      <c r="L71" s="685">
        <v>4.4339620000000002</v>
      </c>
      <c r="M71" s="685">
        <v>7.6958120000000001</v>
      </c>
      <c r="N71" s="685">
        <v>92.677169000000006</v>
      </c>
      <c r="O71" s="685">
        <v>51.128770000000003</v>
      </c>
      <c r="P71" s="680"/>
      <c r="Q71" s="680"/>
      <c r="R71" s="680"/>
    </row>
    <row r="72" spans="2:18" s="23" customFormat="1" ht="13.35" hidden="1" customHeight="1" x14ac:dyDescent="0.2">
      <c r="B72" s="31"/>
      <c r="C72" s="689" t="s">
        <v>36</v>
      </c>
      <c r="D72" s="688" t="s">
        <v>59</v>
      </c>
      <c r="E72" s="685">
        <v>61.061846000000003</v>
      </c>
      <c r="F72" s="685">
        <v>489.77447100000001</v>
      </c>
      <c r="G72" s="685">
        <v>0.74660499999999996</v>
      </c>
      <c r="H72" s="685">
        <v>3.458326</v>
      </c>
      <c r="I72" s="687">
        <f t="shared" si="17"/>
        <v>555.04124800000011</v>
      </c>
      <c r="J72" s="680"/>
      <c r="K72" s="701">
        <v>44.900582</v>
      </c>
      <c r="L72" s="685">
        <v>4.4529100000000001</v>
      </c>
      <c r="M72" s="685">
        <v>4.5541429999999998</v>
      </c>
      <c r="N72" s="685">
        <v>97.332687000000007</v>
      </c>
      <c r="O72" s="685">
        <v>50.588715000000001</v>
      </c>
      <c r="P72" s="680"/>
      <c r="Q72" s="680"/>
      <c r="R72" s="680"/>
    </row>
    <row r="73" spans="2:18" s="23" customFormat="1" ht="13.35" hidden="1" customHeight="1" x14ac:dyDescent="0.2">
      <c r="B73" s="31"/>
      <c r="C73" s="689" t="s">
        <v>37</v>
      </c>
      <c r="D73" s="688" t="s">
        <v>63</v>
      </c>
      <c r="E73" s="685">
        <v>268.41801800000002</v>
      </c>
      <c r="F73" s="685">
        <v>2012.0725339999999</v>
      </c>
      <c r="G73" s="685">
        <v>3.1453129999999998</v>
      </c>
      <c r="H73" s="685">
        <v>13.508801</v>
      </c>
      <c r="I73" s="687">
        <f t="shared" si="17"/>
        <v>2297.1446659999997</v>
      </c>
      <c r="J73" s="680"/>
      <c r="K73" s="701">
        <v>198.57956999999999</v>
      </c>
      <c r="L73" s="685">
        <v>26.889695</v>
      </c>
      <c r="M73" s="685">
        <v>30.718254999999999</v>
      </c>
      <c r="N73" s="685">
        <v>399.692744</v>
      </c>
      <c r="O73" s="685">
        <v>196.43361300000001</v>
      </c>
      <c r="P73" s="680"/>
      <c r="Q73" s="680"/>
      <c r="R73" s="680"/>
    </row>
    <row r="74" spans="2:18" s="23" customFormat="1" ht="13.35" hidden="1" customHeight="1" x14ac:dyDescent="0.2">
      <c r="B74" s="31"/>
      <c r="C74" s="689" t="s">
        <v>38</v>
      </c>
      <c r="D74" s="688" t="s">
        <v>64</v>
      </c>
      <c r="E74" s="685">
        <v>287.889546</v>
      </c>
      <c r="F74" s="685">
        <v>1863.1261440000001</v>
      </c>
      <c r="G74" s="685">
        <v>5.7654649999999998</v>
      </c>
      <c r="H74" s="685">
        <v>13.643105</v>
      </c>
      <c r="I74" s="687">
        <f t="shared" si="17"/>
        <v>2170.4242600000002</v>
      </c>
      <c r="J74" s="680"/>
      <c r="K74" s="701">
        <v>200.267518</v>
      </c>
      <c r="L74" s="685">
        <v>47.020246</v>
      </c>
      <c r="M74" s="685">
        <v>21.852944999999998</v>
      </c>
      <c r="N74" s="685">
        <v>434.61309</v>
      </c>
      <c r="O74" s="685">
        <v>261.23344500000002</v>
      </c>
      <c r="P74" s="680"/>
      <c r="Q74" s="680"/>
      <c r="R74" s="680"/>
    </row>
    <row r="75" spans="2:18" s="23" customFormat="1" ht="13.35" hidden="1" customHeight="1" x14ac:dyDescent="0.2">
      <c r="B75" s="31"/>
      <c r="C75" s="689" t="s">
        <v>39</v>
      </c>
      <c r="D75" s="688" t="s">
        <v>65</v>
      </c>
      <c r="E75" s="685">
        <v>194.342928</v>
      </c>
      <c r="F75" s="685">
        <v>1308.789779</v>
      </c>
      <c r="G75" s="685">
        <v>1.4290959999999999</v>
      </c>
      <c r="H75" s="685">
        <v>11.977603</v>
      </c>
      <c r="I75" s="687">
        <f t="shared" si="17"/>
        <v>1516.5394060000001</v>
      </c>
      <c r="J75" s="680"/>
      <c r="K75" s="701">
        <v>118.270646</v>
      </c>
      <c r="L75" s="685">
        <v>39.308543</v>
      </c>
      <c r="M75" s="685">
        <v>29.959823</v>
      </c>
      <c r="N75" s="685">
        <v>338.82588099999998</v>
      </c>
      <c r="O75" s="685">
        <v>182.68852899999999</v>
      </c>
      <c r="P75" s="680"/>
      <c r="Q75" s="680"/>
      <c r="R75" s="680"/>
    </row>
    <row r="76" spans="2:18" s="23" customFormat="1" ht="13.35" hidden="1" customHeight="1" x14ac:dyDescent="0.2">
      <c r="B76" s="31"/>
      <c r="C76" s="689" t="s">
        <v>40</v>
      </c>
      <c r="D76" s="688" t="s">
        <v>66</v>
      </c>
      <c r="E76" s="685">
        <v>164.15762799999999</v>
      </c>
      <c r="F76" s="685">
        <v>959.80352800000003</v>
      </c>
      <c r="G76" s="685">
        <v>2.225441</v>
      </c>
      <c r="H76" s="685">
        <v>7.3616029999999997</v>
      </c>
      <c r="I76" s="687">
        <f t="shared" si="17"/>
        <v>1133.5482000000002</v>
      </c>
      <c r="J76" s="680"/>
      <c r="K76" s="701">
        <v>109.662474</v>
      </c>
      <c r="L76" s="685">
        <v>38.465598</v>
      </c>
      <c r="M76" s="685">
        <v>14.077522999999999</v>
      </c>
      <c r="N76" s="685">
        <v>218.65550500000001</v>
      </c>
      <c r="O76" s="685">
        <v>147.724311</v>
      </c>
      <c r="P76" s="680"/>
      <c r="Q76" s="680"/>
      <c r="R76" s="680"/>
    </row>
    <row r="77" spans="2:18" s="23" customFormat="1" ht="13.35" hidden="1" customHeight="1" x14ac:dyDescent="0.2">
      <c r="B77" s="31"/>
      <c r="C77" s="689" t="s">
        <v>41</v>
      </c>
      <c r="D77" s="688" t="s">
        <v>114</v>
      </c>
      <c r="E77" s="685">
        <v>508.06008800000001</v>
      </c>
      <c r="F77" s="685">
        <v>3578.8714850000001</v>
      </c>
      <c r="G77" s="685">
        <v>32.225608999999999</v>
      </c>
      <c r="H77" s="685">
        <v>33.267176999999997</v>
      </c>
      <c r="I77" s="687">
        <f t="shared" si="17"/>
        <v>4152.4243589999996</v>
      </c>
      <c r="J77" s="680"/>
      <c r="K77" s="701">
        <v>293.27419300000003</v>
      </c>
      <c r="L77" s="685">
        <v>175.263643</v>
      </c>
      <c r="M77" s="685">
        <v>31.945895</v>
      </c>
      <c r="N77" s="685">
        <v>727.66938500000003</v>
      </c>
      <c r="O77" s="685">
        <v>528.54985199999999</v>
      </c>
      <c r="P77" s="680"/>
      <c r="Q77" s="680"/>
      <c r="R77" s="680"/>
    </row>
    <row r="78" spans="2:18" s="23" customFormat="1" ht="13.35" hidden="1" customHeight="1" x14ac:dyDescent="0.2">
      <c r="B78" s="31"/>
      <c r="C78" s="689" t="s">
        <v>42</v>
      </c>
      <c r="D78" s="688" t="s">
        <v>115</v>
      </c>
      <c r="E78" s="685">
        <v>310.58254199999999</v>
      </c>
      <c r="F78" s="685">
        <v>2514.2473960000002</v>
      </c>
      <c r="G78" s="685">
        <v>81.853447000000003</v>
      </c>
      <c r="H78" s="685">
        <v>17.122502000000001</v>
      </c>
      <c r="I78" s="687">
        <f t="shared" si="17"/>
        <v>2923.8058870000004</v>
      </c>
      <c r="J78" s="680"/>
      <c r="K78" s="701">
        <v>244.86571699999999</v>
      </c>
      <c r="L78" s="685">
        <v>210.26651799999999</v>
      </c>
      <c r="M78" s="685">
        <v>65.441907</v>
      </c>
      <c r="N78" s="685">
        <v>678.536925</v>
      </c>
      <c r="O78" s="685">
        <v>488.01141699999999</v>
      </c>
      <c r="P78" s="680"/>
      <c r="Q78" s="680"/>
      <c r="R78" s="680"/>
    </row>
    <row r="79" spans="2:18" s="23" customFormat="1" ht="13.35" hidden="1" customHeight="1" x14ac:dyDescent="0.2">
      <c r="B79" s="31"/>
      <c r="C79" s="689" t="s">
        <v>43</v>
      </c>
      <c r="D79" s="688" t="s">
        <v>116</v>
      </c>
      <c r="E79" s="685">
        <v>154.89647299999999</v>
      </c>
      <c r="F79" s="685">
        <v>1728.1428000000001</v>
      </c>
      <c r="G79" s="685">
        <v>32.684275</v>
      </c>
      <c r="H79" s="685">
        <v>15.228141000000001</v>
      </c>
      <c r="I79" s="687">
        <f t="shared" si="17"/>
        <v>1930.9516890000002</v>
      </c>
      <c r="J79" s="680"/>
      <c r="K79" s="701">
        <v>109.514171</v>
      </c>
      <c r="L79" s="685">
        <v>158.285438</v>
      </c>
      <c r="M79" s="685">
        <v>34.030343999999999</v>
      </c>
      <c r="N79" s="685">
        <v>252.130978</v>
      </c>
      <c r="O79" s="685">
        <v>229.61693</v>
      </c>
      <c r="P79" s="680"/>
      <c r="Q79" s="680"/>
      <c r="R79" s="680"/>
    </row>
    <row r="80" spans="2:18" s="23" customFormat="1" ht="13.35" hidden="1" customHeight="1" x14ac:dyDescent="0.2">
      <c r="B80" s="31"/>
      <c r="C80" s="689" t="s">
        <v>44</v>
      </c>
      <c r="D80" s="688" t="s">
        <v>117</v>
      </c>
      <c r="E80" s="685">
        <v>123.681135</v>
      </c>
      <c r="F80" s="685">
        <v>1183.5171760000001</v>
      </c>
      <c r="G80" s="685">
        <v>0</v>
      </c>
      <c r="H80" s="685">
        <v>0</v>
      </c>
      <c r="I80" s="687">
        <f t="shared" si="17"/>
        <v>1307.1983110000001</v>
      </c>
      <c r="J80" s="680"/>
      <c r="K80" s="701">
        <v>0</v>
      </c>
      <c r="L80" s="685">
        <v>193.16558599999999</v>
      </c>
      <c r="M80" s="685">
        <v>45.317610999999999</v>
      </c>
      <c r="N80" s="685">
        <v>142.267404</v>
      </c>
      <c r="O80" s="685">
        <v>137.376284</v>
      </c>
      <c r="P80" s="680"/>
      <c r="Q80" s="680"/>
      <c r="R80" s="680"/>
    </row>
    <row r="81" spans="2:18" s="23" customFormat="1" ht="13.35" hidden="1" customHeight="1" x14ac:dyDescent="0.2">
      <c r="B81" s="31"/>
      <c r="C81" s="689" t="s">
        <v>45</v>
      </c>
      <c r="D81" s="688" t="s">
        <v>118</v>
      </c>
      <c r="E81" s="685">
        <v>289.601294</v>
      </c>
      <c r="F81" s="685">
        <v>3271.9369689999999</v>
      </c>
      <c r="G81" s="685">
        <v>184.110567</v>
      </c>
      <c r="H81" s="685">
        <v>0</v>
      </c>
      <c r="I81" s="687">
        <f t="shared" si="17"/>
        <v>3745.6488300000001</v>
      </c>
      <c r="J81" s="680"/>
      <c r="K81" s="701">
        <v>224.10003800000001</v>
      </c>
      <c r="L81" s="685">
        <v>421.16318200000001</v>
      </c>
      <c r="M81" s="685">
        <v>205.15870000000001</v>
      </c>
      <c r="N81" s="685">
        <v>541.03548000000001</v>
      </c>
      <c r="O81" s="685">
        <v>406.88740300000001</v>
      </c>
      <c r="P81" s="680"/>
      <c r="Q81" s="680"/>
      <c r="R81" s="680"/>
    </row>
    <row r="82" spans="2:18" s="23" customFormat="1" ht="13.35" hidden="1" customHeight="1" x14ac:dyDescent="0.2">
      <c r="B82" s="31"/>
      <c r="C82" s="690" t="s">
        <v>46</v>
      </c>
      <c r="D82" s="691" t="s">
        <v>119</v>
      </c>
      <c r="E82" s="695">
        <v>505.70945</v>
      </c>
      <c r="F82" s="695">
        <v>16339.170937999999</v>
      </c>
      <c r="G82" s="695">
        <v>3852.9386570000001</v>
      </c>
      <c r="H82" s="695">
        <v>0</v>
      </c>
      <c r="I82" s="694">
        <f t="shared" si="17"/>
        <v>20697.819044999997</v>
      </c>
      <c r="J82" s="680"/>
      <c r="K82" s="702">
        <v>258.39381300000002</v>
      </c>
      <c r="L82" s="695">
        <v>13053.280417</v>
      </c>
      <c r="M82" s="695">
        <v>663.21727399999997</v>
      </c>
      <c r="N82" s="695">
        <v>763.68977900000004</v>
      </c>
      <c r="O82" s="695">
        <v>7829.2689399999999</v>
      </c>
      <c r="P82" s="680"/>
      <c r="Q82" s="680"/>
      <c r="R82" s="680"/>
    </row>
    <row r="83" spans="2:18" s="23" customFormat="1" ht="13.35" hidden="1" customHeight="1" x14ac:dyDescent="0.2">
      <c r="B83" s="31"/>
      <c r="C83" s="690"/>
      <c r="D83" s="691"/>
      <c r="E83" s="692">
        <f>SUM(E66:E82)</f>
        <v>3078.6436979999994</v>
      </c>
      <c r="F83" s="692">
        <f>SUM(F66:F82)</f>
        <v>37422.271349000002</v>
      </c>
      <c r="G83" s="692">
        <f>SUM(G66:G82)</f>
        <v>5130.7415860000001</v>
      </c>
      <c r="H83" s="692">
        <f>SUM(H66:H82)</f>
        <v>125.91257199999998</v>
      </c>
      <c r="I83" s="694">
        <f t="shared" si="17"/>
        <v>45757.569205000007</v>
      </c>
      <c r="J83" s="680"/>
      <c r="K83" s="703">
        <f t="shared" ref="K83:O83" si="18">SUM(K66:K82)</f>
        <v>1932.5967519999999</v>
      </c>
      <c r="L83" s="692">
        <f t="shared" si="18"/>
        <v>14415.123341999999</v>
      </c>
      <c r="M83" s="692">
        <f t="shared" si="18"/>
        <v>1164.9139169999999</v>
      </c>
      <c r="N83" s="692">
        <f t="shared" si="18"/>
        <v>4879.7848910000002</v>
      </c>
      <c r="O83" s="693">
        <f t="shared" si="18"/>
        <v>10608.134720000002</v>
      </c>
      <c r="P83" s="680"/>
      <c r="Q83" s="680"/>
      <c r="R83" s="680"/>
    </row>
    <row r="84" spans="2:18" s="23" customFormat="1" ht="13.35" hidden="1" customHeight="1" x14ac:dyDescent="0.2">
      <c r="B84" s="31"/>
      <c r="C84" s="130"/>
      <c r="D84" s="130"/>
      <c r="E84" s="678">
        <f>A3.4.1!$F$4</f>
        <v>3077.6394890000001</v>
      </c>
      <c r="F84" s="678">
        <f>A3.4.1!$F$14</f>
        <v>37422.233257</v>
      </c>
      <c r="G84" s="678">
        <f>A3.4.1!$F$17</f>
        <v>5130.7415860000001</v>
      </c>
      <c r="H84" s="678">
        <f>A3.4.1!$F$26</f>
        <v>125.764763</v>
      </c>
      <c r="I84" s="680"/>
      <c r="J84" s="680"/>
      <c r="K84" s="678">
        <f>A3.4.1!$F$5</f>
        <v>1932.5967519999999</v>
      </c>
      <c r="L84" s="678">
        <f>A3.4.1!$F$21</f>
        <v>14415.123344</v>
      </c>
      <c r="M84" s="678">
        <f>A3.4.1!$F$13</f>
        <v>1164.913916</v>
      </c>
      <c r="N84" s="678">
        <f>A3.4.1!$F$11</f>
        <v>4879.7848910000002</v>
      </c>
      <c r="O84" s="678">
        <f>A3.4.1!$F$33</f>
        <v>10607.901035000001</v>
      </c>
      <c r="P84" s="680"/>
      <c r="Q84" s="680"/>
      <c r="R84" s="680"/>
    </row>
    <row r="85" spans="2:18" s="23" customFormat="1" ht="13.35" hidden="1" customHeight="1" x14ac:dyDescent="0.2">
      <c r="B85" s="31"/>
      <c r="C85" s="130"/>
      <c r="D85" s="130"/>
      <c r="E85" s="680"/>
      <c r="F85" s="680"/>
      <c r="G85" s="680"/>
      <c r="H85" s="680"/>
      <c r="I85" s="680"/>
      <c r="J85" s="680"/>
      <c r="K85" s="680"/>
      <c r="L85" s="680"/>
      <c r="M85" s="680"/>
      <c r="N85" s="715">
        <v>0.77043600000070001</v>
      </c>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A3.4.4!$F$7</f>
        <v>5.1662E-2</v>
      </c>
      <c r="F87" s="685">
        <f>A3.4.4!$F$27</f>
        <v>8.2211999999999993E-2</v>
      </c>
      <c r="G87" s="685">
        <f>A3.4.4!$F$30</f>
        <v>2.2047000000000001E-2</v>
      </c>
      <c r="H87" s="685">
        <f>A3.4.4!$F$34</f>
        <v>0.60102</v>
      </c>
      <c r="I87" s="685">
        <f>A3.4.4!$F$35</f>
        <v>1.647751</v>
      </c>
      <c r="J87" s="687">
        <f t="shared" ref="J87:J104" si="19">SUM(E87:I87)</f>
        <v>2.4046919999999998</v>
      </c>
      <c r="K87" s="680"/>
      <c r="L87" s="680"/>
      <c r="M87" s="680"/>
      <c r="N87" s="680"/>
      <c r="O87" s="130"/>
      <c r="P87" s="680"/>
      <c r="Q87" s="680"/>
      <c r="R87" s="680"/>
    </row>
    <row r="88" spans="2:18" s="23" customFormat="1" ht="13.35" hidden="1" customHeight="1" x14ac:dyDescent="0.2">
      <c r="B88" s="31"/>
      <c r="C88" s="704" t="s">
        <v>30</v>
      </c>
      <c r="D88" s="705" t="s">
        <v>31</v>
      </c>
      <c r="E88" s="695">
        <f>A3.4.5!$F$7</f>
        <v>7.8478890053190753E-14</v>
      </c>
      <c r="F88" s="695">
        <f>A3.4.5!$F$27</f>
        <v>2.4930720000004651</v>
      </c>
      <c r="G88" s="695">
        <f>A3.4.5!$F$30</f>
        <v>5.4199999998220602E-4</v>
      </c>
      <c r="H88" s="695">
        <f>A3.4.5!$F$34</f>
        <v>6.2283511681471282E-14</v>
      </c>
      <c r="I88" s="695">
        <f>A3.4.5!$F$35</f>
        <v>6.8635870000002512</v>
      </c>
      <c r="J88" s="694">
        <f t="shared" si="19"/>
        <v>9.3572010000008383</v>
      </c>
      <c r="K88" s="680"/>
      <c r="L88" s="680"/>
      <c r="M88" s="680"/>
      <c r="N88" s="680"/>
      <c r="O88" s="130"/>
      <c r="P88" s="680"/>
      <c r="Q88" s="680"/>
      <c r="R88" s="680"/>
    </row>
    <row r="89" spans="2:18" s="23" customFormat="1" ht="13.35" hidden="1" customHeight="1" x14ac:dyDescent="0.2">
      <c r="B89" s="31"/>
      <c r="C89" s="683" t="s">
        <v>32</v>
      </c>
      <c r="D89" s="684" t="s">
        <v>112</v>
      </c>
      <c r="E89" s="685">
        <v>12.765368</v>
      </c>
      <c r="F89" s="712">
        <v>4.5036830000000947</v>
      </c>
      <c r="G89" s="685">
        <v>4.5036240000000003</v>
      </c>
      <c r="H89" s="685">
        <v>7.1938170000000001</v>
      </c>
      <c r="I89" s="685">
        <v>20.603078</v>
      </c>
      <c r="J89" s="687">
        <f>SUM(E89:I89)</f>
        <v>49.569570000000098</v>
      </c>
      <c r="K89" s="680"/>
      <c r="L89" s="680"/>
      <c r="M89" s="680"/>
      <c r="N89" s="680"/>
      <c r="O89" s="130"/>
      <c r="P89" s="680"/>
      <c r="Q89" s="680"/>
      <c r="R89" s="680"/>
    </row>
    <row r="90" spans="2:18" s="23" customFormat="1" ht="13.35" hidden="1" customHeight="1" x14ac:dyDescent="0.2">
      <c r="B90" s="31"/>
      <c r="C90" s="683" t="s">
        <v>33</v>
      </c>
      <c r="D90" s="688" t="s">
        <v>61</v>
      </c>
      <c r="E90" s="685">
        <v>26.395168000000002</v>
      </c>
      <c r="F90" s="685">
        <v>113.17488400000001</v>
      </c>
      <c r="G90" s="685">
        <v>10.358124</v>
      </c>
      <c r="H90" s="685">
        <v>19.180296999999999</v>
      </c>
      <c r="I90" s="685">
        <v>40.052793000000001</v>
      </c>
      <c r="J90" s="687">
        <f t="shared" si="19"/>
        <v>209.16126600000001</v>
      </c>
      <c r="K90" s="680"/>
      <c r="L90" s="680"/>
      <c r="M90" s="680"/>
      <c r="N90" s="680"/>
      <c r="O90" s="130"/>
      <c r="P90" s="680"/>
      <c r="Q90" s="680"/>
      <c r="R90" s="680"/>
    </row>
    <row r="91" spans="2:18" s="23" customFormat="1" ht="13.35" hidden="1" customHeight="1" x14ac:dyDescent="0.2">
      <c r="B91" s="31"/>
      <c r="C91" s="689" t="s">
        <v>34</v>
      </c>
      <c r="D91" s="688" t="s">
        <v>62</v>
      </c>
      <c r="E91" s="685">
        <v>34.379499000000003</v>
      </c>
      <c r="F91" s="685">
        <v>188.92868999999999</v>
      </c>
      <c r="G91" s="685">
        <v>14.834008000000001</v>
      </c>
      <c r="H91" s="685">
        <v>32.586140999999998</v>
      </c>
      <c r="I91" s="685">
        <v>68.431481000000005</v>
      </c>
      <c r="J91" s="687">
        <f t="shared" si="19"/>
        <v>339.15981900000003</v>
      </c>
      <c r="K91" s="680"/>
      <c r="L91" s="680"/>
      <c r="M91" s="680"/>
      <c r="N91" s="680"/>
      <c r="O91" s="130"/>
      <c r="P91" s="680"/>
      <c r="Q91" s="680"/>
      <c r="R91" s="680"/>
    </row>
    <row r="92" spans="2:18" s="23" customFormat="1" ht="13.35" hidden="1" customHeight="1" x14ac:dyDescent="0.2">
      <c r="B92" s="31"/>
      <c r="C92" s="689" t="s">
        <v>35</v>
      </c>
      <c r="D92" s="688" t="s">
        <v>58</v>
      </c>
      <c r="E92" s="685">
        <v>27.392900999999998</v>
      </c>
      <c r="F92" s="685">
        <v>154.01672099999999</v>
      </c>
      <c r="G92" s="685">
        <v>15.590604000000001</v>
      </c>
      <c r="H92" s="685">
        <v>29.915427999999999</v>
      </c>
      <c r="I92" s="685">
        <v>67.035022999999995</v>
      </c>
      <c r="J92" s="687">
        <f t="shared" si="19"/>
        <v>293.95067699999998</v>
      </c>
      <c r="K92" s="680"/>
      <c r="L92" s="680"/>
      <c r="M92" s="680"/>
      <c r="N92" s="680"/>
      <c r="O92" s="130"/>
      <c r="P92" s="680"/>
      <c r="Q92" s="680"/>
      <c r="R92" s="680"/>
    </row>
    <row r="93" spans="2:18" s="23" customFormat="1" ht="13.35" hidden="1" customHeight="1" x14ac:dyDescent="0.2">
      <c r="B93" s="31"/>
      <c r="C93" s="689" t="s">
        <v>36</v>
      </c>
      <c r="D93" s="688" t="s">
        <v>59</v>
      </c>
      <c r="E93" s="685">
        <v>22.127723</v>
      </c>
      <c r="F93" s="685">
        <v>143.061869</v>
      </c>
      <c r="G93" s="685">
        <v>8.3727889999999991</v>
      </c>
      <c r="H93" s="685">
        <v>22.763784000000001</v>
      </c>
      <c r="I93" s="685">
        <v>69.341474000000005</v>
      </c>
      <c r="J93" s="687">
        <f t="shared" si="19"/>
        <v>265.66763900000001</v>
      </c>
      <c r="K93" s="680"/>
      <c r="L93" s="680"/>
      <c r="M93" s="680"/>
      <c r="N93" s="680"/>
      <c r="O93" s="130"/>
      <c r="P93" s="680"/>
      <c r="Q93" s="680"/>
      <c r="R93" s="680"/>
    </row>
    <row r="94" spans="2:18" s="23" customFormat="1" ht="13.35" hidden="1" customHeight="1" x14ac:dyDescent="0.2">
      <c r="B94" s="31"/>
      <c r="C94" s="689" t="s">
        <v>37</v>
      </c>
      <c r="D94" s="688" t="s">
        <v>63</v>
      </c>
      <c r="E94" s="685">
        <v>100.591634</v>
      </c>
      <c r="F94" s="685">
        <v>547.030528</v>
      </c>
      <c r="G94" s="685">
        <v>44.745502999999999</v>
      </c>
      <c r="H94" s="685">
        <v>118.29368100000001</v>
      </c>
      <c r="I94" s="685">
        <v>352.26363900000001</v>
      </c>
      <c r="J94" s="687">
        <f t="shared" si="19"/>
        <v>1162.9249850000001</v>
      </c>
      <c r="K94" s="680"/>
      <c r="L94" s="680"/>
      <c r="M94" s="680"/>
      <c r="N94" s="680"/>
      <c r="O94" s="130"/>
      <c r="P94" s="680"/>
      <c r="Q94" s="680"/>
      <c r="R94" s="680"/>
    </row>
    <row r="95" spans="2:18" s="23" customFormat="1" ht="13.35" hidden="1" customHeight="1" x14ac:dyDescent="0.2">
      <c r="B95" s="31"/>
      <c r="C95" s="689" t="s">
        <v>38</v>
      </c>
      <c r="D95" s="688" t="s">
        <v>64</v>
      </c>
      <c r="E95" s="685">
        <v>81.880661000000003</v>
      </c>
      <c r="F95" s="685">
        <v>454.70352700000001</v>
      </c>
      <c r="G95" s="685">
        <v>31.228935</v>
      </c>
      <c r="H95" s="685">
        <v>131.78399099999999</v>
      </c>
      <c r="I95" s="685">
        <v>426.72941600000001</v>
      </c>
      <c r="J95" s="687">
        <f t="shared" si="19"/>
        <v>1126.32653</v>
      </c>
      <c r="K95" s="680"/>
      <c r="L95" s="680"/>
      <c r="M95" s="680"/>
      <c r="N95" s="680"/>
      <c r="O95" s="130"/>
      <c r="P95" s="680"/>
      <c r="Q95" s="680"/>
      <c r="R95" s="680"/>
    </row>
    <row r="96" spans="2:18" s="23" customFormat="1" ht="13.35" hidden="1" customHeight="1" x14ac:dyDescent="0.2">
      <c r="B96" s="31"/>
      <c r="C96" s="689" t="s">
        <v>39</v>
      </c>
      <c r="D96" s="688" t="s">
        <v>65</v>
      </c>
      <c r="E96" s="685">
        <v>49.107863000000002</v>
      </c>
      <c r="F96" s="685">
        <v>262.030192</v>
      </c>
      <c r="G96" s="685">
        <v>13.706863999999999</v>
      </c>
      <c r="H96" s="685">
        <v>85.877009999999999</v>
      </c>
      <c r="I96" s="685">
        <v>294.80163099999999</v>
      </c>
      <c r="J96" s="687">
        <f t="shared" si="19"/>
        <v>705.52355999999997</v>
      </c>
      <c r="K96" s="680"/>
      <c r="L96" s="680"/>
      <c r="M96" s="680"/>
      <c r="N96" s="680"/>
      <c r="O96" s="130"/>
      <c r="P96" s="680"/>
      <c r="Q96" s="680"/>
      <c r="R96" s="680"/>
    </row>
    <row r="97" spans="2:18" s="23" customFormat="1" ht="13.35" hidden="1" customHeight="1" x14ac:dyDescent="0.2">
      <c r="B97" s="31"/>
      <c r="C97" s="689" t="s">
        <v>40</v>
      </c>
      <c r="D97" s="688" t="s">
        <v>66</v>
      </c>
      <c r="E97" s="685">
        <v>39.795296999999998</v>
      </c>
      <c r="F97" s="685">
        <v>242.41313099999999</v>
      </c>
      <c r="G97" s="685">
        <v>22.221917000000001</v>
      </c>
      <c r="H97" s="685">
        <v>95.112618999999995</v>
      </c>
      <c r="I97" s="685">
        <v>186.96229700000001</v>
      </c>
      <c r="J97" s="687">
        <f t="shared" si="19"/>
        <v>586.50526100000002</v>
      </c>
      <c r="K97" s="680"/>
      <c r="L97" s="680"/>
      <c r="M97" s="680"/>
      <c r="N97" s="680"/>
      <c r="O97" s="130"/>
      <c r="P97" s="680"/>
      <c r="Q97" s="680"/>
      <c r="R97" s="680"/>
    </row>
    <row r="98" spans="2:18" s="23" customFormat="1" ht="13.35" hidden="1" customHeight="1" x14ac:dyDescent="0.2">
      <c r="B98" s="31"/>
      <c r="C98" s="689" t="s">
        <v>41</v>
      </c>
      <c r="D98" s="688" t="s">
        <v>114</v>
      </c>
      <c r="E98" s="685">
        <v>120.30409299999999</v>
      </c>
      <c r="F98" s="685">
        <v>583.297144</v>
      </c>
      <c r="G98" s="685">
        <v>37.629835</v>
      </c>
      <c r="H98" s="685">
        <v>203.65010000000001</v>
      </c>
      <c r="I98" s="685">
        <v>779.24442299999998</v>
      </c>
      <c r="J98" s="687">
        <f t="shared" si="19"/>
        <v>1724.125595</v>
      </c>
      <c r="K98" s="680"/>
      <c r="L98" s="680"/>
      <c r="M98" s="680"/>
      <c r="N98" s="680"/>
      <c r="O98" s="130"/>
      <c r="P98" s="680"/>
      <c r="Q98" s="680"/>
      <c r="R98" s="680"/>
    </row>
    <row r="99" spans="2:18" s="23" customFormat="1" ht="13.35" hidden="1" customHeight="1" x14ac:dyDescent="0.2">
      <c r="B99" s="31"/>
      <c r="C99" s="689" t="s">
        <v>42</v>
      </c>
      <c r="D99" s="688" t="s">
        <v>115</v>
      </c>
      <c r="E99" s="685">
        <v>106.251563</v>
      </c>
      <c r="F99" s="685">
        <v>441.03365400000001</v>
      </c>
      <c r="G99" s="685">
        <v>20.619454000000001</v>
      </c>
      <c r="H99" s="685">
        <v>107.566267</v>
      </c>
      <c r="I99" s="685">
        <v>532.77810399999998</v>
      </c>
      <c r="J99" s="687">
        <f t="shared" si="19"/>
        <v>1208.2490419999999</v>
      </c>
      <c r="K99" s="680"/>
      <c r="L99" s="680"/>
      <c r="M99" s="680"/>
      <c r="N99" s="680"/>
      <c r="O99" s="130"/>
      <c r="P99" s="680"/>
      <c r="Q99" s="680"/>
      <c r="R99" s="680"/>
    </row>
    <row r="100" spans="2:18" s="23" customFormat="1" ht="13.35" hidden="1" customHeight="1" x14ac:dyDescent="0.2">
      <c r="B100" s="31"/>
      <c r="C100" s="689" t="s">
        <v>43</v>
      </c>
      <c r="D100" s="688" t="s">
        <v>116</v>
      </c>
      <c r="E100" s="685">
        <v>54.338394000000001</v>
      </c>
      <c r="F100" s="685">
        <v>234.033624</v>
      </c>
      <c r="G100" s="685">
        <v>15.904045999999999</v>
      </c>
      <c r="H100" s="685">
        <v>258.79646600000001</v>
      </c>
      <c r="I100" s="685">
        <v>228.97465800000001</v>
      </c>
      <c r="J100" s="687">
        <f t="shared" si="19"/>
        <v>792.04718800000001</v>
      </c>
      <c r="K100" s="680"/>
      <c r="L100" s="680"/>
      <c r="M100" s="680"/>
      <c r="N100" s="680"/>
      <c r="O100" s="130"/>
      <c r="P100" s="680"/>
      <c r="Q100" s="680"/>
      <c r="R100" s="680"/>
    </row>
    <row r="101" spans="2:18" s="23" customFormat="1" ht="13.35" hidden="1" customHeight="1" x14ac:dyDescent="0.2">
      <c r="B101" s="31"/>
      <c r="C101" s="689" t="s">
        <v>44</v>
      </c>
      <c r="D101" s="688" t="s">
        <v>117</v>
      </c>
      <c r="E101" s="685">
        <v>22.788746</v>
      </c>
      <c r="F101" s="685">
        <v>223.36473000000001</v>
      </c>
      <c r="G101" s="685">
        <v>48.211368</v>
      </c>
      <c r="H101" s="685">
        <v>26.347145999999999</v>
      </c>
      <c r="I101" s="685">
        <v>135.639062</v>
      </c>
      <c r="J101" s="687">
        <f t="shared" si="19"/>
        <v>456.35105199999998</v>
      </c>
      <c r="K101" s="680"/>
      <c r="L101" s="680"/>
      <c r="M101" s="680"/>
      <c r="N101" s="680"/>
      <c r="O101" s="130"/>
      <c r="P101" s="680"/>
      <c r="Q101" s="680"/>
      <c r="R101" s="680"/>
    </row>
    <row r="102" spans="2:18" s="23" customFormat="1" ht="13.35" hidden="1" customHeight="1" x14ac:dyDescent="0.2">
      <c r="B102" s="31"/>
      <c r="C102" s="689" t="s">
        <v>45</v>
      </c>
      <c r="D102" s="688" t="s">
        <v>118</v>
      </c>
      <c r="E102" s="685">
        <v>80.269153000000003</v>
      </c>
      <c r="F102" s="685">
        <v>566.53010400000005</v>
      </c>
      <c r="G102" s="685">
        <v>0</v>
      </c>
      <c r="H102" s="685">
        <v>384.65348399999999</v>
      </c>
      <c r="I102" s="685">
        <v>520.28452700000003</v>
      </c>
      <c r="J102" s="687">
        <f t="shared" si="19"/>
        <v>1551.7372680000001</v>
      </c>
      <c r="K102" s="680"/>
      <c r="L102" s="680"/>
      <c r="M102" s="680"/>
      <c r="N102" s="680"/>
      <c r="O102" s="130"/>
      <c r="P102" s="680"/>
      <c r="Q102" s="680"/>
      <c r="R102" s="680"/>
    </row>
    <row r="103" spans="2:18" s="23" customFormat="1" ht="13.35" hidden="1" customHeight="1" x14ac:dyDescent="0.2">
      <c r="B103" s="31"/>
      <c r="C103" s="690" t="s">
        <v>46</v>
      </c>
      <c r="D103" s="691" t="s">
        <v>119</v>
      </c>
      <c r="E103" s="695">
        <v>91.263467000000006</v>
      </c>
      <c r="F103" s="695">
        <v>2931.522966</v>
      </c>
      <c r="G103" s="695">
        <v>169.41111000000001</v>
      </c>
      <c r="H103" s="695">
        <v>1494.7128379999999</v>
      </c>
      <c r="I103" s="695">
        <v>2442.8920560000001</v>
      </c>
      <c r="J103" s="694">
        <f t="shared" si="19"/>
        <v>7129.8024370000003</v>
      </c>
      <c r="K103" s="680"/>
      <c r="L103" s="680"/>
      <c r="M103" s="680"/>
      <c r="N103" s="680"/>
      <c r="O103" s="130"/>
      <c r="P103" s="680"/>
      <c r="Q103" s="680"/>
      <c r="R103" s="680"/>
    </row>
    <row r="104" spans="2:18" s="23" customFormat="1" ht="13.35" hidden="1" customHeight="1" x14ac:dyDescent="0.2">
      <c r="B104" s="31"/>
      <c r="C104" s="690"/>
      <c r="D104" s="691"/>
      <c r="E104" s="692">
        <f>SUM(E87:E103)</f>
        <v>869.70319200000006</v>
      </c>
      <c r="F104" s="692">
        <f>SUM(F87:F103)</f>
        <v>7092.2207310000013</v>
      </c>
      <c r="G104" s="692">
        <f>SUM(G87:G103)</f>
        <v>457.36077</v>
      </c>
      <c r="H104" s="692">
        <f>SUM(H87:H103)</f>
        <v>3019.0340890000002</v>
      </c>
      <c r="I104" s="692">
        <f>SUM(I87:I103)</f>
        <v>6174.5450000000001</v>
      </c>
      <c r="J104" s="694">
        <f t="shared" si="19"/>
        <v>17612.863782</v>
      </c>
      <c r="K104" s="680"/>
      <c r="L104" s="680"/>
      <c r="M104" s="680"/>
      <c r="N104" s="680"/>
      <c r="O104" s="130"/>
      <c r="P104" s="680"/>
      <c r="Q104" s="680"/>
      <c r="R104" s="680"/>
    </row>
    <row r="105" spans="2:18" s="23" customFormat="1" ht="13.35" hidden="1" customHeight="1" x14ac:dyDescent="0.2">
      <c r="B105" s="31"/>
      <c r="C105" s="130"/>
      <c r="D105" s="130"/>
      <c r="E105" s="678">
        <f>A3.4.1!$F$7</f>
        <v>869.70319400000005</v>
      </c>
      <c r="F105" s="678">
        <f>A3.4.1!$F$27</f>
        <v>7092.2207310000003</v>
      </c>
      <c r="G105" s="678">
        <f>A3.4.1!$F$30</f>
        <v>457.36077</v>
      </c>
      <c r="H105" s="678">
        <f>A3.4.1!$F$34</f>
        <v>3019.034091</v>
      </c>
      <c r="I105" s="678">
        <f>A3.4.1!$F$35</f>
        <v>6174.5450000000001</v>
      </c>
      <c r="J105" s="678"/>
      <c r="K105" s="680"/>
      <c r="L105" s="680"/>
      <c r="M105" s="680"/>
      <c r="N105" s="680"/>
      <c r="O105" s="130"/>
      <c r="P105" s="680"/>
      <c r="Q105" s="680"/>
      <c r="R105" s="680"/>
    </row>
    <row r="106" spans="2:18" s="23" customFormat="1" ht="13.35" hidden="1" customHeight="1" x14ac:dyDescent="0.2">
      <c r="B106" s="31"/>
      <c r="C106" s="130"/>
      <c r="D106" s="130"/>
      <c r="E106" s="680"/>
      <c r="F106" s="710">
        <v>49.416627999999903</v>
      </c>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A3.4.4!$F$12</f>
        <v>3.2265000000000002E-2</v>
      </c>
      <c r="F108" s="685">
        <f>A3.4.4!$F$19</f>
        <v>4.3730000000000002E-3</v>
      </c>
      <c r="G108" s="685">
        <f>A3.4.4!$F$24</f>
        <v>0</v>
      </c>
      <c r="H108" s="685">
        <f>A3.4.4!$F$25</f>
        <v>0</v>
      </c>
      <c r="I108" s="685">
        <f>A3.4.4!$F$29</f>
        <v>0</v>
      </c>
      <c r="J108" s="687">
        <f t="shared" ref="J108:J125" si="20">SUM(E108:I108)</f>
        <v>3.6638000000000004E-2</v>
      </c>
      <c r="K108" s="680"/>
      <c r="L108" s="680"/>
      <c r="M108" s="680"/>
      <c r="N108" s="680"/>
      <c r="O108" s="130"/>
      <c r="P108" s="680"/>
      <c r="Q108" s="680"/>
      <c r="R108" s="680"/>
    </row>
    <row r="109" spans="2:18" s="23" customFormat="1" ht="13.35" hidden="1" customHeight="1" x14ac:dyDescent="0.2">
      <c r="B109" s="31"/>
      <c r="C109" s="704" t="s">
        <v>30</v>
      </c>
      <c r="D109" s="705" t="s">
        <v>31</v>
      </c>
      <c r="E109" s="695">
        <f>A3.4.5!$F$12</f>
        <v>2.3744894939170536E-14</v>
      </c>
      <c r="F109" s="695">
        <f>A3.4.5!$F$19</f>
        <v>7.4903000000390921E-2</v>
      </c>
      <c r="G109" s="695">
        <f>A3.4.5!$F$24</f>
        <v>0</v>
      </c>
      <c r="H109" s="695">
        <f>A3.4.5!$F$25</f>
        <v>0</v>
      </c>
      <c r="I109" s="695">
        <f>A3.4.5!$F$29</f>
        <v>0</v>
      </c>
      <c r="J109" s="694">
        <f t="shared" si="20"/>
        <v>7.4903000000414666E-2</v>
      </c>
      <c r="K109" s="680"/>
      <c r="L109" s="680"/>
      <c r="M109" s="680"/>
      <c r="N109" s="680"/>
      <c r="O109" s="130"/>
      <c r="P109" s="680"/>
      <c r="Q109" s="680"/>
      <c r="R109" s="680"/>
    </row>
    <row r="110" spans="2:18" s="23" customFormat="1" ht="13.35" hidden="1" customHeight="1" x14ac:dyDescent="0.2">
      <c r="B110" s="31"/>
      <c r="C110" s="683" t="s">
        <v>32</v>
      </c>
      <c r="D110" s="684" t="s">
        <v>112</v>
      </c>
      <c r="E110" s="685">
        <v>5.0798370000000004</v>
      </c>
      <c r="F110" s="685">
        <v>7.8934980000000001</v>
      </c>
      <c r="G110" s="685">
        <v>4.5414729999999999</v>
      </c>
      <c r="H110" s="685">
        <v>4.0209010000000003</v>
      </c>
      <c r="I110" s="685">
        <v>1.8024249999999999</v>
      </c>
      <c r="J110" s="687">
        <f t="shared" si="20"/>
        <v>23.338134000000004</v>
      </c>
      <c r="K110" s="680"/>
      <c r="L110" s="680"/>
      <c r="M110" s="680"/>
      <c r="N110" s="680"/>
      <c r="O110" s="130"/>
      <c r="P110" s="680"/>
      <c r="Q110" s="680"/>
      <c r="R110" s="680"/>
    </row>
    <row r="111" spans="2:18" s="23" customFormat="1" ht="13.35" hidden="1" customHeight="1" x14ac:dyDescent="0.2">
      <c r="B111" s="31"/>
      <c r="C111" s="683" t="s">
        <v>33</v>
      </c>
      <c r="D111" s="688" t="s">
        <v>61</v>
      </c>
      <c r="E111" s="685">
        <v>7.0454650000000001</v>
      </c>
      <c r="F111" s="685">
        <v>21.320322999999998</v>
      </c>
      <c r="G111" s="685">
        <v>6.1687589999999997</v>
      </c>
      <c r="H111" s="685">
        <v>7.3663309999999997</v>
      </c>
      <c r="I111" s="685">
        <v>2.2560709999999999</v>
      </c>
      <c r="J111" s="687">
        <f t="shared" si="20"/>
        <v>44.156948999999997</v>
      </c>
      <c r="K111" s="680"/>
      <c r="L111" s="680"/>
      <c r="M111" s="680"/>
      <c r="N111" s="680"/>
      <c r="O111" s="130"/>
      <c r="P111" s="680"/>
      <c r="Q111" s="680"/>
      <c r="R111" s="680"/>
    </row>
    <row r="112" spans="2:18" s="23" customFormat="1" ht="13.35" hidden="1" customHeight="1" x14ac:dyDescent="0.2">
      <c r="B112" s="31"/>
      <c r="C112" s="689" t="s">
        <v>34</v>
      </c>
      <c r="D112" s="688" t="s">
        <v>62</v>
      </c>
      <c r="E112" s="685">
        <v>11.643674000000001</v>
      </c>
      <c r="F112" s="685">
        <v>51.120221999999998</v>
      </c>
      <c r="G112" s="685">
        <v>7.4209379999999996</v>
      </c>
      <c r="H112" s="685">
        <v>10.791271</v>
      </c>
      <c r="I112" s="685">
        <v>2.36747</v>
      </c>
      <c r="J112" s="687">
        <f t="shared" si="20"/>
        <v>83.343574999999987</v>
      </c>
      <c r="K112" s="680"/>
      <c r="L112" s="680"/>
      <c r="M112" s="680"/>
      <c r="N112" s="680"/>
      <c r="O112" s="130"/>
      <c r="P112" s="680"/>
      <c r="Q112" s="680"/>
      <c r="R112" s="680"/>
    </row>
    <row r="113" spans="2:18" s="23" customFormat="1" ht="13.35" hidden="1" customHeight="1" x14ac:dyDescent="0.2">
      <c r="B113" s="31"/>
      <c r="C113" s="689" t="s">
        <v>35</v>
      </c>
      <c r="D113" s="688" t="s">
        <v>58</v>
      </c>
      <c r="E113" s="685">
        <v>9.9423849999999998</v>
      </c>
      <c r="F113" s="685">
        <v>49.974438999999997</v>
      </c>
      <c r="G113" s="685">
        <v>5.9453040000000001</v>
      </c>
      <c r="H113" s="685">
        <v>9.8426679999999998</v>
      </c>
      <c r="I113" s="685">
        <v>2.043431</v>
      </c>
      <c r="J113" s="687">
        <f t="shared" si="20"/>
        <v>77.748227</v>
      </c>
      <c r="K113" s="680"/>
      <c r="L113" s="680"/>
      <c r="M113" s="680"/>
      <c r="N113" s="680"/>
      <c r="O113" s="130"/>
      <c r="P113" s="680"/>
      <c r="Q113" s="680"/>
      <c r="R113" s="680"/>
    </row>
    <row r="114" spans="2:18" s="23" customFormat="1" ht="13.35" hidden="1" customHeight="1" x14ac:dyDescent="0.2">
      <c r="B114" s="31"/>
      <c r="C114" s="689" t="s">
        <v>36</v>
      </c>
      <c r="D114" s="688" t="s">
        <v>59</v>
      </c>
      <c r="E114" s="685">
        <v>10.645325</v>
      </c>
      <c r="F114" s="685">
        <v>42.647891999999999</v>
      </c>
      <c r="G114" s="685">
        <v>6.8170120000000001</v>
      </c>
      <c r="H114" s="685">
        <v>6.7088039999999998</v>
      </c>
      <c r="I114" s="685">
        <v>1.2429790000000001</v>
      </c>
      <c r="J114" s="687">
        <f t="shared" si="20"/>
        <v>68.062011999999996</v>
      </c>
      <c r="K114" s="680"/>
      <c r="L114" s="680"/>
      <c r="M114" s="680"/>
      <c r="N114" s="680"/>
      <c r="O114" s="130"/>
      <c r="P114" s="680"/>
      <c r="Q114" s="680"/>
      <c r="R114" s="680"/>
    </row>
    <row r="115" spans="2:18" s="23" customFormat="1" ht="13.35" hidden="1" customHeight="1" x14ac:dyDescent="0.2">
      <c r="B115" s="31"/>
      <c r="C115" s="689" t="s">
        <v>37</v>
      </c>
      <c r="D115" s="688" t="s">
        <v>63</v>
      </c>
      <c r="E115" s="685">
        <v>26.631768000000001</v>
      </c>
      <c r="F115" s="685">
        <v>164.42049800000001</v>
      </c>
      <c r="G115" s="685">
        <v>15.850999</v>
      </c>
      <c r="H115" s="685">
        <v>35.957427000000003</v>
      </c>
      <c r="I115" s="685">
        <v>1.607229</v>
      </c>
      <c r="J115" s="687">
        <f t="shared" si="20"/>
        <v>244.46792099999999</v>
      </c>
      <c r="K115" s="680"/>
      <c r="L115" s="680"/>
      <c r="M115" s="680"/>
      <c r="N115" s="680"/>
      <c r="O115" s="130"/>
      <c r="P115" s="680"/>
      <c r="Q115" s="680"/>
      <c r="R115" s="680"/>
    </row>
    <row r="116" spans="2:18" s="23" customFormat="1" ht="13.35" hidden="1" customHeight="1" x14ac:dyDescent="0.2">
      <c r="B116" s="31"/>
      <c r="C116" s="689" t="s">
        <v>38</v>
      </c>
      <c r="D116" s="688" t="s">
        <v>64</v>
      </c>
      <c r="E116" s="685">
        <v>30.010657999999999</v>
      </c>
      <c r="F116" s="685">
        <v>116.900458</v>
      </c>
      <c r="G116" s="685">
        <v>5.1971949999999998</v>
      </c>
      <c r="H116" s="685">
        <v>29.484383000000001</v>
      </c>
      <c r="I116" s="685">
        <v>1.5477380000000001</v>
      </c>
      <c r="J116" s="687">
        <f t="shared" si="20"/>
        <v>183.140432</v>
      </c>
      <c r="K116" s="680"/>
      <c r="L116" s="680"/>
      <c r="M116" s="680"/>
      <c r="N116" s="680"/>
      <c r="O116" s="130"/>
      <c r="P116" s="680"/>
      <c r="Q116" s="680"/>
      <c r="R116" s="680"/>
    </row>
    <row r="117" spans="2:18" s="23" customFormat="1" ht="13.35" hidden="1" customHeight="1" x14ac:dyDescent="0.2">
      <c r="B117" s="31"/>
      <c r="C117" s="689" t="s">
        <v>39</v>
      </c>
      <c r="D117" s="688" t="s">
        <v>65</v>
      </c>
      <c r="E117" s="685">
        <v>25.623844999999999</v>
      </c>
      <c r="F117" s="685">
        <v>69.799274999999994</v>
      </c>
      <c r="G117" s="685">
        <v>5.3008420000000003</v>
      </c>
      <c r="H117" s="685">
        <v>21.870092</v>
      </c>
      <c r="I117" s="685">
        <v>3.7849020000000002</v>
      </c>
      <c r="J117" s="687">
        <f t="shared" si="20"/>
        <v>126.378956</v>
      </c>
      <c r="K117" s="680"/>
      <c r="L117" s="680"/>
      <c r="M117" s="680"/>
      <c r="N117" s="680"/>
      <c r="O117" s="130"/>
      <c r="P117" s="680"/>
      <c r="Q117" s="680"/>
      <c r="R117" s="680"/>
    </row>
    <row r="118" spans="2:18" s="23" customFormat="1" ht="13.35" hidden="1" customHeight="1" x14ac:dyDescent="0.2">
      <c r="B118" s="31"/>
      <c r="C118" s="689" t="s">
        <v>40</v>
      </c>
      <c r="D118" s="688" t="s">
        <v>66</v>
      </c>
      <c r="E118" s="685">
        <v>18.440165</v>
      </c>
      <c r="F118" s="685">
        <v>45.378210000000003</v>
      </c>
      <c r="G118" s="685">
        <v>0</v>
      </c>
      <c r="H118" s="685">
        <v>13.779147</v>
      </c>
      <c r="I118" s="685">
        <v>2.637667</v>
      </c>
      <c r="J118" s="687">
        <f t="shared" si="20"/>
        <v>80.235188999999991</v>
      </c>
      <c r="K118" s="680"/>
      <c r="L118" s="680"/>
      <c r="M118" s="680"/>
      <c r="N118" s="680"/>
      <c r="O118" s="130"/>
      <c r="P118" s="680"/>
      <c r="Q118" s="680"/>
      <c r="R118" s="680"/>
    </row>
    <row r="119" spans="2:18" s="23" customFormat="1" ht="13.35" hidden="1" customHeight="1" x14ac:dyDescent="0.2">
      <c r="B119" s="31"/>
      <c r="C119" s="689" t="s">
        <v>41</v>
      </c>
      <c r="D119" s="688" t="s">
        <v>114</v>
      </c>
      <c r="E119" s="685">
        <v>31.913467000000001</v>
      </c>
      <c r="F119" s="685">
        <v>208.062872</v>
      </c>
      <c r="G119" s="685">
        <v>18.505814999999998</v>
      </c>
      <c r="H119" s="685">
        <v>46.017189999999999</v>
      </c>
      <c r="I119" s="685">
        <v>0</v>
      </c>
      <c r="J119" s="687">
        <f t="shared" si="20"/>
        <v>304.49934399999995</v>
      </c>
      <c r="K119" s="680"/>
      <c r="L119" s="680"/>
      <c r="M119" s="680"/>
      <c r="N119" s="680"/>
      <c r="O119" s="130"/>
      <c r="P119" s="680"/>
      <c r="Q119" s="680"/>
      <c r="R119" s="680"/>
    </row>
    <row r="120" spans="2:18" s="23" customFormat="1" ht="13.35" hidden="1" customHeight="1" x14ac:dyDescent="0.2">
      <c r="B120" s="31"/>
      <c r="C120" s="689" t="s">
        <v>42</v>
      </c>
      <c r="D120" s="688" t="s">
        <v>115</v>
      </c>
      <c r="E120" s="685">
        <v>0</v>
      </c>
      <c r="F120" s="685">
        <v>125.97131299999999</v>
      </c>
      <c r="G120" s="685">
        <v>0</v>
      </c>
      <c r="H120" s="685">
        <v>94.093547000000001</v>
      </c>
      <c r="I120" s="685">
        <v>0</v>
      </c>
      <c r="J120" s="687">
        <f t="shared" si="20"/>
        <v>220.06486000000001</v>
      </c>
      <c r="K120" s="680"/>
      <c r="L120" s="680"/>
      <c r="M120" s="680"/>
      <c r="N120" s="680"/>
      <c r="O120" s="130"/>
      <c r="P120" s="680"/>
      <c r="Q120" s="680"/>
      <c r="R120" s="680"/>
    </row>
    <row r="121" spans="2:18" s="23" customFormat="1" ht="13.35" hidden="1" customHeight="1" x14ac:dyDescent="0.2">
      <c r="B121" s="31"/>
      <c r="C121" s="689" t="s">
        <v>43</v>
      </c>
      <c r="D121" s="688" t="s">
        <v>116</v>
      </c>
      <c r="E121" s="685">
        <v>0</v>
      </c>
      <c r="F121" s="685">
        <v>139.68426400000001</v>
      </c>
      <c r="G121" s="685">
        <v>0</v>
      </c>
      <c r="H121" s="685">
        <v>34.211418000000002</v>
      </c>
      <c r="I121" s="685">
        <v>0</v>
      </c>
      <c r="J121" s="687">
        <f t="shared" si="20"/>
        <v>173.89568200000002</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131.18064799999999</v>
      </c>
      <c r="G122" s="685">
        <v>0</v>
      </c>
      <c r="H122" s="685">
        <v>48.628177999999998</v>
      </c>
      <c r="I122" s="685">
        <v>0</v>
      </c>
      <c r="J122" s="687">
        <f t="shared" si="20"/>
        <v>179.80882599999998</v>
      </c>
      <c r="K122" s="680"/>
      <c r="L122" s="680"/>
      <c r="M122" s="680"/>
      <c r="N122" s="680"/>
      <c r="O122" s="130"/>
      <c r="P122" s="680"/>
      <c r="Q122" s="680"/>
      <c r="R122" s="680"/>
    </row>
    <row r="123" spans="2:18" s="23" customFormat="1" ht="13.35" hidden="1" customHeight="1" x14ac:dyDescent="0.2">
      <c r="B123" s="31"/>
      <c r="C123" s="689" t="s">
        <v>45</v>
      </c>
      <c r="D123" s="688" t="s">
        <v>118</v>
      </c>
      <c r="E123" s="685">
        <v>58.145578</v>
      </c>
      <c r="F123" s="685">
        <v>259.83722799999998</v>
      </c>
      <c r="G123" s="685">
        <v>0</v>
      </c>
      <c r="H123" s="685">
        <v>119.775783</v>
      </c>
      <c r="I123" s="685">
        <v>0</v>
      </c>
      <c r="J123" s="687">
        <f t="shared" si="20"/>
        <v>437.75858899999997</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910.26923399999998</v>
      </c>
      <c r="G124" s="695">
        <v>0</v>
      </c>
      <c r="H124" s="695">
        <v>1366.628256</v>
      </c>
      <c r="I124" s="695">
        <v>0</v>
      </c>
      <c r="J124" s="694">
        <f t="shared" si="20"/>
        <v>2276.8974899999998</v>
      </c>
      <c r="K124" s="680"/>
      <c r="L124" s="680"/>
      <c r="M124" s="680"/>
      <c r="N124" s="680"/>
      <c r="O124" s="130"/>
      <c r="P124" s="680"/>
      <c r="Q124" s="680"/>
      <c r="R124" s="680"/>
    </row>
    <row r="125" spans="2:18" s="23" customFormat="1" ht="13.35" hidden="1" customHeight="1" x14ac:dyDescent="0.2">
      <c r="B125" s="31"/>
      <c r="C125" s="690"/>
      <c r="D125" s="691"/>
      <c r="E125" s="692">
        <f>SUM(E108:E124)</f>
        <v>235.15443200000001</v>
      </c>
      <c r="F125" s="692">
        <f>SUM(F108:F124)</f>
        <v>2344.5396500000002</v>
      </c>
      <c r="G125" s="692">
        <f>SUM(G108:G124)</f>
        <v>75.748336999999992</v>
      </c>
      <c r="H125" s="692">
        <f>SUM(H108:H124)</f>
        <v>1849.1753959999999</v>
      </c>
      <c r="I125" s="692">
        <f>SUM(I108:I124)</f>
        <v>19.289912000000001</v>
      </c>
      <c r="J125" s="694">
        <f t="shared" si="20"/>
        <v>4523.9077269999998</v>
      </c>
      <c r="K125" s="680"/>
      <c r="L125" s="680"/>
      <c r="M125" s="680"/>
      <c r="N125" s="680"/>
      <c r="O125" s="130"/>
      <c r="P125" s="680"/>
      <c r="Q125" s="680"/>
      <c r="R125" s="680"/>
    </row>
    <row r="126" spans="2:18" s="23" customFormat="1" ht="13.35" hidden="1" customHeight="1" x14ac:dyDescent="0.2">
      <c r="B126" s="31"/>
      <c r="C126" s="130"/>
      <c r="D126" s="130"/>
      <c r="E126" s="678">
        <f>A3.4.1!$F$12</f>
        <v>235.15443300000001</v>
      </c>
      <c r="F126" s="678">
        <f>A3.4.1!$F$19</f>
        <v>2344.5396500000002</v>
      </c>
      <c r="G126" s="678">
        <f>A3.4.1!$F$24</f>
        <v>75.748337000000006</v>
      </c>
      <c r="H126" s="678">
        <f>A3.4.1!$F$25</f>
        <v>1849.1753960000001</v>
      </c>
      <c r="I126" s="678">
        <f>A3.4.1!$F$29</f>
        <v>19.289909999999999</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71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0.27681399999981426</v>
      </c>
      <c r="F129" s="500">
        <v>0</v>
      </c>
      <c r="G129" s="500">
        <v>0</v>
      </c>
      <c r="H129" s="500">
        <v>0</v>
      </c>
      <c r="I129" s="500">
        <v>1.631551</v>
      </c>
      <c r="J129" s="687">
        <f t="shared" ref="J129:J146" si="21">SUM(E129:I129)</f>
        <v>1.9083649999998142</v>
      </c>
      <c r="K129" s="715">
        <f t="shared" ref="K129:K145" si="22">Q10</f>
        <v>0</v>
      </c>
      <c r="L129" s="680">
        <v>0.11323099999981423</v>
      </c>
      <c r="M129" s="680"/>
      <c r="N129" s="680"/>
      <c r="O129" s="130"/>
      <c r="P129" s="680"/>
      <c r="Q129" s="680"/>
      <c r="R129" s="680"/>
    </row>
    <row r="130" spans="2:18" s="23" customFormat="1" ht="13.35" hidden="1" customHeight="1" x14ac:dyDescent="0.2">
      <c r="B130" s="31"/>
      <c r="C130" s="704" t="s">
        <v>30</v>
      </c>
      <c r="D130" s="705" t="s">
        <v>31</v>
      </c>
      <c r="E130" s="713">
        <v>17.486025999998972</v>
      </c>
      <c r="F130" s="503">
        <v>0</v>
      </c>
      <c r="G130" s="503">
        <v>9.8623000000000002E-2</v>
      </c>
      <c r="H130" s="503">
        <v>0</v>
      </c>
      <c r="I130" s="503">
        <v>0.59245800000000004</v>
      </c>
      <c r="J130" s="694">
        <f t="shared" si="21"/>
        <v>18.177106999998973</v>
      </c>
      <c r="K130" s="715">
        <f t="shared" si="22"/>
        <v>0</v>
      </c>
      <c r="L130" s="680">
        <v>8.0108219999989743</v>
      </c>
      <c r="M130" s="680"/>
      <c r="N130" s="680"/>
      <c r="O130" s="130"/>
      <c r="P130" s="680"/>
      <c r="Q130" s="680"/>
      <c r="R130" s="680"/>
    </row>
    <row r="131" spans="2:18" s="23" customFormat="1" ht="13.35" hidden="1" customHeight="1" x14ac:dyDescent="0.2">
      <c r="B131" s="31"/>
      <c r="C131" s="683" t="s">
        <v>32</v>
      </c>
      <c r="D131" s="684" t="s">
        <v>112</v>
      </c>
      <c r="E131" s="712">
        <v>53.692212000000588</v>
      </c>
      <c r="F131" s="685">
        <v>0</v>
      </c>
      <c r="G131" s="685">
        <v>0.188058</v>
      </c>
      <c r="H131" s="685">
        <v>1.2799999999999999E-4</v>
      </c>
      <c r="I131" s="685">
        <v>0.86283500000000002</v>
      </c>
      <c r="J131" s="687">
        <f t="shared" si="21"/>
        <v>54.743233000000579</v>
      </c>
      <c r="K131" s="715">
        <f t="shared" si="22"/>
        <v>0</v>
      </c>
      <c r="L131" s="680">
        <v>50.187064000000589</v>
      </c>
      <c r="M131" s="680"/>
      <c r="N131" s="680"/>
      <c r="O131" s="130"/>
      <c r="P131" s="680"/>
      <c r="Q131" s="680"/>
      <c r="R131" s="680"/>
    </row>
    <row r="132" spans="2:18" s="23" customFormat="1" ht="13.35" hidden="1" customHeight="1" x14ac:dyDescent="0.2">
      <c r="B132" s="31"/>
      <c r="C132" s="683" t="s">
        <v>33</v>
      </c>
      <c r="D132" s="688" t="s">
        <v>61</v>
      </c>
      <c r="E132" s="685">
        <v>4.1764140000000003</v>
      </c>
      <c r="F132" s="685">
        <v>0</v>
      </c>
      <c r="G132" s="685">
        <v>3.6257999999999999E-2</v>
      </c>
      <c r="H132" s="685">
        <v>0</v>
      </c>
      <c r="I132" s="685">
        <v>1.124595</v>
      </c>
      <c r="J132" s="687">
        <f t="shared" si="21"/>
        <v>5.3372670000000006</v>
      </c>
      <c r="K132" s="715">
        <f t="shared" si="22"/>
        <v>0</v>
      </c>
      <c r="L132" s="680">
        <v>0</v>
      </c>
      <c r="M132" s="680"/>
      <c r="N132" s="680"/>
      <c r="O132" s="130"/>
      <c r="P132" s="680"/>
      <c r="Q132" s="680"/>
      <c r="R132" s="680"/>
    </row>
    <row r="133" spans="2:18" s="23" customFormat="1" ht="13.35" hidden="1" customHeight="1" x14ac:dyDescent="0.2">
      <c r="B133" s="31"/>
      <c r="C133" s="689" t="s">
        <v>34</v>
      </c>
      <c r="D133" s="688" t="s">
        <v>62</v>
      </c>
      <c r="E133" s="685">
        <v>6.1086729999999996</v>
      </c>
      <c r="F133" s="685">
        <v>0</v>
      </c>
      <c r="G133" s="685">
        <v>0.137488</v>
      </c>
      <c r="H133" s="685">
        <v>0</v>
      </c>
      <c r="I133" s="685">
        <v>1.818252</v>
      </c>
      <c r="J133" s="687">
        <f t="shared" si="21"/>
        <v>8.0644130000000001</v>
      </c>
      <c r="K133" s="715">
        <f t="shared" si="22"/>
        <v>0</v>
      </c>
      <c r="L133" s="680">
        <v>0</v>
      </c>
      <c r="M133" s="680"/>
      <c r="N133" s="680"/>
      <c r="O133" s="130"/>
      <c r="P133" s="680"/>
      <c r="Q133" s="680"/>
      <c r="R133" s="680"/>
    </row>
    <row r="134" spans="2:18" s="23" customFormat="1" ht="13.35" hidden="1" customHeight="1" x14ac:dyDescent="0.2">
      <c r="B134" s="31"/>
      <c r="C134" s="689" t="s">
        <v>35</v>
      </c>
      <c r="D134" s="688" t="s">
        <v>58</v>
      </c>
      <c r="E134" s="685">
        <v>3.711093</v>
      </c>
      <c r="F134" s="685">
        <v>0</v>
      </c>
      <c r="G134" s="685">
        <v>0.235989</v>
      </c>
      <c r="H134" s="685">
        <v>0</v>
      </c>
      <c r="I134" s="685">
        <v>0.95326500000000003</v>
      </c>
      <c r="J134" s="687">
        <f t="shared" si="21"/>
        <v>4.900347</v>
      </c>
      <c r="K134" s="715">
        <f t="shared" si="22"/>
        <v>0</v>
      </c>
      <c r="L134" s="680">
        <v>0</v>
      </c>
      <c r="M134" s="680"/>
      <c r="N134" s="680"/>
      <c r="O134" s="130"/>
      <c r="P134" s="680"/>
      <c r="Q134" s="680"/>
      <c r="R134" s="680"/>
    </row>
    <row r="135" spans="2:18" s="23" customFormat="1" ht="13.35" hidden="1" customHeight="1" x14ac:dyDescent="0.2">
      <c r="B135" s="31"/>
      <c r="C135" s="689" t="s">
        <v>36</v>
      </c>
      <c r="D135" s="688" t="s">
        <v>59</v>
      </c>
      <c r="E135" s="685">
        <v>3.316805</v>
      </c>
      <c r="F135" s="685">
        <v>0</v>
      </c>
      <c r="G135" s="685">
        <v>0</v>
      </c>
      <c r="H135" s="685">
        <v>0</v>
      </c>
      <c r="I135" s="685">
        <v>0.960171</v>
      </c>
      <c r="J135" s="687">
        <f t="shared" si="21"/>
        <v>4.2769760000000003</v>
      </c>
      <c r="K135" s="715">
        <f t="shared" si="22"/>
        <v>0</v>
      </c>
      <c r="L135" s="680">
        <v>0</v>
      </c>
      <c r="M135" s="680"/>
      <c r="N135" s="680"/>
      <c r="O135" s="130"/>
      <c r="P135" s="680"/>
      <c r="Q135" s="680"/>
      <c r="R135" s="680"/>
    </row>
    <row r="136" spans="2:18" s="23" customFormat="1" ht="13.35" hidden="1" customHeight="1" x14ac:dyDescent="0.2">
      <c r="B136" s="31"/>
      <c r="C136" s="689" t="s">
        <v>37</v>
      </c>
      <c r="D136" s="688" t="s">
        <v>63</v>
      </c>
      <c r="E136" s="685">
        <v>12.897409</v>
      </c>
      <c r="F136" s="685">
        <v>0</v>
      </c>
      <c r="G136" s="685">
        <v>0.54900199999999999</v>
      </c>
      <c r="H136" s="685">
        <v>0.54930900000000005</v>
      </c>
      <c r="I136" s="685">
        <v>2.0780460000000001</v>
      </c>
      <c r="J136" s="687">
        <f t="shared" si="21"/>
        <v>16.073765999999999</v>
      </c>
      <c r="K136" s="715">
        <f t="shared" si="22"/>
        <v>0</v>
      </c>
      <c r="L136" s="680">
        <v>0</v>
      </c>
      <c r="M136" s="680"/>
      <c r="N136" s="680"/>
      <c r="O136" s="130"/>
      <c r="P136" s="680"/>
      <c r="Q136" s="680"/>
      <c r="R136" s="680"/>
    </row>
    <row r="137" spans="2:18" s="23" customFormat="1" ht="13.35" hidden="1" customHeight="1" x14ac:dyDescent="0.2">
      <c r="B137" s="31"/>
      <c r="C137" s="689" t="s">
        <v>38</v>
      </c>
      <c r="D137" s="688" t="s">
        <v>64</v>
      </c>
      <c r="E137" s="685">
        <v>11.230503000000001</v>
      </c>
      <c r="F137" s="685">
        <v>0</v>
      </c>
      <c r="G137" s="685">
        <v>0</v>
      </c>
      <c r="H137" s="685">
        <v>0</v>
      </c>
      <c r="I137" s="685">
        <v>1.9893940000000001</v>
      </c>
      <c r="J137" s="687">
        <f t="shared" si="21"/>
        <v>13.219897000000001</v>
      </c>
      <c r="K137" s="715">
        <f t="shared" si="22"/>
        <v>0</v>
      </c>
      <c r="L137" s="680">
        <v>0</v>
      </c>
      <c r="M137" s="680"/>
      <c r="N137" s="680"/>
      <c r="O137" s="130"/>
      <c r="P137" s="680"/>
      <c r="Q137" s="680"/>
      <c r="R137" s="680"/>
    </row>
    <row r="138" spans="2:18" s="23" customFormat="1" ht="13.35" hidden="1" customHeight="1" x14ac:dyDescent="0.2">
      <c r="B138" s="31"/>
      <c r="C138" s="689" t="s">
        <v>39</v>
      </c>
      <c r="D138" s="688" t="s">
        <v>65</v>
      </c>
      <c r="E138" s="685">
        <v>10.337084000000001</v>
      </c>
      <c r="F138" s="685">
        <v>0</v>
      </c>
      <c r="G138" s="685">
        <v>0</v>
      </c>
      <c r="H138" s="685">
        <v>0</v>
      </c>
      <c r="I138" s="685">
        <v>0</v>
      </c>
      <c r="J138" s="687">
        <f t="shared" si="21"/>
        <v>10.337084000000001</v>
      </c>
      <c r="K138" s="715">
        <f t="shared" si="22"/>
        <v>0</v>
      </c>
      <c r="L138" s="680">
        <v>0</v>
      </c>
      <c r="M138" s="680"/>
      <c r="N138" s="680"/>
      <c r="O138" s="130"/>
      <c r="P138" s="680"/>
      <c r="Q138" s="680"/>
      <c r="R138" s="680"/>
    </row>
    <row r="139" spans="2:18" s="23" customFormat="1" ht="13.35" hidden="1" customHeight="1" x14ac:dyDescent="0.2">
      <c r="B139" s="31"/>
      <c r="C139" s="689" t="s">
        <v>40</v>
      </c>
      <c r="D139" s="688" t="s">
        <v>66</v>
      </c>
      <c r="E139" s="685">
        <v>2.8</v>
      </c>
      <c r="F139" s="685">
        <v>0</v>
      </c>
      <c r="G139" s="685">
        <v>0</v>
      </c>
      <c r="H139" s="685">
        <v>0</v>
      </c>
      <c r="I139" s="685">
        <v>2.4843449999999998</v>
      </c>
      <c r="J139" s="687">
        <f t="shared" si="21"/>
        <v>5.2843450000000001</v>
      </c>
      <c r="K139" s="715">
        <f t="shared" si="22"/>
        <v>0</v>
      </c>
      <c r="L139" s="680">
        <v>0</v>
      </c>
      <c r="M139" s="680"/>
      <c r="N139" s="680"/>
      <c r="O139" s="130"/>
      <c r="P139" s="680"/>
      <c r="Q139" s="680"/>
      <c r="R139" s="680"/>
    </row>
    <row r="140" spans="2:18" s="23" customFormat="1" ht="13.35" hidden="1" customHeight="1" x14ac:dyDescent="0.2">
      <c r="B140" s="31"/>
      <c r="C140" s="689" t="s">
        <v>41</v>
      </c>
      <c r="D140" s="688" t="s">
        <v>114</v>
      </c>
      <c r="E140" s="685">
        <v>0</v>
      </c>
      <c r="F140" s="685">
        <v>0</v>
      </c>
      <c r="G140" s="685">
        <v>3.767198</v>
      </c>
      <c r="H140" s="685">
        <v>0</v>
      </c>
      <c r="I140" s="685">
        <v>0</v>
      </c>
      <c r="J140" s="687">
        <f t="shared" si="21"/>
        <v>3.767198</v>
      </c>
      <c r="K140" s="715">
        <f t="shared" si="22"/>
        <v>0</v>
      </c>
      <c r="L140" s="680">
        <v>0</v>
      </c>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1"/>
        <v>0</v>
      </c>
      <c r="K141" s="715">
        <f t="shared" si="22"/>
        <v>0</v>
      </c>
      <c r="L141" s="680">
        <v>0</v>
      </c>
      <c r="M141" s="680"/>
      <c r="N141" s="680"/>
      <c r="O141" s="130"/>
      <c r="P141" s="680"/>
      <c r="Q141" s="680"/>
      <c r="R141" s="680"/>
    </row>
    <row r="142" spans="2:18" s="23" customFormat="1" ht="13.35" hidden="1" customHeight="1" x14ac:dyDescent="0.2">
      <c r="B142" s="31"/>
      <c r="C142" s="689" t="s">
        <v>43</v>
      </c>
      <c r="D142" s="688" t="s">
        <v>116</v>
      </c>
      <c r="E142" s="685">
        <v>0</v>
      </c>
      <c r="F142" s="685">
        <v>0</v>
      </c>
      <c r="G142" s="685">
        <v>0</v>
      </c>
      <c r="H142" s="685">
        <v>0</v>
      </c>
      <c r="I142" s="685">
        <v>0</v>
      </c>
      <c r="J142" s="687">
        <f t="shared" si="21"/>
        <v>0</v>
      </c>
      <c r="K142" s="715">
        <f t="shared" si="22"/>
        <v>0</v>
      </c>
      <c r="L142" s="680">
        <v>0</v>
      </c>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1"/>
        <v>0</v>
      </c>
      <c r="K143" s="715">
        <f t="shared" si="22"/>
        <v>0</v>
      </c>
      <c r="L143" s="680">
        <v>0</v>
      </c>
      <c r="M143" s="680"/>
      <c r="N143" s="680"/>
      <c r="O143" s="130"/>
      <c r="P143" s="680"/>
      <c r="Q143" s="680"/>
      <c r="R143" s="680"/>
    </row>
    <row r="144" spans="2:18" s="23" customFormat="1" ht="13.35" hidden="1" customHeight="1" x14ac:dyDescent="0.2">
      <c r="B144" s="31"/>
      <c r="C144" s="689" t="s">
        <v>45</v>
      </c>
      <c r="D144" s="688" t="s">
        <v>118</v>
      </c>
      <c r="E144" s="719">
        <v>-58.145577999999304</v>
      </c>
      <c r="F144" s="685">
        <v>0</v>
      </c>
      <c r="G144" s="685">
        <v>0</v>
      </c>
      <c r="H144" s="685">
        <v>0</v>
      </c>
      <c r="I144" s="685">
        <v>0</v>
      </c>
      <c r="J144" s="687">
        <f t="shared" si="21"/>
        <v>-58.145577999999304</v>
      </c>
      <c r="K144" s="715">
        <f t="shared" si="22"/>
        <v>0</v>
      </c>
      <c r="L144" s="680">
        <v>-128.80457799999931</v>
      </c>
      <c r="M144" s="680"/>
      <c r="N144" s="680"/>
      <c r="O144" s="130"/>
      <c r="P144" s="680"/>
      <c r="Q144" s="680"/>
      <c r="R144" s="680"/>
    </row>
    <row r="145" spans="2:35" s="23" customFormat="1" ht="13.35" hidden="1" customHeight="1" x14ac:dyDescent="0.2">
      <c r="B145" s="31"/>
      <c r="C145" s="690" t="s">
        <v>46</v>
      </c>
      <c r="D145" s="691" t="s">
        <v>119</v>
      </c>
      <c r="E145" s="720">
        <v>128.80457800001022</v>
      </c>
      <c r="F145" s="695">
        <v>0</v>
      </c>
      <c r="G145" s="695">
        <v>0</v>
      </c>
      <c r="H145" s="695">
        <v>0</v>
      </c>
      <c r="I145" s="695">
        <v>0</v>
      </c>
      <c r="J145" s="694">
        <f t="shared" si="21"/>
        <v>128.80457800001022</v>
      </c>
      <c r="K145" s="715">
        <f t="shared" si="22"/>
        <v>0</v>
      </c>
      <c r="L145" s="680">
        <v>128.80457800001022</v>
      </c>
      <c r="M145" s="680"/>
      <c r="N145" s="680"/>
      <c r="O145" s="130"/>
      <c r="P145" s="680"/>
      <c r="Q145" s="680"/>
      <c r="R145" s="680"/>
    </row>
    <row r="146" spans="2:35" s="23" customFormat="1" ht="13.35" hidden="1" customHeight="1" x14ac:dyDescent="0.2">
      <c r="B146" s="31"/>
      <c r="C146" s="690"/>
      <c r="D146" s="691"/>
      <c r="E146" s="692">
        <f>SUM(E129:E145)</f>
        <v>196.69203300001027</v>
      </c>
      <c r="F146" s="692">
        <f t="shared" ref="F146:H146" si="23">SUM(F129:F145)</f>
        <v>0</v>
      </c>
      <c r="G146" s="692">
        <f t="shared" si="23"/>
        <v>5.0126159999999995</v>
      </c>
      <c r="H146" s="692">
        <f t="shared" si="23"/>
        <v>0.54943700000000006</v>
      </c>
      <c r="I146" s="692">
        <f>SUM(I129:I145)</f>
        <v>14.494912000000001</v>
      </c>
      <c r="J146" s="694">
        <f t="shared" si="21"/>
        <v>216.74899800001029</v>
      </c>
      <c r="K146" s="680"/>
      <c r="L146" s="680"/>
      <c r="M146" s="680"/>
      <c r="N146" s="680"/>
      <c r="O146" s="130"/>
      <c r="P146" s="680"/>
      <c r="Q146" s="680"/>
      <c r="R146" s="680"/>
    </row>
    <row r="147" spans="2:35" s="23" customFormat="1" ht="13.35" hidden="1" customHeight="1" x14ac:dyDescent="0.2">
      <c r="B147" s="31"/>
      <c r="C147" s="130"/>
      <c r="D147" s="130"/>
      <c r="E147" s="678">
        <f>A3.4.1!$F$49-SUM(G147:I147)</f>
        <v>198.12761300000557</v>
      </c>
      <c r="F147" s="678"/>
      <c r="G147" s="678">
        <f>A3.4.1!$F$54</f>
        <v>5.0126160000000004</v>
      </c>
      <c r="H147" s="678">
        <f>A3.4.1!$F$53</f>
        <v>0.54943699999999995</v>
      </c>
      <c r="I147" s="678">
        <f>A3.4.1!$F$52</f>
        <v>14.494913</v>
      </c>
      <c r="J147" s="680"/>
      <c r="K147" s="680"/>
      <c r="L147" s="680"/>
      <c r="M147" s="680"/>
      <c r="N147" s="680"/>
      <c r="O147" s="130"/>
      <c r="P147" s="680"/>
      <c r="Q147" s="680"/>
      <c r="R147" s="680"/>
    </row>
    <row r="148" spans="2:35" hidden="1" x14ac:dyDescent="0.2">
      <c r="E148" s="706">
        <f t="shared" ref="E148:I148" si="24">-E146+E147</f>
        <v>1.4355799999952978</v>
      </c>
      <c r="F148" s="706">
        <f t="shared" si="24"/>
        <v>0</v>
      </c>
      <c r="G148" s="706">
        <f t="shared" si="24"/>
        <v>0</v>
      </c>
      <c r="H148" s="706">
        <f t="shared" si="24"/>
        <v>0</v>
      </c>
      <c r="I148" s="706">
        <f t="shared" si="24"/>
        <v>9.9999999925159955E-7</v>
      </c>
      <c r="S148" s="96"/>
      <c r="T148" s="96"/>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S149" s="96"/>
      <c r="T149" s="96"/>
      <c r="U149" s="96"/>
      <c r="V149" s="96"/>
      <c r="W149" s="96"/>
      <c r="X149" s="96"/>
      <c r="Y149" s="96"/>
      <c r="Z149" s="96"/>
      <c r="AA149" s="96"/>
      <c r="AB149" s="96"/>
      <c r="AC149" s="96"/>
      <c r="AD149" s="96"/>
      <c r="AE149" s="96"/>
      <c r="AF149" s="96"/>
      <c r="AG149" s="96"/>
      <c r="AH149" s="96"/>
      <c r="AI149" s="96"/>
    </row>
    <row r="150" spans="2:35" x14ac:dyDescent="0.2">
      <c r="U150" s="96"/>
      <c r="V150" s="96"/>
      <c r="W150" s="96"/>
      <c r="X150" s="96"/>
      <c r="Y150" s="96"/>
      <c r="Z150" s="96"/>
      <c r="AA150" s="96"/>
      <c r="AB150" s="96"/>
      <c r="AC150" s="96"/>
      <c r="AD150" s="96"/>
      <c r="AE150" s="96"/>
      <c r="AF150" s="96"/>
      <c r="AG150" s="96"/>
      <c r="AH150" s="96"/>
      <c r="AI150" s="96"/>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R62">
    <cfRule type="cellIs" dxfId="176" priority="23" operator="notEqual">
      <formula>E63</formula>
    </cfRule>
  </conditionalFormatting>
  <conditionalFormatting sqref="S62">
    <cfRule type="cellIs" dxfId="175" priority="22" operator="notEqual">
      <formula>S63</formula>
    </cfRule>
  </conditionalFormatting>
  <conditionalFormatting sqref="E83:H83">
    <cfRule type="cellIs" dxfId="174" priority="21" operator="notEqual">
      <formula>E84</formula>
    </cfRule>
  </conditionalFormatting>
  <conditionalFormatting sqref="K83">
    <cfRule type="cellIs" dxfId="173" priority="20" operator="notEqual">
      <formula>K84</formula>
    </cfRule>
  </conditionalFormatting>
  <conditionalFormatting sqref="L83">
    <cfRule type="cellIs" dxfId="172" priority="19" operator="notEqual">
      <formula>L84</formula>
    </cfRule>
  </conditionalFormatting>
  <conditionalFormatting sqref="M83">
    <cfRule type="cellIs" dxfId="171" priority="18" operator="notEqual">
      <formula>M84</formula>
    </cfRule>
  </conditionalFormatting>
  <conditionalFormatting sqref="N83">
    <cfRule type="cellIs" dxfId="170" priority="17" operator="notEqual">
      <formula>N84</formula>
    </cfRule>
  </conditionalFormatting>
  <conditionalFormatting sqref="O83">
    <cfRule type="cellIs" dxfId="169" priority="16" operator="notEqual">
      <formula>O84</formula>
    </cfRule>
  </conditionalFormatting>
  <conditionalFormatting sqref="E104">
    <cfRule type="cellIs" dxfId="168" priority="15" operator="notEqual">
      <formula>E105</formula>
    </cfRule>
  </conditionalFormatting>
  <conditionalFormatting sqref="F104">
    <cfRule type="cellIs" dxfId="167" priority="14" operator="notEqual">
      <formula>F105</formula>
    </cfRule>
  </conditionalFormatting>
  <conditionalFormatting sqref="G104">
    <cfRule type="cellIs" dxfId="166" priority="13" operator="notEqual">
      <formula>G105</formula>
    </cfRule>
  </conditionalFormatting>
  <conditionalFormatting sqref="H104">
    <cfRule type="cellIs" dxfId="165" priority="12" operator="notEqual">
      <formula>H105</formula>
    </cfRule>
  </conditionalFormatting>
  <conditionalFormatting sqref="I104">
    <cfRule type="cellIs" dxfId="164" priority="11" operator="notEqual">
      <formula>I105</formula>
    </cfRule>
  </conditionalFormatting>
  <conditionalFormatting sqref="E125">
    <cfRule type="cellIs" dxfId="163" priority="10" operator="notEqual">
      <formula>E126</formula>
    </cfRule>
  </conditionalFormatting>
  <conditionalFormatting sqref="F125">
    <cfRule type="cellIs" dxfId="162" priority="9" operator="notEqual">
      <formula>F126</formula>
    </cfRule>
  </conditionalFormatting>
  <conditionalFormatting sqref="G125">
    <cfRule type="cellIs" dxfId="161" priority="8" operator="notEqual">
      <formula>G126</formula>
    </cfRule>
  </conditionalFormatting>
  <conditionalFormatting sqref="H125">
    <cfRule type="cellIs" dxfId="160" priority="7" operator="notEqual">
      <formula>H126</formula>
    </cfRule>
  </conditionalFormatting>
  <conditionalFormatting sqref="I125">
    <cfRule type="cellIs" dxfId="159" priority="6" operator="notEqual">
      <formula>I126</formula>
    </cfRule>
  </conditionalFormatting>
  <conditionalFormatting sqref="E146">
    <cfRule type="cellIs" dxfId="158" priority="5" operator="notEqual">
      <formula>E147</formula>
    </cfRule>
  </conditionalFormatting>
  <conditionalFormatting sqref="F146">
    <cfRule type="cellIs" dxfId="157" priority="4" operator="notEqual">
      <formula>F147</formula>
    </cfRule>
  </conditionalFormatting>
  <conditionalFormatting sqref="G146">
    <cfRule type="cellIs" dxfId="156" priority="3" operator="notEqual">
      <formula>G147</formula>
    </cfRule>
  </conditionalFormatting>
  <conditionalFormatting sqref="H146">
    <cfRule type="cellIs" dxfId="155" priority="2" operator="notEqual">
      <formula>H147</formula>
    </cfRule>
  </conditionalFormatting>
  <conditionalFormatting sqref="I146">
    <cfRule type="cellIs" dxfId="154" priority="1" operator="notEqual">
      <formula>I147</formula>
    </cfRule>
  </conditionalFormatting>
  <hyperlinks>
    <hyperlink ref="J29"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O34"/>
  <sheetViews>
    <sheetView showGridLines="0" zoomScaleNormal="100" zoomScaleSheetLayoutView="90" workbookViewId="0"/>
  </sheetViews>
  <sheetFormatPr defaultColWidth="9.140625" defaultRowHeight="11.25" x14ac:dyDescent="0.2"/>
  <cols>
    <col min="1" max="1" width="3.7109375" style="96" customWidth="1"/>
    <col min="2" max="2" width="1.7109375" style="65" customWidth="1"/>
    <col min="3" max="3" width="9.42578125" style="65" customWidth="1"/>
    <col min="4" max="15" width="6.85546875" style="65" customWidth="1"/>
    <col min="16" max="16384" width="9.140625" style="96"/>
  </cols>
  <sheetData>
    <row r="1" spans="2:15" s="94" customFormat="1" ht="15" customHeight="1" x14ac:dyDescent="0.2">
      <c r="B1" s="206" t="s">
        <v>333</v>
      </c>
      <c r="C1" s="153"/>
      <c r="D1" s="92"/>
      <c r="E1" s="92"/>
      <c r="F1" s="92"/>
      <c r="G1" s="92"/>
      <c r="H1" s="92"/>
      <c r="I1" s="92"/>
      <c r="J1" s="92"/>
      <c r="K1" s="92"/>
      <c r="L1" s="92"/>
      <c r="M1" s="92"/>
      <c r="N1" s="92"/>
      <c r="O1" s="92"/>
    </row>
    <row r="2" spans="2:15" ht="13.35" customHeight="1" x14ac:dyDescent="0.2">
      <c r="B2" s="207"/>
      <c r="C2" s="208" t="s">
        <v>126</v>
      </c>
      <c r="D2" s="816" t="s">
        <v>198</v>
      </c>
      <c r="E2" s="816"/>
      <c r="F2" s="816"/>
      <c r="G2" s="816"/>
      <c r="H2" s="816"/>
      <c r="I2" s="816"/>
      <c r="J2" s="816"/>
      <c r="K2" s="816"/>
      <c r="L2" s="816"/>
      <c r="M2" s="816"/>
      <c r="N2" s="816"/>
      <c r="O2" s="817"/>
    </row>
    <row r="3" spans="2:15" ht="13.35" customHeight="1" x14ac:dyDescent="0.2">
      <c r="B3" s="209"/>
      <c r="C3" s="210" t="s">
        <v>127</v>
      </c>
      <c r="D3" s="211" t="s">
        <v>128</v>
      </c>
      <c r="E3" s="211" t="s">
        <v>129</v>
      </c>
      <c r="F3" s="211" t="s">
        <v>130</v>
      </c>
      <c r="G3" s="211" t="s">
        <v>131</v>
      </c>
      <c r="H3" s="211" t="s">
        <v>132</v>
      </c>
      <c r="I3" s="211" t="s">
        <v>133</v>
      </c>
      <c r="J3" s="211" t="s">
        <v>134</v>
      </c>
      <c r="K3" s="211" t="s">
        <v>135</v>
      </c>
      <c r="L3" s="211" t="s">
        <v>136</v>
      </c>
      <c r="M3" s="211" t="s">
        <v>137</v>
      </c>
      <c r="N3" s="211" t="s">
        <v>138</v>
      </c>
      <c r="O3" s="212" t="s">
        <v>139</v>
      </c>
    </row>
    <row r="4" spans="2:15" ht="13.35" customHeight="1" x14ac:dyDescent="0.2">
      <c r="B4" s="213"/>
      <c r="C4" s="216" t="s">
        <v>150</v>
      </c>
      <c r="D4" s="818" t="s">
        <v>204</v>
      </c>
      <c r="E4" s="819"/>
      <c r="F4" s="819"/>
      <c r="G4" s="819"/>
      <c r="H4" s="819"/>
      <c r="I4" s="819"/>
      <c r="J4" s="819"/>
      <c r="K4" s="819"/>
      <c r="L4" s="819"/>
      <c r="M4" s="819"/>
      <c r="N4" s="819"/>
      <c r="O4" s="820"/>
    </row>
    <row r="5" spans="2:15" ht="13.35" customHeight="1" x14ac:dyDescent="0.2">
      <c r="B5" s="202"/>
      <c r="C5" s="154">
        <v>40755</v>
      </c>
      <c r="D5" s="217" t="s">
        <v>199</v>
      </c>
      <c r="E5" s="218"/>
      <c r="F5" s="218"/>
      <c r="G5" s="218"/>
      <c r="H5" s="218"/>
      <c r="I5" s="218"/>
      <c r="J5" s="218"/>
      <c r="K5" s="218"/>
      <c r="L5" s="218"/>
      <c r="M5" s="218"/>
      <c r="N5" s="218"/>
      <c r="O5" s="194"/>
    </row>
    <row r="6" spans="2:15" ht="13.35" customHeight="1" x14ac:dyDescent="0.2">
      <c r="B6" s="202"/>
      <c r="C6" s="154">
        <v>40786</v>
      </c>
      <c r="D6" s="218"/>
      <c r="E6" s="217" t="s">
        <v>199</v>
      </c>
      <c r="F6" s="218"/>
      <c r="G6" s="218"/>
      <c r="H6" s="218"/>
      <c r="I6" s="218"/>
      <c r="J6" s="218"/>
      <c r="K6" s="218"/>
      <c r="L6" s="218"/>
      <c r="M6" s="218"/>
      <c r="N6" s="218"/>
      <c r="O6" s="194"/>
    </row>
    <row r="7" spans="2:15" ht="13.35" customHeight="1" x14ac:dyDescent="0.2">
      <c r="B7" s="202"/>
      <c r="C7" s="154">
        <v>40816</v>
      </c>
      <c r="D7" s="218"/>
      <c r="E7" s="218"/>
      <c r="F7" s="217" t="s">
        <v>199</v>
      </c>
      <c r="G7" s="218"/>
      <c r="H7" s="218"/>
      <c r="I7" s="218"/>
      <c r="J7" s="218"/>
      <c r="K7" s="218"/>
      <c r="L7" s="218"/>
      <c r="M7" s="218"/>
      <c r="N7" s="218"/>
      <c r="O7" s="194"/>
    </row>
    <row r="8" spans="2:15" ht="13.35" customHeight="1" x14ac:dyDescent="0.2">
      <c r="B8" s="202"/>
      <c r="C8" s="154">
        <v>40847</v>
      </c>
      <c r="D8" s="218"/>
      <c r="E8" s="218"/>
      <c r="F8" s="218"/>
      <c r="G8" s="217" t="s">
        <v>199</v>
      </c>
      <c r="H8" s="218"/>
      <c r="I8" s="218"/>
      <c r="J8" s="218"/>
      <c r="K8" s="218"/>
      <c r="L8" s="218"/>
      <c r="M8" s="218"/>
      <c r="N8" s="218"/>
      <c r="O8" s="194"/>
    </row>
    <row r="9" spans="2:15" ht="13.35" customHeight="1" x14ac:dyDescent="0.2">
      <c r="B9" s="203"/>
      <c r="C9" s="155">
        <v>40877</v>
      </c>
      <c r="D9" s="218"/>
      <c r="E9" s="218"/>
      <c r="F9" s="218"/>
      <c r="G9" s="218"/>
      <c r="H9" s="217" t="s">
        <v>199</v>
      </c>
      <c r="I9" s="218"/>
      <c r="J9" s="218"/>
      <c r="K9" s="218"/>
      <c r="L9" s="218"/>
      <c r="M9" s="218"/>
      <c r="N9" s="218"/>
      <c r="O9" s="194"/>
    </row>
    <row r="10" spans="2:15" ht="13.35" customHeight="1" x14ac:dyDescent="0.2">
      <c r="B10" s="202"/>
      <c r="C10" s="154">
        <v>40908</v>
      </c>
      <c r="D10" s="218"/>
      <c r="E10" s="218"/>
      <c r="F10" s="218"/>
      <c r="G10" s="218"/>
      <c r="H10" s="218"/>
      <c r="I10" s="217" t="s">
        <v>199</v>
      </c>
      <c r="J10" s="218"/>
      <c r="K10" s="218"/>
      <c r="L10" s="218"/>
      <c r="M10" s="218"/>
      <c r="N10" s="218"/>
      <c r="O10" s="194"/>
    </row>
    <row r="11" spans="2:15" ht="13.35" customHeight="1" x14ac:dyDescent="0.2">
      <c r="B11" s="202"/>
      <c r="C11" s="154">
        <v>40939</v>
      </c>
      <c r="D11" s="217" t="s">
        <v>200</v>
      </c>
      <c r="E11" s="218"/>
      <c r="F11" s="218"/>
      <c r="G11" s="218"/>
      <c r="H11" s="218"/>
      <c r="I11" s="218"/>
      <c r="J11" s="217" t="s">
        <v>199</v>
      </c>
      <c r="K11" s="218"/>
      <c r="L11" s="218"/>
      <c r="M11" s="218"/>
      <c r="N11" s="218"/>
      <c r="O11" s="194"/>
    </row>
    <row r="12" spans="2:15" s="23" customFormat="1" ht="13.35" customHeight="1" x14ac:dyDescent="0.2">
      <c r="B12" s="202"/>
      <c r="C12" s="154">
        <v>40967</v>
      </c>
      <c r="D12" s="218"/>
      <c r="E12" s="217" t="s">
        <v>200</v>
      </c>
      <c r="F12" s="218"/>
      <c r="G12" s="218"/>
      <c r="H12" s="218"/>
      <c r="I12" s="218"/>
      <c r="J12" s="218"/>
      <c r="K12" s="217" t="s">
        <v>199</v>
      </c>
      <c r="L12" s="218"/>
      <c r="M12" s="218"/>
      <c r="N12" s="218"/>
      <c r="O12" s="194"/>
    </row>
    <row r="13" spans="2:15" s="23" customFormat="1" ht="13.35" customHeight="1" x14ac:dyDescent="0.2">
      <c r="B13" s="204"/>
      <c r="C13" s="205">
        <v>40999</v>
      </c>
      <c r="D13" s="219"/>
      <c r="E13" s="219"/>
      <c r="F13" s="220" t="s">
        <v>200</v>
      </c>
      <c r="G13" s="219"/>
      <c r="H13" s="219"/>
      <c r="I13" s="219"/>
      <c r="J13" s="219"/>
      <c r="K13" s="219"/>
      <c r="L13" s="220" t="s">
        <v>199</v>
      </c>
      <c r="M13" s="219"/>
      <c r="N13" s="219"/>
      <c r="O13" s="195"/>
    </row>
    <row r="14" spans="2:15" s="23" customFormat="1" ht="13.35" customHeight="1" x14ac:dyDescent="0.2">
      <c r="B14" s="214"/>
      <c r="C14" s="215" t="s">
        <v>180</v>
      </c>
      <c r="D14" s="818" t="s">
        <v>205</v>
      </c>
      <c r="E14" s="819"/>
      <c r="F14" s="819"/>
      <c r="G14" s="819"/>
      <c r="H14" s="819"/>
      <c r="I14" s="819"/>
      <c r="J14" s="819"/>
      <c r="K14" s="819"/>
      <c r="L14" s="819"/>
      <c r="M14" s="819"/>
      <c r="N14" s="819"/>
      <c r="O14" s="820"/>
    </row>
    <row r="15" spans="2:15" s="23" customFormat="1" ht="13.35" customHeight="1" x14ac:dyDescent="0.2">
      <c r="B15" s="202"/>
      <c r="C15" s="154">
        <v>41029</v>
      </c>
      <c r="D15" s="218"/>
      <c r="E15" s="218"/>
      <c r="F15" s="218"/>
      <c r="G15" s="217" t="s">
        <v>200</v>
      </c>
      <c r="H15" s="218"/>
      <c r="I15" s="218"/>
      <c r="J15" s="218"/>
      <c r="K15" s="218"/>
      <c r="L15" s="218"/>
      <c r="M15" s="217" t="s">
        <v>199</v>
      </c>
      <c r="N15" s="218"/>
      <c r="O15" s="194"/>
    </row>
    <row r="16" spans="2:15" s="23" customFormat="1" ht="13.35" customHeight="1" x14ac:dyDescent="0.2">
      <c r="B16" s="202"/>
      <c r="C16" s="154">
        <v>41060</v>
      </c>
      <c r="D16" s="218"/>
      <c r="E16" s="218"/>
      <c r="F16" s="218"/>
      <c r="G16" s="218"/>
      <c r="H16" s="217" t="s">
        <v>200</v>
      </c>
      <c r="I16" s="218"/>
      <c r="J16" s="218"/>
      <c r="K16" s="218"/>
      <c r="L16" s="218"/>
      <c r="M16" s="218"/>
      <c r="N16" s="217" t="s">
        <v>199</v>
      </c>
      <c r="O16" s="194"/>
    </row>
    <row r="17" spans="2:15" s="23" customFormat="1" ht="13.35" customHeight="1" x14ac:dyDescent="0.2">
      <c r="B17" s="202"/>
      <c r="C17" s="154">
        <v>41090</v>
      </c>
      <c r="D17" s="218"/>
      <c r="E17" s="218"/>
      <c r="F17" s="218"/>
      <c r="G17" s="218"/>
      <c r="H17" s="218"/>
      <c r="I17" s="217" t="s">
        <v>200</v>
      </c>
      <c r="J17" s="218"/>
      <c r="K17" s="218"/>
      <c r="L17" s="218"/>
      <c r="M17" s="218"/>
      <c r="N17" s="218"/>
      <c r="O17" s="221" t="s">
        <v>199</v>
      </c>
    </row>
    <row r="18" spans="2:15" s="23" customFormat="1" ht="13.35" customHeight="1" x14ac:dyDescent="0.2">
      <c r="B18" s="202"/>
      <c r="C18" s="154">
        <v>41121</v>
      </c>
      <c r="D18" s="217" t="s">
        <v>201</v>
      </c>
      <c r="E18" s="218"/>
      <c r="F18" s="218"/>
      <c r="G18" s="218"/>
      <c r="H18" s="218"/>
      <c r="I18" s="218"/>
      <c r="J18" s="217" t="s">
        <v>200</v>
      </c>
      <c r="K18" s="218"/>
      <c r="L18" s="218"/>
      <c r="M18" s="218"/>
      <c r="N18" s="218"/>
      <c r="O18" s="194"/>
    </row>
    <row r="19" spans="2:15" s="23" customFormat="1" ht="13.35" customHeight="1" x14ac:dyDescent="0.2">
      <c r="B19" s="202"/>
      <c r="C19" s="154">
        <v>41152</v>
      </c>
      <c r="D19" s="218"/>
      <c r="E19" s="222"/>
      <c r="F19" s="218"/>
      <c r="G19" s="218"/>
      <c r="H19" s="218"/>
      <c r="I19" s="218"/>
      <c r="J19" s="218"/>
      <c r="K19" s="217" t="s">
        <v>200</v>
      </c>
      <c r="L19" s="218"/>
      <c r="M19" s="218"/>
      <c r="N19" s="218"/>
      <c r="O19" s="194"/>
    </row>
    <row r="20" spans="2:15" s="23" customFormat="1" ht="13.35" customHeight="1" x14ac:dyDescent="0.2">
      <c r="B20" s="202"/>
      <c r="C20" s="154">
        <v>41182</v>
      </c>
      <c r="D20" s="218"/>
      <c r="E20" s="217" t="s">
        <v>202</v>
      </c>
      <c r="F20" s="217" t="s">
        <v>201</v>
      </c>
      <c r="G20" s="218"/>
      <c r="H20" s="218"/>
      <c r="I20" s="218"/>
      <c r="J20" s="218"/>
      <c r="K20" s="218"/>
      <c r="L20" s="217" t="s">
        <v>200</v>
      </c>
      <c r="M20" s="218"/>
      <c r="N20" s="218"/>
      <c r="O20" s="194"/>
    </row>
    <row r="21" spans="2:15" s="23" customFormat="1" ht="13.35" customHeight="1" x14ac:dyDescent="0.2">
      <c r="B21" s="202"/>
      <c r="C21" s="154">
        <v>41213</v>
      </c>
      <c r="D21" s="218"/>
      <c r="E21" s="218"/>
      <c r="F21" s="218"/>
      <c r="G21" s="217" t="s">
        <v>201</v>
      </c>
      <c r="H21" s="218"/>
      <c r="I21" s="218"/>
      <c r="J21" s="218"/>
      <c r="K21" s="218"/>
      <c r="L21" s="218"/>
      <c r="M21" s="217" t="s">
        <v>200</v>
      </c>
      <c r="N21" s="218"/>
      <c r="O21" s="194"/>
    </row>
    <row r="22" spans="2:15" s="23" customFormat="1" ht="13.35" customHeight="1" x14ac:dyDescent="0.2">
      <c r="B22" s="203"/>
      <c r="C22" s="155">
        <v>41243</v>
      </c>
      <c r="D22" s="218"/>
      <c r="E22" s="218"/>
      <c r="F22" s="218"/>
      <c r="G22" s="218"/>
      <c r="H22" s="217" t="s">
        <v>201</v>
      </c>
      <c r="I22" s="218"/>
      <c r="J22" s="218"/>
      <c r="K22" s="218"/>
      <c r="L22" s="218"/>
      <c r="M22" s="218"/>
      <c r="N22" s="217" t="s">
        <v>200</v>
      </c>
      <c r="O22" s="194"/>
    </row>
    <row r="23" spans="2:15" s="23" customFormat="1" ht="13.35" customHeight="1" x14ac:dyDescent="0.2">
      <c r="B23" s="202"/>
      <c r="C23" s="154">
        <v>41274</v>
      </c>
      <c r="D23" s="218"/>
      <c r="E23" s="218"/>
      <c r="F23" s="218"/>
      <c r="G23" s="218"/>
      <c r="H23" s="218"/>
      <c r="I23" s="217" t="s">
        <v>201</v>
      </c>
      <c r="J23" s="218"/>
      <c r="K23" s="218"/>
      <c r="L23" s="218"/>
      <c r="M23" s="218"/>
      <c r="N23" s="218"/>
      <c r="O23" s="221" t="s">
        <v>200</v>
      </c>
    </row>
    <row r="24" spans="2:15" s="23" customFormat="1" ht="13.35" customHeight="1" x14ac:dyDescent="0.2">
      <c r="B24" s="202"/>
      <c r="C24" s="154">
        <v>41305</v>
      </c>
      <c r="D24" s="218"/>
      <c r="E24" s="218"/>
      <c r="F24" s="218"/>
      <c r="G24" s="218"/>
      <c r="H24" s="218"/>
      <c r="I24" s="218"/>
      <c r="J24" s="217" t="s">
        <v>201</v>
      </c>
      <c r="K24" s="218"/>
      <c r="L24" s="218"/>
      <c r="M24" s="218"/>
      <c r="N24" s="218"/>
      <c r="O24" s="194"/>
    </row>
    <row r="25" spans="2:15" s="23" customFormat="1" ht="13.35" customHeight="1" x14ac:dyDescent="0.2">
      <c r="B25" s="202"/>
      <c r="C25" s="154">
        <v>41333</v>
      </c>
      <c r="D25" s="218"/>
      <c r="E25" s="218"/>
      <c r="F25" s="218"/>
      <c r="G25" s="218"/>
      <c r="H25" s="218"/>
      <c r="I25" s="218"/>
      <c r="J25" s="218"/>
      <c r="K25" s="217" t="s">
        <v>201</v>
      </c>
      <c r="L25" s="218"/>
      <c r="M25" s="218"/>
      <c r="N25" s="218"/>
      <c r="O25" s="194"/>
    </row>
    <row r="26" spans="2:15" s="23" customFormat="1" ht="13.35" customHeight="1" x14ac:dyDescent="0.2">
      <c r="B26" s="204"/>
      <c r="C26" s="205">
        <v>41364</v>
      </c>
      <c r="D26" s="219"/>
      <c r="E26" s="219"/>
      <c r="F26" s="219"/>
      <c r="G26" s="219"/>
      <c r="H26" s="219"/>
      <c r="I26" s="219"/>
      <c r="J26" s="219"/>
      <c r="K26" s="219"/>
      <c r="L26" s="220" t="s">
        <v>201</v>
      </c>
      <c r="M26" s="219"/>
      <c r="N26" s="219"/>
      <c r="O26" s="195"/>
    </row>
    <row r="27" spans="2:15" s="23" customFormat="1" ht="13.35" customHeight="1" x14ac:dyDescent="0.2">
      <c r="B27" s="214"/>
      <c r="C27" s="215" t="s">
        <v>203</v>
      </c>
      <c r="D27" s="818" t="s">
        <v>206</v>
      </c>
      <c r="E27" s="819"/>
      <c r="F27" s="819"/>
      <c r="G27" s="819"/>
      <c r="H27" s="819"/>
      <c r="I27" s="819"/>
      <c r="J27" s="819"/>
      <c r="K27" s="819"/>
      <c r="L27" s="819"/>
      <c r="M27" s="819"/>
      <c r="N27" s="819"/>
      <c r="O27" s="820"/>
    </row>
    <row r="28" spans="2:15" s="23" customFormat="1" ht="13.35" customHeight="1" x14ac:dyDescent="0.2">
      <c r="B28" s="202"/>
      <c r="C28" s="154">
        <v>41394</v>
      </c>
      <c r="D28" s="218"/>
      <c r="E28" s="218"/>
      <c r="F28" s="218"/>
      <c r="G28" s="218"/>
      <c r="H28" s="218"/>
      <c r="I28" s="218"/>
      <c r="J28" s="218"/>
      <c r="K28" s="218"/>
      <c r="L28" s="218"/>
      <c r="M28" s="217" t="s">
        <v>201</v>
      </c>
      <c r="N28" s="218"/>
      <c r="O28" s="194"/>
    </row>
    <row r="29" spans="2:15" s="23" customFormat="1" ht="13.35" customHeight="1" x14ac:dyDescent="0.2">
      <c r="B29" s="202"/>
      <c r="C29" s="154">
        <v>41425</v>
      </c>
      <c r="D29" s="218"/>
      <c r="E29" s="218"/>
      <c r="F29" s="218"/>
      <c r="G29" s="218"/>
      <c r="H29" s="218"/>
      <c r="I29" s="218"/>
      <c r="J29" s="218"/>
      <c r="K29" s="218"/>
      <c r="L29" s="218"/>
      <c r="M29" s="218"/>
      <c r="N29" s="217" t="s">
        <v>201</v>
      </c>
      <c r="O29" s="194"/>
    </row>
    <row r="30" spans="2:15" s="23" customFormat="1" ht="13.35" customHeight="1" x14ac:dyDescent="0.2">
      <c r="B30" s="204"/>
      <c r="C30" s="205">
        <v>41455</v>
      </c>
      <c r="D30" s="219"/>
      <c r="E30" s="219"/>
      <c r="F30" s="219"/>
      <c r="G30" s="219"/>
      <c r="H30" s="219"/>
      <c r="I30" s="219"/>
      <c r="J30" s="219"/>
      <c r="K30" s="219"/>
      <c r="L30" s="219"/>
      <c r="M30" s="219"/>
      <c r="N30" s="219"/>
      <c r="O30" s="223" t="s">
        <v>201</v>
      </c>
    </row>
    <row r="31" spans="2:15" s="23" customFormat="1" ht="11.45" customHeight="1" x14ac:dyDescent="0.2">
      <c r="B31" s="786" t="s">
        <v>342</v>
      </c>
      <c r="C31" s="821" t="s">
        <v>380</v>
      </c>
      <c r="D31" s="821"/>
      <c r="E31" s="821"/>
      <c r="F31" s="821"/>
      <c r="G31" s="821"/>
      <c r="H31" s="821"/>
      <c r="I31" s="821"/>
      <c r="J31" s="821"/>
      <c r="K31" s="821"/>
      <c r="L31" s="821"/>
      <c r="M31" s="821"/>
      <c r="N31" s="821"/>
      <c r="O31" s="821"/>
    </row>
    <row r="32" spans="2:15" s="23" customFormat="1" ht="11.45" customHeight="1" x14ac:dyDescent="0.2">
      <c r="B32" s="38"/>
      <c r="C32" s="822"/>
      <c r="D32" s="822"/>
      <c r="E32" s="822"/>
      <c r="F32" s="822"/>
      <c r="G32" s="822"/>
      <c r="H32" s="822"/>
      <c r="I32" s="822"/>
      <c r="J32" s="822"/>
      <c r="K32" s="822"/>
      <c r="L32" s="822"/>
      <c r="M32" s="822"/>
      <c r="N32" s="822"/>
      <c r="O32" s="822"/>
    </row>
    <row r="33" spans="9:9" s="23" customFormat="1" ht="13.35" customHeight="1" x14ac:dyDescent="0.2"/>
    <row r="34" spans="9:9" ht="12.75" x14ac:dyDescent="0.2">
      <c r="I34" s="805" t="s">
        <v>190</v>
      </c>
    </row>
  </sheetData>
  <mergeCells count="5">
    <mergeCell ref="D2:O2"/>
    <mergeCell ref="D4:O4"/>
    <mergeCell ref="D14:O14"/>
    <mergeCell ref="D27:O27"/>
    <mergeCell ref="C31:O32"/>
  </mergeCells>
  <hyperlinks>
    <hyperlink ref="I34" location="CONTENTS!A1" display="CONTENTS!A1"/>
  </hyperlinks>
  <pageMargins left="0.98425196850393704" right="0.98425196850393704" top="0.98425196850393704" bottom="0.98425196850393704" header="0.51181102362204722" footer="0.51181102362204722"/>
  <pageSetup paperSize="9"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5"/>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354</v>
      </c>
      <c r="C1" s="57"/>
      <c r="D1" s="57"/>
      <c r="E1" s="122"/>
      <c r="F1" s="122"/>
      <c r="G1" s="624"/>
      <c r="H1" s="93"/>
      <c r="I1" s="93"/>
      <c r="J1" s="93"/>
      <c r="K1" s="93"/>
      <c r="L1" s="93"/>
      <c r="M1" s="93"/>
      <c r="N1" s="93"/>
      <c r="O1" s="93"/>
    </row>
    <row r="2" spans="2:36" s="31" customFormat="1" ht="15" customHeight="1" x14ac:dyDescent="0.2">
      <c r="B2" s="642"/>
      <c r="C2" s="643" t="s">
        <v>141</v>
      </c>
      <c r="D2" s="644"/>
      <c r="E2" s="656" t="s">
        <v>374</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281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33"/>
      <c r="C10" s="652" t="s">
        <v>32</v>
      </c>
      <c r="D10" s="674" t="s">
        <v>112</v>
      </c>
      <c r="E10" s="667">
        <f>A3.5.2!E12/A3.5.2!$O12</f>
        <v>2.1614053620980969E-2</v>
      </c>
      <c r="F10" s="671">
        <f>A3.5.2!F12/A3.5.2!$O12</f>
        <v>2.2200775135534367E-3</v>
      </c>
      <c r="G10" s="667">
        <f>A3.5.2!G12/A3.5.2!$O12</f>
        <v>8.5209292508695536E-2</v>
      </c>
      <c r="H10" s="667">
        <f>A3.5.2!H12/A3.5.2!$O12</f>
        <v>3.273581805682609E-3</v>
      </c>
      <c r="I10" s="671">
        <f>A3.5.2!I12/A3.5.2!$O12</f>
        <v>5.2941322255200297E-2</v>
      </c>
      <c r="J10" s="667">
        <f>A3.5.2!J12/A3.5.2!$O12</f>
        <v>9.7045714678084732E-2</v>
      </c>
      <c r="K10" s="667">
        <f>A3.5.2!K12/A3.5.2!$O12</f>
        <v>2.70669482962827E-2</v>
      </c>
      <c r="L10" s="667">
        <f>A3.5.2!L12/A3.5.2!$O12</f>
        <v>0.55776381271890907</v>
      </c>
      <c r="M10" s="671">
        <f>A3.5.2!M12/A3.5.2!$O12</f>
        <v>4.5690650398680165E-2</v>
      </c>
      <c r="N10" s="671">
        <f>A3.5.2!N12/A3.5.2!$O12</f>
        <v>0.10717454620393031</v>
      </c>
      <c r="O10" s="668">
        <f>A3.5.2!O12/A3.5.2!$O12</f>
        <v>1</v>
      </c>
    </row>
    <row r="11" spans="2:36" s="31" customFormat="1" ht="13.35" customHeight="1" x14ac:dyDescent="0.2">
      <c r="B11" s="29"/>
      <c r="C11" s="127" t="s">
        <v>33</v>
      </c>
      <c r="D11" s="406" t="s">
        <v>61</v>
      </c>
      <c r="E11" s="509">
        <f>A3.5.2!E13/A3.5.2!$O13</f>
        <v>2.4264159765636513E-2</v>
      </c>
      <c r="F11" s="510">
        <f>A3.5.2!F13/A3.5.2!$O13</f>
        <v>2.5960426576745969E-3</v>
      </c>
      <c r="G11" s="509">
        <f>A3.5.2!G13/A3.5.2!$O13</f>
        <v>0.10342747413382372</v>
      </c>
      <c r="H11" s="509">
        <f>A3.5.2!H13/A3.5.2!$O13</f>
        <v>2.8538354684811808E-3</v>
      </c>
      <c r="I11" s="510">
        <f>A3.5.2!I13/A3.5.2!$O13</f>
        <v>5.7527200564260458E-2</v>
      </c>
      <c r="J11" s="509">
        <f>A3.5.2!J13/A3.5.2!$O13</f>
        <v>0.20188960031902151</v>
      </c>
      <c r="K11" s="509">
        <f>A3.5.2!K13/A3.5.2!$O13</f>
        <v>3.0326535919456925E-2</v>
      </c>
      <c r="L11" s="509">
        <f>A3.5.2!L13/A3.5.2!$O13</f>
        <v>0.52934164282835883</v>
      </c>
      <c r="M11" s="510">
        <f>A3.5.2!M13/A3.5.2!$O13</f>
        <v>4.2621795877432749E-2</v>
      </c>
      <c r="N11" s="510">
        <f>A3.5.2!N13/A3.5.2!$O13</f>
        <v>5.1517124658535147E-3</v>
      </c>
      <c r="O11" s="669">
        <f>A3.5.2!O13/A3.5.2!$O13</f>
        <v>1</v>
      </c>
    </row>
    <row r="12" spans="2:36" s="31" customFormat="1" ht="13.35" customHeight="1" x14ac:dyDescent="0.2">
      <c r="B12" s="29"/>
      <c r="C12" s="130" t="s">
        <v>34</v>
      </c>
      <c r="D12" s="406" t="s">
        <v>62</v>
      </c>
      <c r="E12" s="509">
        <f>A3.5.2!E14/A3.5.2!$O14</f>
        <v>2.8152970469603911E-2</v>
      </c>
      <c r="F12" s="510">
        <f>A3.5.2!F14/A3.5.2!$O14</f>
        <v>2.9626085227406193E-3</v>
      </c>
      <c r="G12" s="509">
        <f>A3.5.2!G14/A3.5.2!$O14</f>
        <v>0.12616112874783508</v>
      </c>
      <c r="H12" s="509">
        <f>A3.5.2!H14/A3.5.2!$O14</f>
        <v>3.7456649265902265E-3</v>
      </c>
      <c r="I12" s="510">
        <f>A3.5.2!I14/A3.5.2!$O14</f>
        <v>6.2867104047013511E-2</v>
      </c>
      <c r="J12" s="509">
        <f>A3.5.2!J14/A3.5.2!$O14</f>
        <v>0.20116973620850384</v>
      </c>
      <c r="K12" s="509">
        <f>A3.5.2!K14/A3.5.2!$O14</f>
        <v>3.071747492808128E-2</v>
      </c>
      <c r="L12" s="509">
        <f>A3.5.2!L14/A3.5.2!$O14</f>
        <v>0.49000544846658106</v>
      </c>
      <c r="M12" s="510">
        <f>A3.5.2!M14/A3.5.2!$O14</f>
        <v>4.9434526315228551E-2</v>
      </c>
      <c r="N12" s="510">
        <f>A3.5.2!N14/A3.5.2!$O14</f>
        <v>4.7833373678219495E-3</v>
      </c>
      <c r="O12" s="669">
        <f>A3.5.2!O14/A3.5.2!$O14</f>
        <v>1</v>
      </c>
    </row>
    <row r="13" spans="2:36" s="31" customFormat="1" ht="13.35" customHeight="1" x14ac:dyDescent="0.2">
      <c r="B13" s="29"/>
      <c r="C13" s="130" t="s">
        <v>35</v>
      </c>
      <c r="D13" s="406" t="s">
        <v>58</v>
      </c>
      <c r="E13" s="509">
        <f>A3.5.2!E15/A3.5.2!$O15</f>
        <v>3.0657075994453078E-2</v>
      </c>
      <c r="F13" s="510">
        <f>A3.5.2!F15/A3.5.2!$O15</f>
        <v>3.0094372246671796E-3</v>
      </c>
      <c r="G13" s="509">
        <f>A3.5.2!G15/A3.5.2!$O15</f>
        <v>0.13590241480744525</v>
      </c>
      <c r="H13" s="509">
        <f>A3.5.2!H15/A3.5.2!$O15</f>
        <v>5.2233336927200499E-3</v>
      </c>
      <c r="I13" s="510">
        <f>A3.5.2!I15/A3.5.2!$O15</f>
        <v>6.290223557742966E-2</v>
      </c>
      <c r="J13" s="509">
        <f>A3.5.2!J15/A3.5.2!$O15</f>
        <v>0.19951143234423716</v>
      </c>
      <c r="K13" s="509">
        <f>A3.5.2!K15/A3.5.2!$O15</f>
        <v>3.4702332516482227E-2</v>
      </c>
      <c r="L13" s="509">
        <f>A3.5.2!L15/A3.5.2!$O15</f>
        <v>0.47199615218773566</v>
      </c>
      <c r="M13" s="510">
        <f>A3.5.2!M15/A3.5.2!$O15</f>
        <v>5.2769601653255907E-2</v>
      </c>
      <c r="N13" s="510">
        <f>A3.5.2!N15/A3.5.2!$O15</f>
        <v>3.3259840015737933E-3</v>
      </c>
      <c r="O13" s="669">
        <f>A3.5.2!O15/A3.5.2!$O15</f>
        <v>1</v>
      </c>
    </row>
    <row r="14" spans="2:36" s="31" customFormat="1" ht="13.35" customHeight="1" x14ac:dyDescent="0.2">
      <c r="B14" s="29"/>
      <c r="C14" s="130" t="s">
        <v>36</v>
      </c>
      <c r="D14" s="406" t="s">
        <v>59</v>
      </c>
      <c r="E14" s="509">
        <f>A3.5.2!E16/A3.5.2!$O16</f>
        <v>3.4553901823231301E-2</v>
      </c>
      <c r="F14" s="510">
        <f>A3.5.2!F16/A3.5.2!$O16</f>
        <v>3.4268022398392275E-3</v>
      </c>
      <c r="G14" s="509">
        <f>A3.5.2!G16/A3.5.2!$O16</f>
        <v>0.15742140434236085</v>
      </c>
      <c r="H14" s="509">
        <f>A3.5.2!H16/A3.5.2!$O16</f>
        <v>3.5047075806490897E-3</v>
      </c>
      <c r="I14" s="510">
        <f>A3.5.2!I16/A3.5.2!$O16</f>
        <v>7.4903797701092206E-2</v>
      </c>
      <c r="J14" s="509">
        <f>A3.5.2!J16/A3.5.2!$O16</f>
        <v>0.20444843043717464</v>
      </c>
      <c r="K14" s="509">
        <f>A3.5.2!K16/A3.5.2!$O16</f>
        <v>3.8931288050418338E-2</v>
      </c>
      <c r="L14" s="509">
        <f>A3.5.2!L16/A3.5.2!$O16</f>
        <v>0.42714013798831785</v>
      </c>
      <c r="M14" s="510">
        <f>A3.5.2!M16/A3.5.2!$O16</f>
        <v>5.237812018872251E-2</v>
      </c>
      <c r="N14" s="510">
        <f>A3.5.2!N16/A3.5.2!$O16</f>
        <v>3.2914096481937924E-3</v>
      </c>
      <c r="O14" s="669">
        <f>A3.5.2!O16/A3.5.2!$O16</f>
        <v>1</v>
      </c>
    </row>
    <row r="15" spans="2:36" s="31" customFormat="1" ht="13.35" customHeight="1" x14ac:dyDescent="0.2">
      <c r="B15" s="29"/>
      <c r="C15" s="130" t="s">
        <v>37</v>
      </c>
      <c r="D15" s="406" t="s">
        <v>63</v>
      </c>
      <c r="E15" s="509">
        <f>A3.5.2!E17/A3.5.2!$O17</f>
        <v>3.5598312849785582E-2</v>
      </c>
      <c r="F15" s="510">
        <f>A3.5.2!F17/A3.5.2!$O17</f>
        <v>4.8203738936755435E-3</v>
      </c>
      <c r="G15" s="509">
        <f>A3.5.2!G17/A3.5.2!$O17</f>
        <v>0.18023579947200499</v>
      </c>
      <c r="H15" s="509">
        <f>A3.5.2!H17/A3.5.2!$O17</f>
        <v>5.506699665476616E-3</v>
      </c>
      <c r="I15" s="510">
        <f>A3.5.2!I17/A3.5.2!$O17</f>
        <v>7.1650811534647099E-2</v>
      </c>
      <c r="J15" s="509">
        <f>A3.5.2!J17/A3.5.2!$O17</f>
        <v>0.20847143256913192</v>
      </c>
      <c r="K15" s="509">
        <f>A3.5.2!K17/A3.5.2!$O17</f>
        <v>3.5213618449207583E-2</v>
      </c>
      <c r="L15" s="509">
        <f>A3.5.2!L17/A3.5.2!$O17</f>
        <v>0.41179701658878703</v>
      </c>
      <c r="M15" s="510">
        <f>A3.5.2!M17/A3.5.2!$O17</f>
        <v>4.3824475667334092E-2</v>
      </c>
      <c r="N15" s="510">
        <f>A3.5.2!N17/A3.5.2!$O17</f>
        <v>2.8814593099493898E-3</v>
      </c>
      <c r="O15" s="669">
        <f>A3.5.2!O17/A3.5.2!$O17</f>
        <v>1</v>
      </c>
    </row>
    <row r="16" spans="2:36" s="31" customFormat="1" ht="13.35" customHeight="1" x14ac:dyDescent="0.2">
      <c r="B16" s="29"/>
      <c r="C16" s="130" t="s">
        <v>38</v>
      </c>
      <c r="D16" s="406" t="s">
        <v>64</v>
      </c>
      <c r="E16" s="509">
        <f>A3.5.2!E18/A3.5.2!$O18</f>
        <v>3.6176061048300172E-2</v>
      </c>
      <c r="F16" s="510">
        <f>A3.5.2!F18/A3.5.2!$O18</f>
        <v>8.493675393740548E-3</v>
      </c>
      <c r="G16" s="509">
        <f>A3.5.2!G18/A3.5.2!$O18</f>
        <v>0.19469497525197721</v>
      </c>
      <c r="H16" s="509">
        <f>A3.5.2!H18/A3.5.2!$O18</f>
        <v>3.9474872425649477E-3</v>
      </c>
      <c r="I16" s="510">
        <f>A3.5.2!I18/A3.5.2!$O18</f>
        <v>7.8507936949767251E-2</v>
      </c>
      <c r="J16" s="509">
        <f>A3.5.2!J18/A3.5.2!$O18</f>
        <v>0.20345814297054454</v>
      </c>
      <c r="K16" s="509">
        <f>A3.5.2!K18/A3.5.2!$O18</f>
        <v>4.7188865915728614E-2</v>
      </c>
      <c r="L16" s="509">
        <f>A3.5.2!L18/A3.5.2!$O18</f>
        <v>0.39206258366107949</v>
      </c>
      <c r="M16" s="510">
        <f>A3.5.2!M18/A3.5.2!$O18</f>
        <v>3.3082246759776925E-2</v>
      </c>
      <c r="N16" s="510">
        <f>A3.5.2!N18/A3.5.2!$O18</f>
        <v>2.3880248065202485E-3</v>
      </c>
      <c r="O16" s="669">
        <f>A3.5.2!O18/A3.5.2!$O18</f>
        <v>1</v>
      </c>
    </row>
    <row r="17" spans="2:15" s="31" customFormat="1" ht="13.35" customHeight="1" x14ac:dyDescent="0.2">
      <c r="B17" s="29"/>
      <c r="C17" s="130" t="s">
        <v>39</v>
      </c>
      <c r="D17" s="406" t="s">
        <v>65</v>
      </c>
      <c r="E17" s="509">
        <f>A3.5.2!E19/A3.5.2!$O19</f>
        <v>3.0226534287886825E-2</v>
      </c>
      <c r="F17" s="510">
        <f>A3.5.2!F19/A3.5.2!$O19</f>
        <v>1.0046119328682568E-2</v>
      </c>
      <c r="G17" s="509">
        <f>A3.5.2!G19/A3.5.2!$O19</f>
        <v>0.21595133525834387</v>
      </c>
      <c r="H17" s="509">
        <f>A3.5.2!H19/A3.5.2!$O19</f>
        <v>7.6568586356459099E-3</v>
      </c>
      <c r="I17" s="510">
        <f>A3.5.2!I19/A3.5.2!$O19</f>
        <v>8.6594032044688088E-2</v>
      </c>
      <c r="J17" s="509">
        <f>A3.5.2!J19/A3.5.2!$O19</f>
        <v>0.18031128431692153</v>
      </c>
      <c r="K17" s="509">
        <f>A3.5.2!K19/A3.5.2!$O19</f>
        <v>4.6689869993794625E-2</v>
      </c>
      <c r="L17" s="509">
        <f>A3.5.2!L19/A3.5.2!$O19</f>
        <v>0.38758332608067875</v>
      </c>
      <c r="M17" s="510">
        <f>A3.5.2!M19/A3.5.2!$O19</f>
        <v>3.2298782292956622E-2</v>
      </c>
      <c r="N17" s="510">
        <f>A3.5.2!N19/A3.5.2!$O19</f>
        <v>2.6418577604012269E-3</v>
      </c>
      <c r="O17" s="669">
        <f>A3.5.2!O19/A3.5.2!$O19</f>
        <v>1</v>
      </c>
    </row>
    <row r="18" spans="2:15" s="31" customFormat="1" ht="13.35" customHeight="1" x14ac:dyDescent="0.2">
      <c r="B18" s="29"/>
      <c r="C18" s="130" t="s">
        <v>40</v>
      </c>
      <c r="D18" s="406" t="s">
        <v>66</v>
      </c>
      <c r="E18" s="509">
        <f>A3.5.2!E20/A3.5.2!$O20</f>
        <v>3.6463550634616801E-2</v>
      </c>
      <c r="F18" s="510">
        <f>A3.5.2!F20/A3.5.2!$O20</f>
        <v>1.2790084239425556E-2</v>
      </c>
      <c r="G18" s="509">
        <f>A3.5.2!G20/A3.5.2!$O20</f>
        <v>0.22387576969677472</v>
      </c>
      <c r="H18" s="509">
        <f>A3.5.2!H20/A3.5.2!$O20</f>
        <v>4.6808762742347266E-3</v>
      </c>
      <c r="I18" s="510">
        <f>A3.5.2!I20/A3.5.2!$O20</f>
        <v>7.2704506722192017E-2</v>
      </c>
      <c r="J18" s="509">
        <f>A3.5.2!J20/A3.5.2!$O20</f>
        <v>0.19501716040021716</v>
      </c>
      <c r="K18" s="509">
        <f>A3.5.2!K20/A3.5.2!$O20</f>
        <v>4.9119381476952453E-2</v>
      </c>
      <c r="L18" s="509">
        <f>A3.5.2!L20/A3.5.2!$O20</f>
        <v>0.37691281875948507</v>
      </c>
      <c r="M18" s="510">
        <f>A3.5.2!M20/A3.5.2!$O20</f>
        <v>2.6678769592409057E-2</v>
      </c>
      <c r="N18" s="510">
        <f>A3.5.2!N20/A3.5.2!$O20</f>
        <v>1.757082203692433E-3</v>
      </c>
      <c r="O18" s="669">
        <f>A3.5.2!O20/A3.5.2!$O20</f>
        <v>1</v>
      </c>
    </row>
    <row r="19" spans="2:15" s="31" customFormat="1" ht="13.35" customHeight="1" x14ac:dyDescent="0.2">
      <c r="B19" s="29"/>
      <c r="C19" s="130" t="s">
        <v>41</v>
      </c>
      <c r="D19" s="406" t="s">
        <v>114</v>
      </c>
      <c r="E19" s="509">
        <f>A3.5.2!E21/A3.5.2!$O21</f>
        <v>2.7664521560286696E-2</v>
      </c>
      <c r="F19" s="510">
        <f>A3.5.2!F21/A3.5.2!$O21</f>
        <v>1.6532599683968408E-2</v>
      </c>
      <c r="G19" s="509">
        <f>A3.5.2!G21/A3.5.2!$O21</f>
        <v>0.25087736433302726</v>
      </c>
      <c r="H19" s="509">
        <f>A3.5.2!H21/A3.5.2!$O21</f>
        <v>3.0134526735878017E-3</v>
      </c>
      <c r="I19" s="510">
        <f>A3.5.2!I21/A3.5.2!$O21</f>
        <v>6.8640971045457994E-2</v>
      </c>
      <c r="J19" s="509">
        <f>A3.5.2!J21/A3.5.2!$O21</f>
        <v>0.16263657298860806</v>
      </c>
      <c r="K19" s="509">
        <f>A3.5.2!K21/A3.5.2!$O21</f>
        <v>4.9858047947438526E-2</v>
      </c>
      <c r="L19" s="509">
        <f>A3.5.2!L21/A3.5.2!$O21</f>
        <v>0.3916977216164913</v>
      </c>
      <c r="M19" s="510">
        <f>A3.5.2!M21/A3.5.2!$O21</f>
        <v>2.8723388788529217E-2</v>
      </c>
      <c r="N19" s="510">
        <f>A3.5.2!N21/A3.5.2!$O21</f>
        <v>3.5535936260463569E-4</v>
      </c>
      <c r="O19" s="669">
        <f>A3.5.2!O21/A3.5.2!$O21</f>
        <v>1</v>
      </c>
    </row>
    <row r="20" spans="2:15" s="31" customFormat="1" ht="13.35" customHeight="1" x14ac:dyDescent="0.2">
      <c r="B20" s="29"/>
      <c r="C20" s="130" t="s">
        <v>42</v>
      </c>
      <c r="D20" s="406" t="s">
        <v>115</v>
      </c>
      <c r="E20" s="509">
        <f>A3.5.2!E22/A3.5.2!$O22</f>
        <v>2.9933394616487707E-2</v>
      </c>
      <c r="F20" s="510">
        <f>A3.5.2!F22/A3.5.2!$O22</f>
        <v>2.570384590803626E-2</v>
      </c>
      <c r="G20" s="509">
        <f>A3.5.2!G22/A3.5.2!$O22</f>
        <v>0.26173812995519019</v>
      </c>
      <c r="H20" s="509">
        <f>A3.5.2!H22/A3.5.2!$O22</f>
        <v>7.999888472286585E-3</v>
      </c>
      <c r="I20" s="510">
        <f>A3.5.2!I22/A3.5.2!$O22</f>
        <v>8.2947150735205297E-2</v>
      </c>
      <c r="J20" s="509">
        <f>A3.5.2!J22/A3.5.2!$O22</f>
        <v>0.1477013434640147</v>
      </c>
      <c r="K20" s="509">
        <f>A3.5.2!K22/A3.5.2!$O22</f>
        <v>5.9656527264747058E-2</v>
      </c>
      <c r="L20" s="509">
        <f>A3.5.2!L22/A3.5.2!$O22</f>
        <v>0.35741808395979285</v>
      </c>
      <c r="M20" s="510">
        <f>A3.5.2!M22/A3.5.2!$O22</f>
        <v>2.6901635624239393E-2</v>
      </c>
      <c r="N20" s="510">
        <f>A3.5.2!N22/A3.5.2!$O22</f>
        <v>0</v>
      </c>
      <c r="O20" s="669">
        <f>A3.5.2!O22/A3.5.2!$O22</f>
        <v>1</v>
      </c>
    </row>
    <row r="21" spans="2:15" s="31" customFormat="1" ht="13.35" customHeight="1" x14ac:dyDescent="0.2">
      <c r="B21" s="29"/>
      <c r="C21" s="130" t="s">
        <v>43</v>
      </c>
      <c r="D21" s="406" t="s">
        <v>116</v>
      </c>
      <c r="E21" s="509">
        <f>A3.5.2!E23/A3.5.2!$O23</f>
        <v>2.0630301225638997E-2</v>
      </c>
      <c r="F21" s="510">
        <f>A3.5.2!F23/A3.5.2!$O23</f>
        <v>2.9817842163752536E-2</v>
      </c>
      <c r="G21" s="509">
        <f>A3.5.2!G23/A3.5.2!$O23</f>
        <v>0.30667187648933086</v>
      </c>
      <c r="H21" s="509">
        <f>A3.5.2!H23/A3.5.2!$O23</f>
        <v>6.4106429434791284E-3</v>
      </c>
      <c r="I21" s="510">
        <f>A3.5.2!I23/A3.5.2!$O23</f>
        <v>4.7496483577955939E-2</v>
      </c>
      <c r="J21" s="509">
        <f>A3.5.2!J23/A3.5.2!$O23</f>
        <v>0.14920600616481242</v>
      </c>
      <c r="K21" s="509">
        <f>A3.5.2!K23/A3.5.2!$O23</f>
        <v>4.3255282756114399E-2</v>
      </c>
      <c r="L21" s="509">
        <f>A3.5.2!L23/A3.5.2!$O23</f>
        <v>0.36375306165835281</v>
      </c>
      <c r="M21" s="510">
        <f>A3.5.2!M23/A3.5.2!$O23</f>
        <v>3.2758503020562789E-2</v>
      </c>
      <c r="N21" s="510">
        <f>A3.5.2!N23/A3.5.2!$O23</f>
        <v>0</v>
      </c>
      <c r="O21" s="669">
        <f>A3.5.2!O23/A3.5.2!$O23</f>
        <v>1</v>
      </c>
    </row>
    <row r="22" spans="2:15" s="31" customFormat="1" ht="13.35" customHeight="1" x14ac:dyDescent="0.2">
      <c r="B22" s="29"/>
      <c r="C22" s="130" t="s">
        <v>44</v>
      </c>
      <c r="D22" s="406" t="s">
        <v>117</v>
      </c>
      <c r="E22" s="509">
        <f>A3.5.2!E24/A3.5.2!$O24</f>
        <v>0</v>
      </c>
      <c r="F22" s="510">
        <f>A3.5.2!F24/A3.5.2!$O24</f>
        <v>5.6515908883413776E-2</v>
      </c>
      <c r="G22" s="509">
        <f>A3.5.2!G24/A3.5.2!$O24</f>
        <v>0.27982479156475104</v>
      </c>
      <c r="H22" s="509">
        <f>A3.5.2!H24/A3.5.2!$O24</f>
        <v>1.325891442220971E-2</v>
      </c>
      <c r="I22" s="510">
        <f>A3.5.2!I24/A3.5.2!$O24</f>
        <v>4.1624244815242697E-2</v>
      </c>
      <c r="J22" s="509">
        <f>A3.5.2!J24/A3.5.2!$O24</f>
        <v>0.13351806089145726</v>
      </c>
      <c r="K22" s="509">
        <f>A3.5.2!K24/A3.5.2!$O24</f>
        <v>4.0193213035814641E-2</v>
      </c>
      <c r="L22" s="509">
        <f>A3.5.2!L24/A3.5.2!$O24</f>
        <v>0.38245684527381807</v>
      </c>
      <c r="M22" s="510">
        <f>A3.5.2!M24/A3.5.2!$O24</f>
        <v>5.2608021113292928E-2</v>
      </c>
      <c r="N22" s="510">
        <f>A3.5.2!N24/A3.5.2!$O24</f>
        <v>0</v>
      </c>
      <c r="O22" s="669">
        <f>A3.5.2!O24/A3.5.2!$O24</f>
        <v>1</v>
      </c>
    </row>
    <row r="23" spans="2:15" s="31" customFormat="1" ht="13.35" customHeight="1" x14ac:dyDescent="0.2">
      <c r="B23" s="29"/>
      <c r="C23" s="130" t="s">
        <v>45</v>
      </c>
      <c r="D23" s="406" t="s">
        <v>118</v>
      </c>
      <c r="E23" s="509">
        <f>A3.5.2!E25/A3.5.2!$O25</f>
        <v>2.2443832149299108E-2</v>
      </c>
      <c r="F23" s="510">
        <f>A3.5.2!F25/A3.5.2!$O25</f>
        <v>4.2179893625331338E-2</v>
      </c>
      <c r="G23" s="509">
        <f>A3.5.2!G25/A3.5.2!$O25</f>
        <v>0.25133719067368954</v>
      </c>
      <c r="H23" s="509">
        <f>A3.5.2!H25/A3.5.2!$O25</f>
        <v>2.0546839116414656E-2</v>
      </c>
      <c r="I23" s="510">
        <f>A3.5.2!I25/A3.5.2!$O25</f>
        <v>5.4185218388653165E-2</v>
      </c>
      <c r="J23" s="509">
        <f>A3.5.2!J25/A3.5.2!$O25</f>
        <v>0.15540796464659218</v>
      </c>
      <c r="K23" s="509">
        <f>A3.5.2!K25/A3.5.2!$O25</f>
        <v>4.0750160767916613E-2</v>
      </c>
      <c r="L23" s="509">
        <f>A3.5.2!L25/A3.5.2!$O25</f>
        <v>0.37513029618825222</v>
      </c>
      <c r="M23" s="510">
        <f>A3.5.2!M25/A3.5.2!$O25</f>
        <v>4.3841939435235677E-2</v>
      </c>
      <c r="N23" s="510">
        <f>A3.5.2!N25/A3.5.2!$O25</f>
        <v>-5.8233349913843534E-3</v>
      </c>
      <c r="O23" s="669">
        <f>A3.5.2!O25/A3.5.2!$O25</f>
        <v>1</v>
      </c>
    </row>
    <row r="24" spans="2:15" s="31" customFormat="1" ht="13.35" customHeight="1" x14ac:dyDescent="0.2">
      <c r="B24" s="97"/>
      <c r="C24" s="654" t="s">
        <v>46</v>
      </c>
      <c r="D24" s="488" t="s">
        <v>119</v>
      </c>
      <c r="E24" s="514">
        <f>A3.5.2!E26/A3.5.2!$O26</f>
        <v>3.8521190172965468E-3</v>
      </c>
      <c r="F24" s="515">
        <f>A3.5.2!F26/A3.5.2!$O26</f>
        <v>0.19459749886670194</v>
      </c>
      <c r="G24" s="514">
        <f>A3.5.2!G26/A3.5.2!$O26</f>
        <v>0.21284336004379115</v>
      </c>
      <c r="H24" s="514">
        <f>A3.5.2!H26/A3.5.2!$O26</f>
        <v>9.8872021899958345E-3</v>
      </c>
      <c r="I24" s="515">
        <f>A3.5.2!I26/A3.5.2!$O26</f>
        <v>1.1385040093823365E-2</v>
      </c>
      <c r="J24" s="514">
        <f>A3.5.2!J26/A3.5.2!$O26</f>
        <v>0.10629065471136093</v>
      </c>
      <c r="K24" s="514">
        <f>A3.5.2!K26/A3.5.2!$O26</f>
        <v>0.11671825817014889</v>
      </c>
      <c r="L24" s="514">
        <f>A3.5.2!L26/A3.5.2!$O26</f>
        <v>0.30856180894628127</v>
      </c>
      <c r="M24" s="515">
        <f>A3.5.2!M26/A3.5.2!$O26</f>
        <v>3.3943847261016936E-2</v>
      </c>
      <c r="N24" s="515">
        <f>A3.5.2!N26/A3.5.2!$O26</f>
        <v>1.9202106995831814E-3</v>
      </c>
      <c r="O24" s="513">
        <f>A3.5.2!O26/A3.5.2!$O26</f>
        <v>1</v>
      </c>
    </row>
    <row r="25" spans="2:15" s="31" customFormat="1" ht="13.35" customHeight="1" x14ac:dyDescent="0.2">
      <c r="B25" s="97"/>
      <c r="C25" s="511" t="s">
        <v>22</v>
      </c>
      <c r="D25" s="522"/>
      <c r="E25" s="512">
        <f>A3.5.2!E27/A3.5.2!$O27</f>
        <v>1.4905900486065425E-2</v>
      </c>
      <c r="F25" s="513">
        <f>A3.5.2!F27/A3.5.2!$O27</f>
        <v>0.11118221833284486</v>
      </c>
      <c r="G25" s="512">
        <f>A3.5.2!G27/A3.5.2!$O27</f>
        <v>0.22013731423308094</v>
      </c>
      <c r="H25" s="512">
        <f>A3.5.2!H27/A3.5.2!$O27</f>
        <v>8.9848494796780434E-3</v>
      </c>
      <c r="I25" s="513">
        <f>A3.5.2!I27/A3.5.2!$O27</f>
        <v>3.763722975492801E-2</v>
      </c>
      <c r="J25" s="512">
        <f>A3.5.2!J27/A3.5.2!$O27</f>
        <v>0.13584602920263933</v>
      </c>
      <c r="K25" s="512">
        <f>A3.5.2!K27/A3.5.2!$O27</f>
        <v>8.1819345042082298E-2</v>
      </c>
      <c r="L25" s="512">
        <f>A3.5.2!L27/A3.5.2!$O27</f>
        <v>0.3529229635453624</v>
      </c>
      <c r="M25" s="513">
        <f>A3.5.2!M27/A3.5.2!$O27</f>
        <v>3.4892389380774678E-2</v>
      </c>
      <c r="N25" s="513">
        <f>A3.5.2!N27/A3.5.2!$O27</f>
        <v>1.6717605425441322E-3</v>
      </c>
      <c r="O25" s="513">
        <f>A3.5.2!O27/A3.5.2!$O27</f>
        <v>1</v>
      </c>
    </row>
    <row r="26" spans="2:15" s="31" customFormat="1" ht="13.35" customHeight="1" x14ac:dyDescent="0.2">
      <c r="B26" s="29"/>
      <c r="C26" s="127" t="s">
        <v>32</v>
      </c>
      <c r="D26" s="675" t="s">
        <v>112</v>
      </c>
      <c r="E26" s="509">
        <f>A3.5.2!E12/A3.5.2!E$27</f>
        <v>5.7125993762406988E-3</v>
      </c>
      <c r="F26" s="510">
        <f>A3.5.2!F12/A3.5.2!F$27</f>
        <v>7.8666271047158983E-5</v>
      </c>
      <c r="G26" s="509">
        <f>A3.5.2!G12/A3.5.2!G$27</f>
        <v>1.5249270099726409E-3</v>
      </c>
      <c r="H26" s="509">
        <f>A3.5.2!H12/A3.5.2!H$27</f>
        <v>1.4353841735414688E-3</v>
      </c>
      <c r="I26" s="510">
        <f>A3.5.2!I12/A3.5.2!I$27</f>
        <v>5.5415709102000455E-3</v>
      </c>
      <c r="J26" s="509">
        <f>A3.5.2!J12/A3.5.2!J$27</f>
        <v>2.8143958082875327E-3</v>
      </c>
      <c r="K26" s="509">
        <f>A3.5.2!K12/A3.5.2!K$27</f>
        <v>1.3032839763935423E-3</v>
      </c>
      <c r="L26" s="509">
        <f>A3.5.2!L12/A3.5.2!L$27</f>
        <v>6.2262445962463584E-3</v>
      </c>
      <c r="M26" s="510">
        <f>A3.5.2!M12/A3.5.2!M$27</f>
        <v>5.1588439482775517E-3</v>
      </c>
      <c r="N26" s="510">
        <f>A3.5.2!N12/A3.5.2!N$27</f>
        <v>0.25256510297684504</v>
      </c>
      <c r="O26" s="669">
        <f>A3.5.2!O12/A3.5.2!O$27</f>
        <v>3.9396329495706419E-3</v>
      </c>
    </row>
    <row r="27" spans="2:15" s="31" customFormat="1" ht="13.35" customHeight="1" x14ac:dyDescent="0.2">
      <c r="B27" s="29"/>
      <c r="C27" s="127" t="s">
        <v>33</v>
      </c>
      <c r="D27" s="406" t="s">
        <v>61</v>
      </c>
      <c r="E27" s="509">
        <f>A3.5.2!E13/A3.5.2!E$27</f>
        <v>1.3007424841206606E-2</v>
      </c>
      <c r="F27" s="510">
        <f>A3.5.2!F13/A3.5.2!F$27</f>
        <v>1.8657814686633435E-4</v>
      </c>
      <c r="G27" s="509">
        <f>A3.5.2!G13/A3.5.2!G$27</f>
        <v>3.7542789708854148E-3</v>
      </c>
      <c r="H27" s="509">
        <f>A3.5.2!H13/A3.5.2!H$27</f>
        <v>2.5380630764667914E-3</v>
      </c>
      <c r="I27" s="510">
        <f>A3.5.2!I13/A3.5.2!I$27</f>
        <v>1.2213492670531735E-2</v>
      </c>
      <c r="J27" s="509">
        <f>A3.5.2!J13/A3.5.2!J$27</f>
        <v>1.1875483089454124E-2</v>
      </c>
      <c r="K27" s="509">
        <f>A3.5.2!K13/A3.5.2!K$27</f>
        <v>2.9617683814633904E-3</v>
      </c>
      <c r="L27" s="509">
        <f>A3.5.2!L13/A3.5.2!L$27</f>
        <v>1.1985065979861419E-2</v>
      </c>
      <c r="M27" s="510">
        <f>A3.5.2!M13/A3.5.2!M$27</f>
        <v>9.7607978908275383E-3</v>
      </c>
      <c r="N27" s="510">
        <f>A3.5.2!N13/A3.5.2!N$27</f>
        <v>2.4624183037744638E-2</v>
      </c>
      <c r="O27" s="669">
        <f>A3.5.2!O13/A3.5.2!O$27</f>
        <v>7.9906900603905935E-3</v>
      </c>
    </row>
    <row r="28" spans="2:15" s="31" customFormat="1" ht="13.35" customHeight="1" x14ac:dyDescent="0.2">
      <c r="B28" s="29"/>
      <c r="C28" s="130" t="s">
        <v>34</v>
      </c>
      <c r="D28" s="406" t="s">
        <v>62</v>
      </c>
      <c r="E28" s="509">
        <f>A3.5.2!E14/A3.5.2!E$27</f>
        <v>2.4559794458352689E-2</v>
      </c>
      <c r="F28" s="510">
        <f>A3.5.2!F14/A3.5.2!F$27</f>
        <v>3.4649554370771058E-4</v>
      </c>
      <c r="G28" s="509">
        <f>A3.5.2!G14/A3.5.2!G$27</f>
        <v>7.4523050336090021E-3</v>
      </c>
      <c r="H28" s="509">
        <f>A3.5.2!H14/A3.5.2!H$27</f>
        <v>5.4209679426467016E-3</v>
      </c>
      <c r="I28" s="510">
        <f>A3.5.2!I14/A3.5.2!I$27</f>
        <v>2.1720235290592853E-2</v>
      </c>
      <c r="J28" s="509">
        <f>A3.5.2!J14/A3.5.2!J$27</f>
        <v>1.9256369844103075E-2</v>
      </c>
      <c r="K28" s="509">
        <f>A3.5.2!K14/A3.5.2!K$27</f>
        <v>4.8818927518296069E-3</v>
      </c>
      <c r="L28" s="509">
        <f>A3.5.2!L14/A3.5.2!L$27</f>
        <v>1.805426082182986E-2</v>
      </c>
      <c r="M28" s="510">
        <f>A3.5.2!M14/A3.5.2!M$27</f>
        <v>1.8422916652915188E-2</v>
      </c>
      <c r="N28" s="510">
        <f>A3.5.2!N14/A3.5.2!N$27</f>
        <v>3.720622966847402E-2</v>
      </c>
      <c r="O28" s="669">
        <f>A3.5.2!O14/A3.5.2!O$27</f>
        <v>1.3003453846892655E-2</v>
      </c>
    </row>
    <row r="29" spans="2:15" s="31" customFormat="1" ht="13.35" customHeight="1" x14ac:dyDescent="0.2">
      <c r="B29" s="29"/>
      <c r="C29" s="130" t="s">
        <v>35</v>
      </c>
      <c r="D29" s="406" t="s">
        <v>58</v>
      </c>
      <c r="E29" s="509">
        <f>A3.5.2!E15/A3.5.2!E$27</f>
        <v>2.3372015374265722E-2</v>
      </c>
      <c r="F29" s="510">
        <f>A3.5.2!F15/A3.5.2!F$27</f>
        <v>3.0759098585588781E-4</v>
      </c>
      <c r="G29" s="509">
        <f>A3.5.2!G15/A3.5.2!G$27</f>
        <v>7.0154762776685857E-3</v>
      </c>
      <c r="H29" s="509">
        <f>A3.5.2!H15/A3.5.2!H$27</f>
        <v>6.6063353589413771E-3</v>
      </c>
      <c r="I29" s="510">
        <f>A3.5.2!I15/A3.5.2!I$27</f>
        <v>1.8992060320308084E-2</v>
      </c>
      <c r="J29" s="509">
        <f>A3.5.2!J15/A3.5.2!J$27</f>
        <v>1.6689544678158006E-2</v>
      </c>
      <c r="K29" s="509">
        <f>A3.5.2!K15/A3.5.2!K$27</f>
        <v>4.8197700490741876E-3</v>
      </c>
      <c r="L29" s="509">
        <f>A3.5.2!L15/A3.5.2!L$27</f>
        <v>1.5197851308150582E-2</v>
      </c>
      <c r="M29" s="510">
        <f>A3.5.2!M15/A3.5.2!M$27</f>
        <v>1.7186077102319289E-2</v>
      </c>
      <c r="N29" s="510">
        <f>A3.5.2!N15/A3.5.2!N$27</f>
        <v>2.2608395172372453E-2</v>
      </c>
      <c r="O29" s="669">
        <f>A3.5.2!O15/A3.5.2!O$27</f>
        <v>1.136380179866567E-2</v>
      </c>
    </row>
    <row r="30" spans="2:15" s="31" customFormat="1" ht="13.35" customHeight="1" x14ac:dyDescent="0.2">
      <c r="B30" s="29"/>
      <c r="C30" s="130" t="s">
        <v>36</v>
      </c>
      <c r="D30" s="406" t="s">
        <v>59</v>
      </c>
      <c r="E30" s="509">
        <f>A3.5.2!E16/A3.5.2!E$27</f>
        <v>2.3233290624923911E-2</v>
      </c>
      <c r="F30" s="510">
        <f>A3.5.2!F16/A3.5.2!F$27</f>
        <v>3.0890543870866315E-4</v>
      </c>
      <c r="G30" s="509">
        <f>A3.5.2!G16/A3.5.2!G$27</f>
        <v>7.1670752833096129E-3</v>
      </c>
      <c r="H30" s="509">
        <f>A3.5.2!H16/A3.5.2!H$27</f>
        <v>3.9094244935525138E-3</v>
      </c>
      <c r="I30" s="510">
        <f>A3.5.2!I16/A3.5.2!I$27</f>
        <v>1.9946101964353986E-2</v>
      </c>
      <c r="J30" s="509">
        <f>A3.5.2!J16/A3.5.2!J$27</f>
        <v>1.5083727569136549E-2</v>
      </c>
      <c r="K30" s="509">
        <f>A3.5.2!K16/A3.5.2!K$27</f>
        <v>4.7688605334755768E-3</v>
      </c>
      <c r="L30" s="509">
        <f>A3.5.2!L16/A3.5.2!L$27</f>
        <v>1.2130042256251453E-2</v>
      </c>
      <c r="M30" s="510">
        <f>A3.5.2!M16/A3.5.2!M$27</f>
        <v>1.5044960266051862E-2</v>
      </c>
      <c r="N30" s="510">
        <f>A3.5.2!N16/A3.5.2!N$27</f>
        <v>1.9732391104293808E-2</v>
      </c>
      <c r="O30" s="669">
        <f>A3.5.2!O16/A3.5.2!O$27</f>
        <v>1.0022402673671982E-2</v>
      </c>
    </row>
    <row r="31" spans="2:15" s="31" customFormat="1" ht="13.35" customHeight="1" x14ac:dyDescent="0.2">
      <c r="B31" s="29"/>
      <c r="C31" s="130" t="s">
        <v>37</v>
      </c>
      <c r="D31" s="406" t="s">
        <v>63</v>
      </c>
      <c r="E31" s="509">
        <f>A3.5.2!E17/A3.5.2!E$27</f>
        <v>0.1027527184833021</v>
      </c>
      <c r="F31" s="510">
        <f>A3.5.2!F17/A3.5.2!F$27</f>
        <v>1.8653808477416219E-3</v>
      </c>
      <c r="G31" s="509">
        <f>A3.5.2!G17/A3.5.2!G$27</f>
        <v>3.5226501721991627E-2</v>
      </c>
      <c r="H31" s="509">
        <f>A3.5.2!H17/A3.5.2!H$27</f>
        <v>2.6369549330399152E-2</v>
      </c>
      <c r="I31" s="510">
        <f>A3.5.2!I17/A3.5.2!I$27</f>
        <v>8.1907861294699846E-2</v>
      </c>
      <c r="J31" s="509">
        <f>A3.5.2!J17/A3.5.2!J$27</f>
        <v>6.6027024304161519E-2</v>
      </c>
      <c r="K31" s="509">
        <f>A3.5.2!K17/A3.5.2!K$27</f>
        <v>1.8517262288313019E-2</v>
      </c>
      <c r="L31" s="509">
        <f>A3.5.2!L17/A3.5.2!L$27</f>
        <v>5.0202506512277485E-2</v>
      </c>
      <c r="M31" s="510">
        <f>A3.5.2!M17/A3.5.2!M$27</f>
        <v>5.4039104188828652E-2</v>
      </c>
      <c r="N31" s="510">
        <f>A3.5.2!N17/A3.5.2!N$27</f>
        <v>7.4158432787768805E-2</v>
      </c>
      <c r="O31" s="669">
        <f>A3.5.2!O17/A3.5.2!O$27</f>
        <v>4.3025123208725938E-2</v>
      </c>
    </row>
    <row r="32" spans="2:15" s="31" customFormat="1" ht="13.35" customHeight="1" x14ac:dyDescent="0.2">
      <c r="B32" s="29"/>
      <c r="C32" s="130" t="s">
        <v>38</v>
      </c>
      <c r="D32" s="406" t="s">
        <v>64</v>
      </c>
      <c r="E32" s="509">
        <f>A3.5.2!E18/A3.5.2!E$27</f>
        <v>0.10362612779554128</v>
      </c>
      <c r="F32" s="510">
        <f>A3.5.2!F18/A3.5.2!F$27</f>
        <v>3.2618691414870865E-3</v>
      </c>
      <c r="G32" s="509">
        <f>A3.5.2!G18/A3.5.2!G$27</f>
        <v>3.7763069633924048E-2</v>
      </c>
      <c r="H32" s="509">
        <f>A3.5.2!H18/A3.5.2!H$27</f>
        <v>1.8759278845494297E-2</v>
      </c>
      <c r="I32" s="510">
        <f>A3.5.2!I18/A3.5.2!I$27</f>
        <v>8.9063985341152202E-2</v>
      </c>
      <c r="J32" s="509">
        <f>A3.5.2!J18/A3.5.2!J$27</f>
        <v>6.3949085392409816E-2</v>
      </c>
      <c r="K32" s="509">
        <f>A3.5.2!K18/A3.5.2!K$27</f>
        <v>2.4625766159199002E-2</v>
      </c>
      <c r="L32" s="509">
        <f>A3.5.2!L18/A3.5.2!L$27</f>
        <v>4.7433119759404417E-2</v>
      </c>
      <c r="M32" s="510">
        <f>A3.5.2!M18/A3.5.2!M$27</f>
        <v>4.0482795638594603E-2</v>
      </c>
      <c r="N32" s="510">
        <f>A3.5.2!N18/A3.5.2!N$27</f>
        <v>6.099173293525155E-2</v>
      </c>
      <c r="O32" s="669">
        <f>A3.5.2!O18/A3.5.2!O$27</f>
        <v>4.2697869914978363E-2</v>
      </c>
    </row>
    <row r="33" spans="2:15" s="31" customFormat="1" ht="13.35" customHeight="1" x14ac:dyDescent="0.2">
      <c r="B33" s="29"/>
      <c r="C33" s="130" t="s">
        <v>39</v>
      </c>
      <c r="D33" s="406" t="s">
        <v>65</v>
      </c>
      <c r="E33" s="509">
        <f>A3.5.2!E19/A3.5.2!E$27</f>
        <v>6.1197787835255556E-2</v>
      </c>
      <c r="F33" s="510">
        <f>A3.5.2!F19/A3.5.2!F$27</f>
        <v>2.7268960568287591E-3</v>
      </c>
      <c r="G33" s="509">
        <f>A3.5.2!G19/A3.5.2!G$27</f>
        <v>2.9605187537266299E-2</v>
      </c>
      <c r="H33" s="509">
        <f>A3.5.2!H19/A3.5.2!H$27</f>
        <v>2.5718486630458896E-2</v>
      </c>
      <c r="I33" s="510">
        <f>A3.5.2!I19/A3.5.2!I$27</f>
        <v>6.9434593648771553E-2</v>
      </c>
      <c r="J33" s="509">
        <f>A3.5.2!J19/A3.5.2!J$27</f>
        <v>4.0057288169175032E-2</v>
      </c>
      <c r="K33" s="509">
        <f>A3.5.2!K19/A3.5.2!K$27</f>
        <v>1.7221550613942427E-2</v>
      </c>
      <c r="L33" s="509">
        <f>A3.5.2!L19/A3.5.2!L$27</f>
        <v>3.3142918916992774E-2</v>
      </c>
      <c r="M33" s="510">
        <f>A3.5.2!M19/A3.5.2!M$27</f>
        <v>2.793579436771744E-2</v>
      </c>
      <c r="N33" s="510">
        <f>A3.5.2!N19/A3.5.2!N$27</f>
        <v>4.7691496133234763E-2</v>
      </c>
      <c r="O33" s="669">
        <f>A3.5.2!O19/A3.5.2!O$27</f>
        <v>3.0179051516509077E-2</v>
      </c>
    </row>
    <row r="34" spans="2:15" s="31" customFormat="1" ht="13.35" customHeight="1" x14ac:dyDescent="0.2">
      <c r="B34" s="29"/>
      <c r="C34" s="130" t="s">
        <v>40</v>
      </c>
      <c r="D34" s="406" t="s">
        <v>66</v>
      </c>
      <c r="E34" s="509">
        <f>A3.5.2!E20/A3.5.2!E$27</f>
        <v>5.6743588069530199E-2</v>
      </c>
      <c r="F34" s="510">
        <f>A3.5.2!F20/A3.5.2!F$27</f>
        <v>2.6684196234330079E-3</v>
      </c>
      <c r="G34" s="509">
        <f>A3.5.2!G20/A3.5.2!G$27</f>
        <v>2.3590083830328252E-2</v>
      </c>
      <c r="H34" s="509">
        <f>A3.5.2!H20/A3.5.2!H$27</f>
        <v>1.2084603672908135E-2</v>
      </c>
      <c r="I34" s="510">
        <f>A3.5.2!I20/A3.5.2!I$27</f>
        <v>4.4808431085410313E-2</v>
      </c>
      <c r="J34" s="509">
        <f>A3.5.2!J20/A3.5.2!J$27</f>
        <v>3.329982382532231E-2</v>
      </c>
      <c r="K34" s="509">
        <f>A3.5.2!K20/A3.5.2!K$27</f>
        <v>1.3925568905293839E-2</v>
      </c>
      <c r="L34" s="509">
        <f>A3.5.2!L20/A3.5.2!L$27</f>
        <v>2.4772911229649319E-2</v>
      </c>
      <c r="M34" s="510">
        <f>A3.5.2!M20/A3.5.2!M$27</f>
        <v>1.773581466331265E-2</v>
      </c>
      <c r="N34" s="510">
        <f>A3.5.2!N20/A3.5.2!N$27</f>
        <v>2.4380020432665385E-2</v>
      </c>
      <c r="O34" s="669">
        <f>A3.5.2!O20/A3.5.2!O$27</f>
        <v>2.3196157869051007E-2</v>
      </c>
    </row>
    <row r="35" spans="2:15" s="31" customFormat="1" ht="13.35" customHeight="1" x14ac:dyDescent="0.2">
      <c r="B35" s="29"/>
      <c r="C35" s="130" t="s">
        <v>41</v>
      </c>
      <c r="D35" s="406" t="s">
        <v>114</v>
      </c>
      <c r="E35" s="509">
        <f>A3.5.2!E21/A3.5.2!E$27</f>
        <v>0.15175136390791163</v>
      </c>
      <c r="F35" s="510">
        <f>A3.5.2!F21/A3.5.2!F$27</f>
        <v>1.2158317264573844E-2</v>
      </c>
      <c r="G35" s="509">
        <f>A3.5.2!G21/A3.5.2!G$27</f>
        <v>9.3182738946934074E-2</v>
      </c>
      <c r="H35" s="509">
        <f>A3.5.2!H21/A3.5.2!H$27</f>
        <v>2.742339544047185E-2</v>
      </c>
      <c r="I35" s="510">
        <f>A3.5.2!I21/A3.5.2!I$27</f>
        <v>0.1491191520228837</v>
      </c>
      <c r="J35" s="509">
        <f>A3.5.2!J21/A3.5.2!J$27</f>
        <v>9.7890133957773656E-2</v>
      </c>
      <c r="K35" s="509">
        <f>A3.5.2!K21/A3.5.2!K$27</f>
        <v>4.9824956597082123E-2</v>
      </c>
      <c r="L35" s="509">
        <f>A3.5.2!L21/A3.5.2!L$27</f>
        <v>9.0748359913888493E-2</v>
      </c>
      <c r="M35" s="510">
        <f>A3.5.2!M21/A3.5.2!M$27</f>
        <v>6.7308920158264757E-2</v>
      </c>
      <c r="N35" s="510">
        <f>A3.5.2!N21/A3.5.2!N$27</f>
        <v>1.7380463276696765E-2</v>
      </c>
      <c r="O35" s="669">
        <f>A3.5.2!O21/A3.5.2!O$27</f>
        <v>8.176504061733679E-2</v>
      </c>
    </row>
    <row r="36" spans="2:15" s="31" customFormat="1" ht="13.35" customHeight="1" x14ac:dyDescent="0.2">
      <c r="B36" s="29"/>
      <c r="C36" s="130" t="s">
        <v>42</v>
      </c>
      <c r="D36" s="406" t="s">
        <v>115</v>
      </c>
      <c r="E36" s="509">
        <f>A3.5.2!E22/A3.5.2!E$27</f>
        <v>0.12670295380895891</v>
      </c>
      <c r="F36" s="510">
        <f>A3.5.2!F22/A3.5.2!F$27</f>
        <v>1.4586522294080279E-2</v>
      </c>
      <c r="G36" s="509">
        <f>A3.5.2!G22/A3.5.2!G$27</f>
        <v>7.5017453479753166E-2</v>
      </c>
      <c r="H36" s="509">
        <f>A3.5.2!H22/A3.5.2!H$27</f>
        <v>5.6177461737715685E-2</v>
      </c>
      <c r="I36" s="510">
        <f>A3.5.2!I22/A3.5.2!I$27</f>
        <v>0.139050581153988</v>
      </c>
      <c r="J36" s="509">
        <f>A3.5.2!J22/A3.5.2!J$27</f>
        <v>6.8600373962740047E-2</v>
      </c>
      <c r="K36" s="509">
        <f>A3.5.2!K22/A3.5.2!K$27</f>
        <v>4.6003508616828719E-2</v>
      </c>
      <c r="L36" s="509">
        <f>A3.5.2!L22/A3.5.2!L$27</f>
        <v>6.3897753700616428E-2</v>
      </c>
      <c r="M36" s="510">
        <f>A3.5.2!M22/A3.5.2!M$27</f>
        <v>4.8644860434837955E-2</v>
      </c>
      <c r="N36" s="510">
        <f>A3.5.2!N22/A3.5.2!N$27</f>
        <v>0</v>
      </c>
      <c r="O36" s="669">
        <f>A3.5.2!O22/A3.5.2!O$27</f>
        <v>6.3094134326034917E-2</v>
      </c>
    </row>
    <row r="37" spans="2:15" s="31" customFormat="1" ht="13.35" customHeight="1" x14ac:dyDescent="0.2">
      <c r="B37" s="29"/>
      <c r="C37" s="130" t="s">
        <v>43</v>
      </c>
      <c r="D37" s="406" t="s">
        <v>116</v>
      </c>
      <c r="E37" s="509">
        <f>A3.5.2!E23/A3.5.2!E$27</f>
        <v>5.666685038493742E-2</v>
      </c>
      <c r="F37" s="510">
        <f>A3.5.2!F23/A3.5.2!F$27</f>
        <v>1.0980512219331381E-2</v>
      </c>
      <c r="G37" s="509">
        <f>A3.5.2!G23/A3.5.2!G$27</f>
        <v>5.7037700701733876E-2</v>
      </c>
      <c r="H37" s="509">
        <f>A3.5.2!H23/A3.5.2!H$27</f>
        <v>2.9212754267403954E-2</v>
      </c>
      <c r="I37" s="510">
        <f>A3.5.2!I23/A3.5.2!I$27</f>
        <v>5.1668461547355528E-2</v>
      </c>
      <c r="J37" s="509">
        <f>A3.5.2!J23/A3.5.2!J$27</f>
        <v>4.496981284834875E-2</v>
      </c>
      <c r="K37" s="509">
        <f>A3.5.2!K23/A3.5.2!K$27</f>
        <v>2.1645363304737514E-2</v>
      </c>
      <c r="L37" s="509">
        <f>A3.5.2!L23/A3.5.2!L$27</f>
        <v>4.2199612491412734E-2</v>
      </c>
      <c r="M37" s="510">
        <f>A3.5.2!M23/A3.5.2!M$27</f>
        <v>3.8439263683947379E-2</v>
      </c>
      <c r="N37" s="510">
        <f>A3.5.2!N23/A3.5.2!N$27</f>
        <v>0</v>
      </c>
      <c r="O37" s="669">
        <f>A3.5.2!O23/A3.5.2!O$27</f>
        <v>4.0943194355635149E-2</v>
      </c>
    </row>
    <row r="38" spans="2:15" s="31" customFormat="1" ht="13.35" customHeight="1" x14ac:dyDescent="0.2">
      <c r="B38" s="29"/>
      <c r="C38" s="130" t="s">
        <v>44</v>
      </c>
      <c r="D38" s="406" t="s">
        <v>117</v>
      </c>
      <c r="E38" s="509">
        <f>A3.5.2!E24/A3.5.2!E$27</f>
        <v>0</v>
      </c>
      <c r="F38" s="510">
        <f>A3.5.2!F24/A3.5.2!F$27</f>
        <v>1.3400203481935631E-2</v>
      </c>
      <c r="G38" s="509">
        <f>A3.5.2!G24/A3.5.2!G$27</f>
        <v>3.3509545481200824E-2</v>
      </c>
      <c r="H38" s="509">
        <f>A3.5.2!H24/A3.5.2!H$27</f>
        <v>3.8902111425285692E-2</v>
      </c>
      <c r="I38" s="510">
        <f>A3.5.2!I24/A3.5.2!I$27</f>
        <v>2.9154441676802183E-2</v>
      </c>
      <c r="J38" s="509">
        <f>A3.5.2!J24/A3.5.2!J$27</f>
        <v>2.5910099439160016E-2</v>
      </c>
      <c r="K38" s="509">
        <f>A3.5.2!K24/A3.5.2!K$27</f>
        <v>1.295008855241989E-2</v>
      </c>
      <c r="L38" s="509">
        <f>A3.5.2!L24/A3.5.2!L$27</f>
        <v>2.8567914198929099E-2</v>
      </c>
      <c r="M38" s="510">
        <f>A3.5.2!M24/A3.5.2!M$27</f>
        <v>3.9746351351697226E-2</v>
      </c>
      <c r="N38" s="510">
        <f>A3.5.2!N24/A3.5.2!N$27</f>
        <v>0</v>
      </c>
      <c r="O38" s="669">
        <f>A3.5.2!O24/A3.5.2!O$27</f>
        <v>2.636185772587582E-2</v>
      </c>
    </row>
    <row r="39" spans="2:15" s="31" customFormat="1" ht="13.35" customHeight="1" x14ac:dyDescent="0.2">
      <c r="B39" s="29"/>
      <c r="C39" s="130" t="s">
        <v>45</v>
      </c>
      <c r="D39" s="406" t="s">
        <v>118</v>
      </c>
      <c r="E39" s="509">
        <f>A3.5.2!E25/A3.5.2!E$27</f>
        <v>0.1159579916338388</v>
      </c>
      <c r="F39" s="510">
        <f>A3.5.2!F25/A3.5.2!F$27</f>
        <v>2.921675881696386E-2</v>
      </c>
      <c r="G39" s="509">
        <f>A3.5.2!G25/A3.5.2!G$27</f>
        <v>8.7927552206884307E-2</v>
      </c>
      <c r="H39" s="509">
        <f>A3.5.2!H25/A3.5.2!H$27</f>
        <v>0.17611490171595232</v>
      </c>
      <c r="I39" s="510">
        <f>A3.5.2!I25/A3.5.2!I$27</f>
        <v>0.11087281347131824</v>
      </c>
      <c r="J39" s="509">
        <f>A3.5.2!J25/A3.5.2!J$27</f>
        <v>8.8102496402989561E-2</v>
      </c>
      <c r="K39" s="509">
        <f>A3.5.2!K25/A3.5.2!K$27</f>
        <v>3.8356168519699939E-2</v>
      </c>
      <c r="L39" s="509">
        <f>A3.5.2!L25/A3.5.2!L$27</f>
        <v>8.1858562311712749E-2</v>
      </c>
      <c r="M39" s="510">
        <f>A3.5.2!M25/A3.5.2!M$27</f>
        <v>9.6765587500233285E-2</v>
      </c>
      <c r="N39" s="510">
        <f>A3.5.2!N25/A3.5.2!N$27</f>
        <v>-0.26826226896788946</v>
      </c>
      <c r="O39" s="669">
        <f>A3.5.2!O25/A3.5.2!O$27</f>
        <v>7.7012618538585251E-2</v>
      </c>
    </row>
    <row r="40" spans="2:15" s="31" customFormat="1" ht="13.35" customHeight="1" x14ac:dyDescent="0.2">
      <c r="B40" s="97"/>
      <c r="C40" s="654" t="s">
        <v>46</v>
      </c>
      <c r="D40" s="488" t="s">
        <v>119</v>
      </c>
      <c r="E40" s="514">
        <f>A3.5.2!E26/A3.5.2!E$27</f>
        <v>0.13370291175983515</v>
      </c>
      <c r="F40" s="515">
        <f>A3.5.2!F26/A3.5.2!F$27</f>
        <v>0.90552679344531695</v>
      </c>
      <c r="G40" s="514">
        <f>A3.5.2!G26/A3.5.2!G$27</f>
        <v>0.50022550191883752</v>
      </c>
      <c r="H40" s="514">
        <f>A3.5.2!H26/A3.5.2!H$27</f>
        <v>0.56932728188876125</v>
      </c>
      <c r="I40" s="515">
        <f>A3.5.2!I26/A3.5.2!I$27</f>
        <v>0.15650070567833971</v>
      </c>
      <c r="J40" s="514">
        <f>A3.5.2!J26/A3.5.2!J$27</f>
        <v>0.40480653942753581</v>
      </c>
      <c r="K40" s="514">
        <f>A3.5.2!K26/A3.5.2!K$27</f>
        <v>0.73804388298718726</v>
      </c>
      <c r="L40" s="514">
        <f>A3.5.2!L26/A3.5.2!L$27</f>
        <v>0.45233650748078458</v>
      </c>
      <c r="M40" s="515">
        <f>A3.5.2!M26/A3.5.2!M$27</f>
        <v>0.50330325625582772</v>
      </c>
      <c r="N40" s="515">
        <f>A3.5.2!N26/A3.5.2!N$27</f>
        <v>0.59425685557265684</v>
      </c>
      <c r="O40" s="513">
        <f>A3.5.2!O26/A3.5.2!O$27</f>
        <v>0.51736778859651356</v>
      </c>
    </row>
    <row r="41" spans="2:15" s="31" customFormat="1" ht="13.35" customHeight="1" x14ac:dyDescent="0.2">
      <c r="B41" s="97"/>
      <c r="C41" s="511" t="s">
        <v>22</v>
      </c>
      <c r="D41" s="522"/>
      <c r="E41" s="512">
        <f>A3.5.2!E27/A3.5.2!E$27</f>
        <v>1</v>
      </c>
      <c r="F41" s="513">
        <f>A3.5.2!F27/A3.5.2!F$27</f>
        <v>1</v>
      </c>
      <c r="G41" s="512">
        <f>A3.5.2!G27/A3.5.2!G$27</f>
        <v>1</v>
      </c>
      <c r="H41" s="512">
        <f>A3.5.2!H27/A3.5.2!H$27</f>
        <v>1</v>
      </c>
      <c r="I41" s="513">
        <f>A3.5.2!I27/A3.5.2!I$27</f>
        <v>1</v>
      </c>
      <c r="J41" s="512">
        <f>A3.5.2!J27/A3.5.2!J$27</f>
        <v>1</v>
      </c>
      <c r="K41" s="512">
        <f>A3.5.2!K27/A3.5.2!K$27</f>
        <v>1</v>
      </c>
      <c r="L41" s="512">
        <f>A3.5.2!L27/A3.5.2!L$27</f>
        <v>1</v>
      </c>
      <c r="M41" s="513">
        <f>A3.5.2!M27/A3.5.2!M$27</f>
        <v>1</v>
      </c>
      <c r="N41" s="513">
        <f>A3.5.2!N27/A3.5.2!N$27</f>
        <v>1</v>
      </c>
      <c r="O41" s="513">
        <f>A3.5.2!O27/A3.5.2!O$27</f>
        <v>1</v>
      </c>
    </row>
    <row r="42" spans="2:15" s="31" customFormat="1" ht="13.35" customHeight="1" x14ac:dyDescent="0.2"/>
    <row r="43" spans="2:15" s="31" customFormat="1" ht="13.35" customHeight="1" x14ac:dyDescent="0.2"/>
    <row r="44" spans="2:15" s="31" customFormat="1" ht="13.35" customHeight="1" x14ac:dyDescent="0.2">
      <c r="J44" s="805" t="s">
        <v>190</v>
      </c>
    </row>
    <row r="45" spans="2:15" s="31" customFormat="1" ht="13.35" customHeight="1" x14ac:dyDescent="0.2"/>
    <row r="46" spans="2:15" s="31" customFormat="1" ht="13.35" customHeight="1" x14ac:dyDescent="0.2"/>
    <row r="47" spans="2:15" s="31" customFormat="1" ht="13.35" customHeight="1" x14ac:dyDescent="0.2"/>
    <row r="48" spans="2:15" s="31" customFormat="1" ht="13.35" customHeight="1" x14ac:dyDescent="0.2"/>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pans="3:10" s="31" customFormat="1" ht="13.35" customHeight="1" x14ac:dyDescent="0.2"/>
    <row r="3154" spans="3:10" s="31" customFormat="1" ht="13.35" customHeight="1" x14ac:dyDescent="0.2"/>
    <row r="3155" spans="3:10" s="31" customFormat="1" ht="13.35" customHeight="1" x14ac:dyDescent="0.2"/>
    <row r="3156" spans="3:10" s="31" customFormat="1" ht="13.35" customHeight="1" x14ac:dyDescent="0.2"/>
    <row r="3157" spans="3:10" s="31" customFormat="1" ht="13.35" customHeight="1" x14ac:dyDescent="0.2"/>
    <row r="3158" spans="3:10" s="31" customFormat="1" ht="13.35" customHeight="1" x14ac:dyDescent="0.2"/>
    <row r="3159" spans="3:10" s="31" customFormat="1" ht="13.35" customHeight="1" x14ac:dyDescent="0.2"/>
    <row r="3160" spans="3:10" s="31" customFormat="1" ht="13.35" customHeight="1" x14ac:dyDescent="0.2"/>
    <row r="3161" spans="3:10" s="31" customFormat="1" ht="13.35" customHeight="1" x14ac:dyDescent="0.2"/>
    <row r="3162" spans="3:10" s="31" customFormat="1" ht="13.35" customHeight="1" x14ac:dyDescent="0.2"/>
    <row r="3163" spans="3:10" s="31" customFormat="1" ht="13.35" customHeight="1" x14ac:dyDescent="0.2"/>
    <row r="3164" spans="3:10" s="31" customFormat="1" ht="13.35" customHeight="1" x14ac:dyDescent="0.2"/>
    <row r="3165" spans="3:10" x14ac:dyDescent="0.2">
      <c r="C3165" s="31"/>
      <c r="D3165" s="31"/>
      <c r="E3165" s="31"/>
      <c r="F3165" s="31"/>
      <c r="G3165" s="31"/>
      <c r="I3165" s="31"/>
      <c r="J3165" s="31"/>
    </row>
  </sheetData>
  <mergeCells count="12">
    <mergeCell ref="C4:D9"/>
    <mergeCell ref="E4:E9"/>
    <mergeCell ref="F4:F9"/>
    <mergeCell ref="L4:L9"/>
    <mergeCell ref="M4:M9"/>
    <mergeCell ref="N4:N9"/>
    <mergeCell ref="O4:O9"/>
    <mergeCell ref="G4:G9"/>
    <mergeCell ref="H4:H9"/>
    <mergeCell ref="I4:I9"/>
    <mergeCell ref="J4:J9"/>
    <mergeCell ref="K4:K9"/>
  </mergeCells>
  <hyperlinks>
    <hyperlink ref="J44"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84"/>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1.28515625" style="95" customWidth="1"/>
    <col min="17" max="17" width="11.28515625" style="95" hidden="1" customWidth="1"/>
    <col min="18" max="19" width="11.28515625" style="95" customWidth="1"/>
    <col min="20" max="22" width="9.28515625" style="95" customWidth="1"/>
    <col min="23" max="23" width="9.140625" style="95"/>
    <col min="24" max="28" width="9.140625" style="636"/>
    <col min="29" max="29" width="10" style="636" bestFit="1" customWidth="1"/>
    <col min="30" max="35" width="9.140625" style="636"/>
    <col min="36" max="16384" width="9.140625" style="96"/>
  </cols>
  <sheetData>
    <row r="1" spans="2:36" s="31" customFormat="1" ht="15" customHeight="1" x14ac:dyDescent="0.2">
      <c r="B1" s="238" t="s">
        <v>351</v>
      </c>
      <c r="C1" s="57"/>
      <c r="D1" s="57"/>
      <c r="E1" s="122"/>
      <c r="F1" s="122"/>
      <c r="G1" s="624"/>
      <c r="H1" s="93"/>
      <c r="I1" s="93"/>
      <c r="J1" s="93"/>
      <c r="K1" s="93"/>
      <c r="L1" s="93"/>
      <c r="M1" s="93"/>
      <c r="N1" s="93"/>
      <c r="O1" s="93"/>
    </row>
    <row r="2" spans="2:36" s="31" customFormat="1" ht="15" customHeight="1" x14ac:dyDescent="0.2">
      <c r="B2" s="642"/>
      <c r="C2" s="643" t="s">
        <v>141</v>
      </c>
      <c r="D2" s="644"/>
      <c r="E2" s="656" t="s">
        <v>375</v>
      </c>
      <c r="F2" s="645"/>
      <c r="G2" s="646"/>
      <c r="H2" s="645"/>
      <c r="I2" s="645"/>
      <c r="J2" s="645"/>
      <c r="K2" s="645"/>
      <c r="L2" s="646"/>
      <c r="M2" s="646"/>
      <c r="N2" s="645"/>
      <c r="O2" s="647"/>
    </row>
    <row r="3" spans="2:36"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146</v>
      </c>
      <c r="D4" s="889"/>
      <c r="E4" s="869"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0"/>
      <c r="E5" s="870"/>
      <c r="F5" s="811"/>
      <c r="G5" s="814"/>
      <c r="H5" s="814"/>
      <c r="I5" s="811"/>
      <c r="J5" s="814"/>
      <c r="K5" s="814"/>
      <c r="L5" s="814"/>
      <c r="M5" s="811"/>
      <c r="N5" s="811"/>
      <c r="O5" s="811"/>
    </row>
    <row r="6" spans="2:36" s="31" customFormat="1" ht="12.6" customHeight="1" x14ac:dyDescent="0.2">
      <c r="B6" s="650"/>
      <c r="C6" s="890"/>
      <c r="D6" s="890"/>
      <c r="E6" s="870"/>
      <c r="F6" s="811"/>
      <c r="G6" s="814"/>
      <c r="H6" s="814"/>
      <c r="I6" s="811"/>
      <c r="J6" s="814"/>
      <c r="K6" s="814"/>
      <c r="L6" s="814"/>
      <c r="M6" s="811"/>
      <c r="N6" s="811"/>
      <c r="O6" s="811"/>
    </row>
    <row r="7" spans="2:36" s="31" customFormat="1" ht="12.6" customHeight="1" x14ac:dyDescent="0.2">
      <c r="B7" s="650"/>
      <c r="C7" s="890"/>
      <c r="D7" s="890"/>
      <c r="E7" s="870"/>
      <c r="F7" s="811"/>
      <c r="G7" s="814"/>
      <c r="H7" s="814"/>
      <c r="I7" s="811"/>
      <c r="J7" s="814"/>
      <c r="K7" s="814"/>
      <c r="L7" s="814"/>
      <c r="M7" s="811"/>
      <c r="N7" s="811"/>
      <c r="O7" s="811"/>
    </row>
    <row r="8" spans="2:36" s="31" customFormat="1" ht="12.6" customHeight="1" x14ac:dyDescent="0.2">
      <c r="B8" s="650"/>
      <c r="C8" s="890"/>
      <c r="D8" s="890"/>
      <c r="E8" s="870"/>
      <c r="F8" s="811"/>
      <c r="G8" s="814"/>
      <c r="H8" s="814"/>
      <c r="I8" s="811"/>
      <c r="J8" s="814"/>
      <c r="K8" s="814"/>
      <c r="L8" s="814"/>
      <c r="M8" s="811"/>
      <c r="N8" s="811"/>
      <c r="O8" s="811"/>
    </row>
    <row r="9" spans="2:36" s="31" customFormat="1" ht="12.6" customHeight="1" x14ac:dyDescent="0.2">
      <c r="B9" s="651"/>
      <c r="C9" s="891"/>
      <c r="D9" s="891"/>
      <c r="E9" s="871"/>
      <c r="F9" s="812"/>
      <c r="G9" s="815"/>
      <c r="H9" s="815"/>
      <c r="I9" s="812"/>
      <c r="J9" s="815"/>
      <c r="K9" s="815"/>
      <c r="L9" s="815"/>
      <c r="M9" s="812"/>
      <c r="N9" s="812"/>
      <c r="O9" s="812"/>
    </row>
    <row r="10" spans="2:36" s="23" customFormat="1" ht="13.35" customHeight="1" x14ac:dyDescent="0.2">
      <c r="B10" s="610"/>
      <c r="C10" s="652" t="s">
        <v>29</v>
      </c>
      <c r="D10" s="653" t="s">
        <v>236</v>
      </c>
      <c r="E10" s="658">
        <f t="shared" ref="E10:F25" si="0">K66</f>
        <v>11388</v>
      </c>
      <c r="F10" s="662">
        <f t="shared" si="0"/>
        <v>952</v>
      </c>
      <c r="G10" s="629">
        <f t="shared" ref="G10:G26" si="1">T45</f>
        <v>24135</v>
      </c>
      <c r="H10" s="629">
        <f t="shared" ref="H10:I25" si="2">M66</f>
        <v>896</v>
      </c>
      <c r="I10" s="662">
        <f t="shared" si="2"/>
        <v>17074</v>
      </c>
      <c r="J10" s="629">
        <f>J87</f>
        <v>46806</v>
      </c>
      <c r="K10" s="629">
        <f t="shared" ref="K10:K26" si="3">O66</f>
        <v>8480</v>
      </c>
      <c r="L10" s="629">
        <f t="shared" ref="L10:L26" si="4">I66</f>
        <v>98173</v>
      </c>
      <c r="M10" s="662">
        <f t="shared" ref="M10:M24" si="5">J108</f>
        <v>11546</v>
      </c>
      <c r="N10" s="662">
        <f t="shared" ref="N10:N26" si="6">J129</f>
        <v>952</v>
      </c>
      <c r="O10" s="661">
        <f t="shared" ref="O10:O26" si="7">SUM(E10:N10)</f>
        <v>220402</v>
      </c>
      <c r="Q10" s="637">
        <f>SUM(A3.3.1!H4:H10)-O10</f>
        <v>0</v>
      </c>
    </row>
    <row r="11" spans="2:36" s="23" customFormat="1" ht="13.35" customHeight="1" x14ac:dyDescent="0.2">
      <c r="B11" s="126"/>
      <c r="C11" s="127" t="s">
        <v>30</v>
      </c>
      <c r="D11" s="127" t="s">
        <v>31</v>
      </c>
      <c r="E11" s="659">
        <f t="shared" si="0"/>
        <v>5428</v>
      </c>
      <c r="F11" s="129">
        <f t="shared" si="0"/>
        <v>1145</v>
      </c>
      <c r="G11" s="128">
        <f t="shared" si="1"/>
        <v>13275</v>
      </c>
      <c r="H11" s="128">
        <f t="shared" si="2"/>
        <v>804</v>
      </c>
      <c r="I11" s="129">
        <f t="shared" si="2"/>
        <v>36154</v>
      </c>
      <c r="J11" s="128">
        <f t="shared" ref="J11:J26" si="8">J88</f>
        <v>53494</v>
      </c>
      <c r="K11" s="128">
        <f t="shared" si="3"/>
        <v>10513</v>
      </c>
      <c r="L11" s="128">
        <f t="shared" si="4"/>
        <v>104260</v>
      </c>
      <c r="M11" s="129">
        <f t="shared" si="5"/>
        <v>18916</v>
      </c>
      <c r="N11" s="129">
        <f t="shared" si="6"/>
        <v>11398</v>
      </c>
      <c r="O11" s="42">
        <f t="shared" si="7"/>
        <v>255387</v>
      </c>
      <c r="Q11" s="638">
        <f>A3.3.1!H11-O11</f>
        <v>0</v>
      </c>
    </row>
    <row r="12" spans="2:36" s="23" customFormat="1" ht="13.35" customHeight="1" x14ac:dyDescent="0.2">
      <c r="B12" s="29"/>
      <c r="C12" s="127" t="s">
        <v>32</v>
      </c>
      <c r="D12" s="625" t="s">
        <v>112</v>
      </c>
      <c r="E12" s="659">
        <f t="shared" si="0"/>
        <v>1865</v>
      </c>
      <c r="F12" s="129">
        <f t="shared" si="0"/>
        <v>157</v>
      </c>
      <c r="G12" s="128">
        <f t="shared" si="1"/>
        <v>7878</v>
      </c>
      <c r="H12" s="128">
        <f t="shared" si="2"/>
        <v>313</v>
      </c>
      <c r="I12" s="129">
        <f t="shared" si="2"/>
        <v>6772</v>
      </c>
      <c r="J12" s="128">
        <f t="shared" si="8"/>
        <v>21084</v>
      </c>
      <c r="K12" s="128">
        <f t="shared" si="3"/>
        <v>3354</v>
      </c>
      <c r="L12" s="128">
        <f t="shared" si="4"/>
        <v>37025</v>
      </c>
      <c r="M12" s="129">
        <f t="shared" si="5"/>
        <v>4558</v>
      </c>
      <c r="N12" s="129">
        <f t="shared" si="6"/>
        <v>893</v>
      </c>
      <c r="O12" s="42">
        <f t="shared" si="7"/>
        <v>83899</v>
      </c>
      <c r="Q12" s="638">
        <f>A3.3.1!H12-O12</f>
        <v>0</v>
      </c>
    </row>
    <row r="13" spans="2:36" s="23" customFormat="1" ht="13.35" customHeight="1" x14ac:dyDescent="0.2">
      <c r="B13" s="29"/>
      <c r="C13" s="127" t="s">
        <v>33</v>
      </c>
      <c r="D13" s="130" t="s">
        <v>61</v>
      </c>
      <c r="E13" s="659">
        <f t="shared" si="0"/>
        <v>805</v>
      </c>
      <c r="F13" s="129">
        <f t="shared" si="0"/>
        <v>70</v>
      </c>
      <c r="G13" s="128">
        <f t="shared" si="1"/>
        <v>3273</v>
      </c>
      <c r="H13" s="128">
        <f t="shared" si="2"/>
        <v>118</v>
      </c>
      <c r="I13" s="129">
        <f t="shared" si="2"/>
        <v>1983</v>
      </c>
      <c r="J13" s="128">
        <f t="shared" si="8"/>
        <v>6476</v>
      </c>
      <c r="K13" s="128">
        <f t="shared" si="3"/>
        <v>978</v>
      </c>
      <c r="L13" s="128">
        <f t="shared" si="4"/>
        <v>13533</v>
      </c>
      <c r="M13" s="129">
        <f t="shared" si="5"/>
        <v>1452</v>
      </c>
      <c r="N13" s="129">
        <f t="shared" si="6"/>
        <v>85</v>
      </c>
      <c r="O13" s="42">
        <f t="shared" si="7"/>
        <v>28773</v>
      </c>
      <c r="Q13" s="638">
        <f>A3.3.1!H13-O13</f>
        <v>0</v>
      </c>
    </row>
    <row r="14" spans="2:36" s="23" customFormat="1" ht="13.35" customHeight="1" x14ac:dyDescent="0.2">
      <c r="B14" s="29"/>
      <c r="C14" s="130" t="s">
        <v>34</v>
      </c>
      <c r="D14" s="130" t="s">
        <v>62</v>
      </c>
      <c r="E14" s="659">
        <f t="shared" si="0"/>
        <v>736</v>
      </c>
      <c r="F14" s="129">
        <f t="shared" si="0"/>
        <v>55</v>
      </c>
      <c r="G14" s="128">
        <f t="shared" si="1"/>
        <v>2544</v>
      </c>
      <c r="H14" s="128">
        <f t="shared" si="2"/>
        <v>103</v>
      </c>
      <c r="I14" s="129">
        <f t="shared" si="2"/>
        <v>1338</v>
      </c>
      <c r="J14" s="128">
        <f t="shared" si="8"/>
        <v>4505</v>
      </c>
      <c r="K14" s="128">
        <f t="shared" si="3"/>
        <v>681</v>
      </c>
      <c r="L14" s="128">
        <f t="shared" si="4"/>
        <v>9158</v>
      </c>
      <c r="M14" s="129">
        <f t="shared" si="5"/>
        <v>1093</v>
      </c>
      <c r="N14" s="129">
        <f t="shared" si="6"/>
        <v>46</v>
      </c>
      <c r="O14" s="42">
        <f t="shared" si="7"/>
        <v>20259</v>
      </c>
      <c r="Q14" s="638">
        <f>A3.3.1!H14-O14</f>
        <v>0</v>
      </c>
    </row>
    <row r="15" spans="2:36" s="23" customFormat="1" ht="13.35" customHeight="1" x14ac:dyDescent="0.2">
      <c r="B15" s="29"/>
      <c r="C15" s="130" t="s">
        <v>35</v>
      </c>
      <c r="D15" s="130" t="s">
        <v>58</v>
      </c>
      <c r="E15" s="659">
        <f t="shared" si="0"/>
        <v>261</v>
      </c>
      <c r="F15" s="129">
        <f t="shared" si="0"/>
        <v>28</v>
      </c>
      <c r="G15" s="128">
        <f t="shared" si="1"/>
        <v>1210</v>
      </c>
      <c r="H15" s="128">
        <f t="shared" si="2"/>
        <v>44</v>
      </c>
      <c r="I15" s="129">
        <f t="shared" si="2"/>
        <v>550</v>
      </c>
      <c r="J15" s="128">
        <f t="shared" si="8"/>
        <v>1878</v>
      </c>
      <c r="K15" s="128">
        <f t="shared" si="3"/>
        <v>314</v>
      </c>
      <c r="L15" s="128">
        <f t="shared" si="4"/>
        <v>4164</v>
      </c>
      <c r="M15" s="129">
        <f t="shared" si="5"/>
        <v>473</v>
      </c>
      <c r="N15" s="129">
        <f t="shared" si="6"/>
        <v>23</v>
      </c>
      <c r="O15" s="42">
        <f t="shared" si="7"/>
        <v>8945</v>
      </c>
      <c r="Q15" s="638">
        <f>A3.3.1!H15-O15</f>
        <v>0</v>
      </c>
    </row>
    <row r="16" spans="2:36" s="23" customFormat="1" ht="13.35" customHeight="1" x14ac:dyDescent="0.2">
      <c r="B16" s="29"/>
      <c r="C16" s="130" t="s">
        <v>36</v>
      </c>
      <c r="D16" s="130" t="s">
        <v>59</v>
      </c>
      <c r="E16" s="659">
        <f t="shared" si="0"/>
        <v>218</v>
      </c>
      <c r="F16" s="129">
        <f t="shared" si="0"/>
        <v>20</v>
      </c>
      <c r="G16" s="128">
        <f t="shared" si="1"/>
        <v>843</v>
      </c>
      <c r="H16" s="128">
        <f t="shared" si="2"/>
        <v>23</v>
      </c>
      <c r="I16" s="129">
        <f t="shared" si="2"/>
        <v>360</v>
      </c>
      <c r="J16" s="128">
        <f t="shared" si="8"/>
        <v>1232</v>
      </c>
      <c r="K16" s="128">
        <f t="shared" si="3"/>
        <v>227</v>
      </c>
      <c r="L16" s="128">
        <f t="shared" si="4"/>
        <v>2538</v>
      </c>
      <c r="M16" s="129">
        <f t="shared" si="5"/>
        <v>331</v>
      </c>
      <c r="N16" s="129">
        <f t="shared" si="6"/>
        <v>17</v>
      </c>
      <c r="O16" s="42">
        <f t="shared" si="7"/>
        <v>5809</v>
      </c>
      <c r="Q16" s="638">
        <f>A3.3.1!H16-O16</f>
        <v>0</v>
      </c>
    </row>
    <row r="17" spans="2:17" s="23" customFormat="1" ht="13.35" customHeight="1" x14ac:dyDescent="0.2">
      <c r="B17" s="29"/>
      <c r="C17" s="130" t="s">
        <v>37</v>
      </c>
      <c r="D17" s="130" t="s">
        <v>63</v>
      </c>
      <c r="E17" s="659">
        <f t="shared" si="0"/>
        <v>407</v>
      </c>
      <c r="F17" s="129">
        <f t="shared" si="0"/>
        <v>55</v>
      </c>
      <c r="G17" s="128">
        <f t="shared" si="1"/>
        <v>1899</v>
      </c>
      <c r="H17" s="128">
        <f t="shared" si="2"/>
        <v>73</v>
      </c>
      <c r="I17" s="129">
        <f t="shared" si="2"/>
        <v>833</v>
      </c>
      <c r="J17" s="128">
        <f t="shared" si="8"/>
        <v>2603</v>
      </c>
      <c r="K17" s="128">
        <f t="shared" si="3"/>
        <v>429</v>
      </c>
      <c r="L17" s="128">
        <f t="shared" si="4"/>
        <v>4833</v>
      </c>
      <c r="M17" s="129">
        <f t="shared" si="5"/>
        <v>596</v>
      </c>
      <c r="N17" s="129">
        <f t="shared" si="6"/>
        <v>21</v>
      </c>
      <c r="O17" s="42">
        <f t="shared" si="7"/>
        <v>11749</v>
      </c>
      <c r="Q17" s="638">
        <f>A3.3.1!H17-O17</f>
        <v>0</v>
      </c>
    </row>
    <row r="18" spans="2:17" s="23" customFormat="1" ht="13.35" customHeight="1" x14ac:dyDescent="0.2">
      <c r="B18" s="29"/>
      <c r="C18" s="130" t="s">
        <v>38</v>
      </c>
      <c r="D18" s="130" t="s">
        <v>64</v>
      </c>
      <c r="E18" s="659">
        <f t="shared" si="0"/>
        <v>179</v>
      </c>
      <c r="F18" s="129">
        <f t="shared" si="0"/>
        <v>45</v>
      </c>
      <c r="G18" s="128">
        <f t="shared" si="1"/>
        <v>1079</v>
      </c>
      <c r="H18" s="128">
        <f t="shared" si="2"/>
        <v>20</v>
      </c>
      <c r="I18" s="129">
        <f t="shared" si="2"/>
        <v>391</v>
      </c>
      <c r="J18" s="128">
        <f t="shared" si="8"/>
        <v>1166</v>
      </c>
      <c r="K18" s="128">
        <f t="shared" si="3"/>
        <v>247</v>
      </c>
      <c r="L18" s="128">
        <f t="shared" si="4"/>
        <v>2108</v>
      </c>
      <c r="M18" s="129">
        <f t="shared" si="5"/>
        <v>201</v>
      </c>
      <c r="N18" s="129">
        <f t="shared" si="6"/>
        <v>9</v>
      </c>
      <c r="O18" s="42">
        <f t="shared" si="7"/>
        <v>5445</v>
      </c>
      <c r="Q18" s="638">
        <f>A3.3.1!H18-O18</f>
        <v>0</v>
      </c>
    </row>
    <row r="19" spans="2:17" s="23" customFormat="1" ht="13.35" customHeight="1" x14ac:dyDescent="0.2">
      <c r="B19" s="29"/>
      <c r="C19" s="130" t="s">
        <v>39</v>
      </c>
      <c r="D19" s="130" t="s">
        <v>65</v>
      </c>
      <c r="E19" s="659">
        <f t="shared" si="0"/>
        <v>64</v>
      </c>
      <c r="F19" s="129">
        <f t="shared" si="0"/>
        <v>10</v>
      </c>
      <c r="G19" s="128">
        <f t="shared" si="1"/>
        <v>505</v>
      </c>
      <c r="H19" s="128">
        <f t="shared" si="2"/>
        <v>13</v>
      </c>
      <c r="I19" s="129">
        <f t="shared" si="2"/>
        <v>138</v>
      </c>
      <c r="J19" s="128">
        <f t="shared" si="8"/>
        <v>425</v>
      </c>
      <c r="K19" s="128">
        <f t="shared" si="3"/>
        <v>111</v>
      </c>
      <c r="L19" s="128">
        <f t="shared" si="4"/>
        <v>829</v>
      </c>
      <c r="M19" s="129">
        <f t="shared" si="5"/>
        <v>71</v>
      </c>
      <c r="N19" s="129">
        <f t="shared" si="6"/>
        <v>4</v>
      </c>
      <c r="O19" s="42">
        <f t="shared" si="7"/>
        <v>2170</v>
      </c>
      <c r="Q19" s="638">
        <f>A3.3.1!H19-O19</f>
        <v>0</v>
      </c>
    </row>
    <row r="20" spans="2:17" s="23" customFormat="1" ht="13.35" customHeight="1" x14ac:dyDescent="0.2">
      <c r="B20" s="29"/>
      <c r="C20" s="130" t="s">
        <v>40</v>
      </c>
      <c r="D20" s="130" t="s">
        <v>66</v>
      </c>
      <c r="E20" s="659">
        <f t="shared" si="0"/>
        <v>35</v>
      </c>
      <c r="F20" s="129">
        <f t="shared" si="0"/>
        <v>13</v>
      </c>
      <c r="G20" s="128">
        <f t="shared" si="1"/>
        <v>266</v>
      </c>
      <c r="H20" s="128">
        <f t="shared" si="2"/>
        <v>3</v>
      </c>
      <c r="I20" s="129">
        <f t="shared" si="2"/>
        <v>75</v>
      </c>
      <c r="J20" s="128">
        <f t="shared" si="8"/>
        <v>207</v>
      </c>
      <c r="K20" s="128">
        <f t="shared" si="3"/>
        <v>39</v>
      </c>
      <c r="L20" s="128">
        <f t="shared" si="4"/>
        <v>432</v>
      </c>
      <c r="M20" s="129">
        <f t="shared" si="5"/>
        <v>42</v>
      </c>
      <c r="N20" s="129">
        <f t="shared" si="6"/>
        <v>3</v>
      </c>
      <c r="O20" s="42">
        <f t="shared" si="7"/>
        <v>1115</v>
      </c>
      <c r="Q20" s="638">
        <f>A3.3.1!H20-O20</f>
        <v>0</v>
      </c>
    </row>
    <row r="21" spans="2:17" s="23" customFormat="1" ht="13.35" customHeight="1" x14ac:dyDescent="0.2">
      <c r="B21" s="29"/>
      <c r="C21" s="130" t="s">
        <v>41</v>
      </c>
      <c r="D21" s="130" t="s">
        <v>114</v>
      </c>
      <c r="E21" s="659">
        <f t="shared" si="0"/>
        <v>58</v>
      </c>
      <c r="F21" s="129">
        <f t="shared" si="0"/>
        <v>28</v>
      </c>
      <c r="G21" s="128">
        <f t="shared" si="1"/>
        <v>549</v>
      </c>
      <c r="H21" s="128">
        <f t="shared" si="2"/>
        <v>10</v>
      </c>
      <c r="I21" s="129">
        <f t="shared" si="2"/>
        <v>150</v>
      </c>
      <c r="J21" s="128">
        <f t="shared" si="8"/>
        <v>443</v>
      </c>
      <c r="K21" s="128">
        <f t="shared" si="3"/>
        <v>101</v>
      </c>
      <c r="L21" s="128">
        <f t="shared" si="4"/>
        <v>797</v>
      </c>
      <c r="M21" s="129">
        <f t="shared" si="5"/>
        <v>75</v>
      </c>
      <c r="N21" s="129">
        <f t="shared" si="6"/>
        <v>1</v>
      </c>
      <c r="O21" s="42">
        <f t="shared" si="7"/>
        <v>2212</v>
      </c>
      <c r="Q21" s="638">
        <f>A3.3.1!H21-O21</f>
        <v>0</v>
      </c>
    </row>
    <row r="22" spans="2:17" s="23" customFormat="1" ht="13.35" customHeight="1" x14ac:dyDescent="0.2">
      <c r="B22" s="29"/>
      <c r="C22" s="130" t="s">
        <v>42</v>
      </c>
      <c r="D22" s="130" t="s">
        <v>115</v>
      </c>
      <c r="E22" s="659">
        <f t="shared" si="0"/>
        <v>13</v>
      </c>
      <c r="F22" s="129">
        <f t="shared" si="0"/>
        <v>16</v>
      </c>
      <c r="G22" s="128">
        <f t="shared" si="1"/>
        <v>219</v>
      </c>
      <c r="H22" s="128">
        <f t="shared" si="2"/>
        <v>7</v>
      </c>
      <c r="I22" s="129">
        <f t="shared" si="2"/>
        <v>65</v>
      </c>
      <c r="J22" s="128">
        <f t="shared" si="8"/>
        <v>125</v>
      </c>
      <c r="K22" s="128">
        <f t="shared" si="3"/>
        <v>43</v>
      </c>
      <c r="L22" s="128">
        <f t="shared" si="4"/>
        <v>288</v>
      </c>
      <c r="M22" s="129">
        <f t="shared" si="5"/>
        <v>22</v>
      </c>
      <c r="N22" s="129">
        <f t="shared" si="6"/>
        <v>2</v>
      </c>
      <c r="O22" s="42">
        <f t="shared" si="7"/>
        <v>800</v>
      </c>
      <c r="Q22" s="638">
        <f>A3.3.1!H22-O22</f>
        <v>0</v>
      </c>
    </row>
    <row r="23" spans="2:17" s="23" customFormat="1" ht="13.35" customHeight="1" x14ac:dyDescent="0.2">
      <c r="B23" s="29"/>
      <c r="C23" s="130" t="s">
        <v>43</v>
      </c>
      <c r="D23" s="130" t="s">
        <v>116</v>
      </c>
      <c r="E23" s="659">
        <f t="shared" si="0"/>
        <v>4</v>
      </c>
      <c r="F23" s="129">
        <f t="shared" si="0"/>
        <v>6</v>
      </c>
      <c r="G23" s="128">
        <f t="shared" si="1"/>
        <v>86</v>
      </c>
      <c r="H23" s="128">
        <f t="shared" si="2"/>
        <v>3</v>
      </c>
      <c r="I23" s="129">
        <f t="shared" si="2"/>
        <v>22</v>
      </c>
      <c r="J23" s="128">
        <f t="shared" si="8"/>
        <v>50</v>
      </c>
      <c r="K23" s="128">
        <f t="shared" si="3"/>
        <v>14</v>
      </c>
      <c r="L23" s="128">
        <f t="shared" si="4"/>
        <v>103</v>
      </c>
      <c r="M23" s="129">
        <f t="shared" si="5"/>
        <v>10</v>
      </c>
      <c r="N23" s="129">
        <f t="shared" si="6"/>
        <v>0</v>
      </c>
      <c r="O23" s="42">
        <f t="shared" si="7"/>
        <v>298</v>
      </c>
      <c r="Q23" s="638">
        <f>A3.3.1!H23-O23</f>
        <v>0</v>
      </c>
    </row>
    <row r="24" spans="2:17" s="23" customFormat="1" ht="13.35" customHeight="1" x14ac:dyDescent="0.2">
      <c r="B24" s="29"/>
      <c r="C24" s="130" t="s">
        <v>44</v>
      </c>
      <c r="D24" s="130" t="s">
        <v>117</v>
      </c>
      <c r="E24" s="659">
        <f t="shared" si="0"/>
        <v>2</v>
      </c>
      <c r="F24" s="129">
        <f t="shared" si="0"/>
        <v>5</v>
      </c>
      <c r="G24" s="128">
        <f t="shared" si="1"/>
        <v>34</v>
      </c>
      <c r="H24" s="128">
        <f t="shared" si="2"/>
        <v>3</v>
      </c>
      <c r="I24" s="129">
        <f t="shared" si="2"/>
        <v>6</v>
      </c>
      <c r="J24" s="128">
        <f t="shared" si="8"/>
        <v>15</v>
      </c>
      <c r="K24" s="128">
        <f t="shared" si="3"/>
        <v>9</v>
      </c>
      <c r="L24" s="128">
        <f t="shared" si="4"/>
        <v>53</v>
      </c>
      <c r="M24" s="129">
        <f t="shared" si="5"/>
        <v>5</v>
      </c>
      <c r="N24" s="129">
        <f t="shared" si="6"/>
        <v>0</v>
      </c>
      <c r="O24" s="42">
        <f t="shared" si="7"/>
        <v>132</v>
      </c>
      <c r="Q24" s="638">
        <f>A3.3.1!H24-O24</f>
        <v>0</v>
      </c>
    </row>
    <row r="25" spans="2:17" s="23" customFormat="1" ht="13.35" customHeight="1" x14ac:dyDescent="0.2">
      <c r="B25" s="29"/>
      <c r="C25" s="130" t="s">
        <v>45</v>
      </c>
      <c r="D25" s="130" t="s">
        <v>118</v>
      </c>
      <c r="E25" s="659">
        <f t="shared" si="0"/>
        <v>4</v>
      </c>
      <c r="F25" s="129">
        <f t="shared" si="0"/>
        <v>19</v>
      </c>
      <c r="G25" s="128">
        <f t="shared" si="1"/>
        <v>52</v>
      </c>
      <c r="H25" s="128">
        <f t="shared" si="2"/>
        <v>2</v>
      </c>
      <c r="I25" s="129">
        <f t="shared" si="2"/>
        <v>7</v>
      </c>
      <c r="J25" s="128">
        <f t="shared" si="8"/>
        <v>37</v>
      </c>
      <c r="K25" s="128">
        <f t="shared" si="3"/>
        <v>11</v>
      </c>
      <c r="L25" s="128">
        <f t="shared" si="4"/>
        <v>93</v>
      </c>
      <c r="M25" s="129">
        <f>J123</f>
        <v>11</v>
      </c>
      <c r="N25" s="129">
        <f t="shared" si="6"/>
        <v>-1</v>
      </c>
      <c r="O25" s="42">
        <f t="shared" si="7"/>
        <v>235</v>
      </c>
      <c r="Q25" s="638">
        <f>A3.3.1!H25-O25</f>
        <v>0</v>
      </c>
    </row>
    <row r="26" spans="2:17" s="23" customFormat="1" ht="13.35" customHeight="1" x14ac:dyDescent="0.2">
      <c r="B26" s="97"/>
      <c r="C26" s="654" t="s">
        <v>46</v>
      </c>
      <c r="D26" s="654" t="s">
        <v>119</v>
      </c>
      <c r="E26" s="660">
        <f t="shared" ref="E26:F26" si="9">K82</f>
        <v>3</v>
      </c>
      <c r="F26" s="547">
        <f t="shared" si="9"/>
        <v>22</v>
      </c>
      <c r="G26" s="546">
        <f t="shared" si="1"/>
        <v>48</v>
      </c>
      <c r="H26" s="546">
        <f t="shared" ref="H26:I26" si="10">M82</f>
        <v>5</v>
      </c>
      <c r="I26" s="547">
        <f t="shared" si="10"/>
        <v>5</v>
      </c>
      <c r="J26" s="546">
        <f t="shared" si="8"/>
        <v>34</v>
      </c>
      <c r="K26" s="546">
        <f t="shared" si="3"/>
        <v>15</v>
      </c>
      <c r="L26" s="546">
        <f t="shared" si="4"/>
        <v>81</v>
      </c>
      <c r="M26" s="547">
        <f>J124</f>
        <v>13</v>
      </c>
      <c r="N26" s="547">
        <f t="shared" si="6"/>
        <v>1</v>
      </c>
      <c r="O26" s="81">
        <f t="shared" si="7"/>
        <v>227</v>
      </c>
      <c r="Q26" s="640">
        <f>A3.3.1!H26-O26</f>
        <v>0</v>
      </c>
    </row>
    <row r="27" spans="2:17" s="31" customFormat="1" ht="13.35" customHeight="1" x14ac:dyDescent="0.2">
      <c r="B27" s="97"/>
      <c r="C27" s="511" t="s">
        <v>22</v>
      </c>
      <c r="D27" s="368"/>
      <c r="E27" s="603">
        <f t="shared" ref="E27:N27" si="11">SUM(E10:E26)</f>
        <v>21470</v>
      </c>
      <c r="F27" s="81">
        <f t="shared" si="11"/>
        <v>2646</v>
      </c>
      <c r="G27" s="80">
        <f t="shared" si="11"/>
        <v>57895</v>
      </c>
      <c r="H27" s="80">
        <f t="shared" si="11"/>
        <v>2440</v>
      </c>
      <c r="I27" s="81">
        <f t="shared" si="11"/>
        <v>65923</v>
      </c>
      <c r="J27" s="80">
        <f>SUM(J10:J26)</f>
        <v>140580</v>
      </c>
      <c r="K27" s="80">
        <f t="shared" si="11"/>
        <v>25566</v>
      </c>
      <c r="L27" s="80">
        <f t="shared" si="11"/>
        <v>278468</v>
      </c>
      <c r="M27" s="81">
        <f t="shared" si="11"/>
        <v>39415</v>
      </c>
      <c r="N27" s="81">
        <f t="shared" si="11"/>
        <v>13454</v>
      </c>
      <c r="O27" s="81">
        <f t="shared" ref="O27" si="12">SUM(E27:N27)</f>
        <v>647857</v>
      </c>
    </row>
    <row r="28" spans="2:17" s="31" customFormat="1" ht="13.35" customHeight="1" x14ac:dyDescent="0.2">
      <c r="B28" s="29"/>
      <c r="C28" s="630" t="s">
        <v>69</v>
      </c>
      <c r="D28" s="630"/>
      <c r="E28" s="659">
        <f t="shared" ref="E28:O29" si="13">E10</f>
        <v>11388</v>
      </c>
      <c r="F28" s="129">
        <f t="shared" si="13"/>
        <v>952</v>
      </c>
      <c r="G28" s="128">
        <f t="shared" si="13"/>
        <v>24135</v>
      </c>
      <c r="H28" s="128">
        <f t="shared" si="13"/>
        <v>896</v>
      </c>
      <c r="I28" s="129">
        <f t="shared" si="13"/>
        <v>17074</v>
      </c>
      <c r="J28" s="128">
        <f t="shared" si="13"/>
        <v>46806</v>
      </c>
      <c r="K28" s="128">
        <f t="shared" si="13"/>
        <v>8480</v>
      </c>
      <c r="L28" s="128">
        <f t="shared" si="13"/>
        <v>98173</v>
      </c>
      <c r="M28" s="129">
        <f t="shared" si="13"/>
        <v>11546</v>
      </c>
      <c r="N28" s="129">
        <f t="shared" si="13"/>
        <v>952</v>
      </c>
      <c r="O28" s="129">
        <f t="shared" si="13"/>
        <v>220402</v>
      </c>
    </row>
    <row r="29" spans="2:17" s="31" customFormat="1" ht="13.35" customHeight="1" x14ac:dyDescent="0.2">
      <c r="B29" s="29"/>
      <c r="C29" s="130" t="s">
        <v>70</v>
      </c>
      <c r="D29" s="130"/>
      <c r="E29" s="659">
        <f t="shared" si="13"/>
        <v>5428</v>
      </c>
      <c r="F29" s="129">
        <f t="shared" si="13"/>
        <v>1145</v>
      </c>
      <c r="G29" s="128">
        <f t="shared" si="13"/>
        <v>13275</v>
      </c>
      <c r="H29" s="128">
        <f t="shared" si="13"/>
        <v>804</v>
      </c>
      <c r="I29" s="129">
        <f t="shared" si="13"/>
        <v>36154</v>
      </c>
      <c r="J29" s="128">
        <f t="shared" si="13"/>
        <v>53494</v>
      </c>
      <c r="K29" s="128">
        <f t="shared" si="13"/>
        <v>10513</v>
      </c>
      <c r="L29" s="128">
        <f t="shared" si="13"/>
        <v>104260</v>
      </c>
      <c r="M29" s="129">
        <f t="shared" si="13"/>
        <v>18916</v>
      </c>
      <c r="N29" s="129">
        <f t="shared" si="13"/>
        <v>11398</v>
      </c>
      <c r="O29" s="129">
        <f t="shared" si="13"/>
        <v>255387</v>
      </c>
    </row>
    <row r="30" spans="2:17" s="31" customFormat="1" ht="13.35" customHeight="1" x14ac:dyDescent="0.2">
      <c r="B30" s="97"/>
      <c r="C30" s="654" t="s">
        <v>71</v>
      </c>
      <c r="D30" s="654"/>
      <c r="E30" s="660">
        <f t="shared" ref="E30:O30" si="14">SUM(E12:E26)</f>
        <v>4654</v>
      </c>
      <c r="F30" s="547">
        <f t="shared" si="14"/>
        <v>549</v>
      </c>
      <c r="G30" s="546">
        <f t="shared" si="14"/>
        <v>20485</v>
      </c>
      <c r="H30" s="546">
        <f t="shared" si="14"/>
        <v>740</v>
      </c>
      <c r="I30" s="547">
        <f t="shared" si="14"/>
        <v>12695</v>
      </c>
      <c r="J30" s="546">
        <f t="shared" si="14"/>
        <v>40280</v>
      </c>
      <c r="K30" s="546">
        <f t="shared" si="14"/>
        <v>6573</v>
      </c>
      <c r="L30" s="546">
        <f t="shared" si="14"/>
        <v>76035</v>
      </c>
      <c r="M30" s="547">
        <f t="shared" si="14"/>
        <v>8953</v>
      </c>
      <c r="N30" s="547">
        <f t="shared" si="14"/>
        <v>1104</v>
      </c>
      <c r="O30" s="547">
        <f t="shared" si="14"/>
        <v>172068</v>
      </c>
    </row>
    <row r="31" spans="2:17" s="31" customFormat="1" ht="13.35" customHeight="1" x14ac:dyDescent="0.2">
      <c r="B31" s="97"/>
      <c r="C31" s="511" t="s">
        <v>22</v>
      </c>
      <c r="D31" s="368"/>
      <c r="E31" s="603">
        <f t="shared" ref="E31:O31" si="15">SUM(E28:E30)</f>
        <v>21470</v>
      </c>
      <c r="F31" s="81">
        <f t="shared" si="15"/>
        <v>2646</v>
      </c>
      <c r="G31" s="80">
        <f t="shared" si="15"/>
        <v>57895</v>
      </c>
      <c r="H31" s="80">
        <f t="shared" si="15"/>
        <v>2440</v>
      </c>
      <c r="I31" s="81">
        <f t="shared" si="15"/>
        <v>65923</v>
      </c>
      <c r="J31" s="80">
        <f t="shared" si="15"/>
        <v>140580</v>
      </c>
      <c r="K31" s="80">
        <f t="shared" si="15"/>
        <v>25566</v>
      </c>
      <c r="L31" s="80">
        <f t="shared" si="15"/>
        <v>278468</v>
      </c>
      <c r="M31" s="81">
        <f t="shared" si="15"/>
        <v>39415</v>
      </c>
      <c r="N31" s="81">
        <f t="shared" si="15"/>
        <v>13454</v>
      </c>
      <c r="O31" s="81">
        <f t="shared" si="15"/>
        <v>647857</v>
      </c>
    </row>
    <row r="32" spans="2:17" s="31" customFormat="1" ht="13.35" customHeight="1" x14ac:dyDescent="0.2">
      <c r="B32" s="29"/>
      <c r="C32" s="655" t="s">
        <v>75</v>
      </c>
      <c r="D32" s="130"/>
      <c r="E32" s="659"/>
      <c r="F32" s="129"/>
      <c r="G32" s="128"/>
      <c r="H32" s="128"/>
      <c r="I32" s="129"/>
      <c r="J32" s="128"/>
      <c r="K32" s="128"/>
      <c r="L32" s="128"/>
      <c r="M32" s="129"/>
      <c r="N32" s="129"/>
      <c r="O32" s="129"/>
    </row>
    <row r="33" spans="2:20" s="31" customFormat="1" ht="13.35" customHeight="1" x14ac:dyDescent="0.2">
      <c r="B33" s="29"/>
      <c r="C33" s="630" t="s">
        <v>69</v>
      </c>
      <c r="D33" s="630"/>
      <c r="E33" s="557">
        <f t="shared" ref="E33:O35" si="16">E28/E$31</f>
        <v>0.53041453190498367</v>
      </c>
      <c r="F33" s="510">
        <f t="shared" si="16"/>
        <v>0.35978835978835977</v>
      </c>
      <c r="G33" s="509">
        <f t="shared" si="16"/>
        <v>0.41687537783919165</v>
      </c>
      <c r="H33" s="509">
        <f t="shared" si="16"/>
        <v>0.36721311475409835</v>
      </c>
      <c r="I33" s="510">
        <f t="shared" si="16"/>
        <v>0.25899913535488372</v>
      </c>
      <c r="J33" s="509">
        <f t="shared" si="16"/>
        <v>0.33294921041399916</v>
      </c>
      <c r="K33" s="509">
        <f t="shared" si="16"/>
        <v>0.33169052648048192</v>
      </c>
      <c r="L33" s="509">
        <f t="shared" si="16"/>
        <v>0.35254679173190456</v>
      </c>
      <c r="M33" s="510">
        <f t="shared" si="16"/>
        <v>0.29293416212101991</v>
      </c>
      <c r="N33" s="510">
        <f t="shared" si="16"/>
        <v>7.0759625390218517E-2</v>
      </c>
      <c r="O33" s="510">
        <f t="shared" si="16"/>
        <v>0.34020161856706033</v>
      </c>
    </row>
    <row r="34" spans="2:20" s="31" customFormat="1" ht="13.35" customHeight="1" x14ac:dyDescent="0.2">
      <c r="B34" s="29"/>
      <c r="C34" s="130" t="s">
        <v>70</v>
      </c>
      <c r="D34" s="130"/>
      <c r="E34" s="557">
        <f t="shared" si="16"/>
        <v>0.2528178854215184</v>
      </c>
      <c r="F34" s="510">
        <f t="shared" si="16"/>
        <v>0.43272864701436131</v>
      </c>
      <c r="G34" s="509">
        <f t="shared" si="16"/>
        <v>0.22929441229812592</v>
      </c>
      <c r="H34" s="509">
        <f t="shared" si="16"/>
        <v>0.32950819672131149</v>
      </c>
      <c r="I34" s="510">
        <f t="shared" si="16"/>
        <v>0.54842771111751587</v>
      </c>
      <c r="J34" s="509">
        <f t="shared" si="16"/>
        <v>0.38052354531227772</v>
      </c>
      <c r="K34" s="509">
        <f t="shared" si="16"/>
        <v>0.41121020104826722</v>
      </c>
      <c r="L34" s="509">
        <f t="shared" si="16"/>
        <v>0.3744056767743511</v>
      </c>
      <c r="M34" s="510">
        <f t="shared" si="16"/>
        <v>0.4799188126347837</v>
      </c>
      <c r="N34" s="510">
        <f t="shared" si="16"/>
        <v>0.84718299390515828</v>
      </c>
      <c r="O34" s="510">
        <f t="shared" si="16"/>
        <v>0.3942027330105255</v>
      </c>
    </row>
    <row r="35" spans="2:20" s="31" customFormat="1" ht="13.35" customHeight="1" x14ac:dyDescent="0.2">
      <c r="B35" s="97"/>
      <c r="C35" s="654" t="s">
        <v>71</v>
      </c>
      <c r="D35" s="654"/>
      <c r="E35" s="558">
        <f t="shared" si="16"/>
        <v>0.21676758267349791</v>
      </c>
      <c r="F35" s="515">
        <f t="shared" si="16"/>
        <v>0.20748299319727892</v>
      </c>
      <c r="G35" s="514">
        <f t="shared" si="16"/>
        <v>0.35383020986268243</v>
      </c>
      <c r="H35" s="514">
        <f t="shared" si="16"/>
        <v>0.30327868852459017</v>
      </c>
      <c r="I35" s="515">
        <f t="shared" si="16"/>
        <v>0.19257315352760038</v>
      </c>
      <c r="J35" s="514">
        <f t="shared" si="16"/>
        <v>0.28652724427372317</v>
      </c>
      <c r="K35" s="514">
        <f t="shared" si="16"/>
        <v>0.25709927247125086</v>
      </c>
      <c r="L35" s="514">
        <f t="shared" si="16"/>
        <v>0.27304753149374433</v>
      </c>
      <c r="M35" s="515">
        <f t="shared" si="16"/>
        <v>0.22714702524419636</v>
      </c>
      <c r="N35" s="515">
        <f t="shared" si="16"/>
        <v>8.2057380704623165E-2</v>
      </c>
      <c r="O35" s="515">
        <f t="shared" si="16"/>
        <v>0.26559564842241423</v>
      </c>
    </row>
    <row r="36" spans="2:20" s="31" customFormat="1" ht="13.35" customHeight="1" x14ac:dyDescent="0.2">
      <c r="B36" s="97"/>
      <c r="C36" s="511" t="s">
        <v>22</v>
      </c>
      <c r="D36" s="368"/>
      <c r="E36" s="559">
        <f t="shared" ref="E36:O36" si="17">SUM(E33:E35)</f>
        <v>1</v>
      </c>
      <c r="F36" s="513">
        <f t="shared" si="17"/>
        <v>1</v>
      </c>
      <c r="G36" s="512">
        <f t="shared" si="17"/>
        <v>1</v>
      </c>
      <c r="H36" s="512">
        <f t="shared" si="17"/>
        <v>1</v>
      </c>
      <c r="I36" s="513">
        <f t="shared" si="17"/>
        <v>1</v>
      </c>
      <c r="J36" s="512">
        <f t="shared" si="17"/>
        <v>1</v>
      </c>
      <c r="K36" s="512">
        <f t="shared" si="17"/>
        <v>1</v>
      </c>
      <c r="L36" s="512">
        <f t="shared" si="17"/>
        <v>1</v>
      </c>
      <c r="M36" s="513">
        <f t="shared" si="17"/>
        <v>1</v>
      </c>
      <c r="N36" s="513">
        <f t="shared" si="17"/>
        <v>1</v>
      </c>
      <c r="O36" s="513">
        <f t="shared" si="17"/>
        <v>1</v>
      </c>
    </row>
    <row r="37" spans="2:20" s="23" customFormat="1" ht="13.35" customHeight="1" x14ac:dyDescent="0.2">
      <c r="B37" s="31"/>
      <c r="C37" s="31"/>
      <c r="D37" s="31"/>
      <c r="O37" s="31"/>
    </row>
    <row r="38" spans="2:20" s="23" customFormat="1" ht="13.35" customHeight="1" x14ac:dyDescent="0.2">
      <c r="B38" s="31"/>
      <c r="C38" s="31"/>
      <c r="D38" s="31"/>
      <c r="I38" s="805" t="s">
        <v>190</v>
      </c>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A3.4.4!$G$6</f>
        <v>1182</v>
      </c>
      <c r="F45" s="685">
        <f>A3.4.4!$G$8</f>
        <v>1990</v>
      </c>
      <c r="G45" s="685">
        <f>A3.4.4!$G$9</f>
        <v>1371</v>
      </c>
      <c r="H45" s="685">
        <f>A3.4.4!$G$10</f>
        <v>423</v>
      </c>
      <c r="I45" s="685">
        <f>A3.4.4!$G$15</f>
        <v>2377</v>
      </c>
      <c r="J45" s="685">
        <f>A3.4.4!$G$16</f>
        <v>151</v>
      </c>
      <c r="K45" s="685">
        <f>A3.4.4!$G$18</f>
        <v>4127</v>
      </c>
      <c r="L45" s="685">
        <f>A3.4.4!$G$20</f>
        <v>3097</v>
      </c>
      <c r="M45" s="685"/>
      <c r="N45" s="685">
        <f>A3.4.4!$G$22</f>
        <v>3108</v>
      </c>
      <c r="O45" s="685">
        <f>A3.4.4!$G$23</f>
        <v>2567</v>
      </c>
      <c r="P45" s="685">
        <f>A3.4.4!$G$28</f>
        <v>454</v>
      </c>
      <c r="Q45" s="685">
        <f>A3.4.4!$G$31</f>
        <v>737</v>
      </c>
      <c r="R45" s="685">
        <f>A3.4.4!$G$32</f>
        <v>733</v>
      </c>
      <c r="S45" s="685">
        <f>A3.4.4!$G$36</f>
        <v>1818</v>
      </c>
      <c r="T45" s="687">
        <f t="shared" ref="T45:T61" si="18">SUM(E45:S45)</f>
        <v>24135</v>
      </c>
    </row>
    <row r="46" spans="2:20" s="23" customFormat="1" ht="13.35" hidden="1" customHeight="1" x14ac:dyDescent="0.2">
      <c r="B46" s="31"/>
      <c r="C46" s="704" t="s">
        <v>30</v>
      </c>
      <c r="D46" s="705" t="s">
        <v>31</v>
      </c>
      <c r="E46" s="695">
        <f>A3.4.5!$G$6</f>
        <v>625</v>
      </c>
      <c r="F46" s="695">
        <f>A3.4.5!$G$8</f>
        <v>916</v>
      </c>
      <c r="G46" s="695">
        <f>A3.4.5!$G$9</f>
        <v>1016</v>
      </c>
      <c r="H46" s="695">
        <f>A3.4.5!$G$10</f>
        <v>404</v>
      </c>
      <c r="I46" s="695">
        <f>A3.4.5!$G$15</f>
        <v>1568</v>
      </c>
      <c r="J46" s="695">
        <f>A3.4.5!$G$16</f>
        <v>81</v>
      </c>
      <c r="K46" s="695">
        <f>A3.4.5!$G$18</f>
        <v>1953</v>
      </c>
      <c r="L46" s="695">
        <f>A3.4.5!$G$20</f>
        <v>1038</v>
      </c>
      <c r="M46" s="695"/>
      <c r="N46" s="695">
        <f>A3.4.5!$G$22</f>
        <v>1655</v>
      </c>
      <c r="O46" s="695">
        <f>A3.4.5!$G$23</f>
        <v>1950</v>
      </c>
      <c r="P46" s="695">
        <f>A3.4.5!$G$28</f>
        <v>275</v>
      </c>
      <c r="Q46" s="695">
        <f>A3.4.5!$G$31</f>
        <v>308</v>
      </c>
      <c r="R46" s="695">
        <f>A3.4.5!$G$32</f>
        <v>796</v>
      </c>
      <c r="S46" s="695">
        <f>A3.4.5!$G$36</f>
        <v>690</v>
      </c>
      <c r="T46" s="694">
        <f t="shared" si="18"/>
        <v>13275</v>
      </c>
    </row>
    <row r="47" spans="2:20" s="23" customFormat="1" ht="13.35" hidden="1" customHeight="1" x14ac:dyDescent="0.2">
      <c r="B47" s="31"/>
      <c r="C47" s="683" t="s">
        <v>32</v>
      </c>
      <c r="D47" s="684" t="s">
        <v>112</v>
      </c>
      <c r="E47" s="685">
        <v>302</v>
      </c>
      <c r="F47" s="685">
        <v>615</v>
      </c>
      <c r="G47" s="685">
        <v>630</v>
      </c>
      <c r="H47" s="685">
        <v>116</v>
      </c>
      <c r="I47" s="685">
        <v>749</v>
      </c>
      <c r="J47" s="685">
        <v>50</v>
      </c>
      <c r="K47" s="685">
        <v>1564</v>
      </c>
      <c r="L47" s="685">
        <v>369</v>
      </c>
      <c r="M47" s="685">
        <v>641</v>
      </c>
      <c r="N47" s="685">
        <v>807</v>
      </c>
      <c r="O47" s="685">
        <v>917</v>
      </c>
      <c r="P47" s="685">
        <v>150</v>
      </c>
      <c r="Q47" s="685">
        <v>230</v>
      </c>
      <c r="R47" s="685">
        <v>231</v>
      </c>
      <c r="S47" s="685">
        <v>507</v>
      </c>
      <c r="T47" s="687">
        <f t="shared" si="18"/>
        <v>7878</v>
      </c>
    </row>
    <row r="48" spans="2:20" s="23" customFormat="1" ht="13.35" hidden="1" customHeight="1" x14ac:dyDescent="0.2">
      <c r="B48" s="31"/>
      <c r="C48" s="683" t="s">
        <v>33</v>
      </c>
      <c r="D48" s="688" t="s">
        <v>61</v>
      </c>
      <c r="E48" s="685">
        <v>134</v>
      </c>
      <c r="F48" s="685">
        <v>313</v>
      </c>
      <c r="G48" s="685">
        <v>168</v>
      </c>
      <c r="H48" s="685">
        <v>93</v>
      </c>
      <c r="I48" s="685">
        <v>281</v>
      </c>
      <c r="J48" s="685">
        <v>21</v>
      </c>
      <c r="K48" s="685">
        <v>681</v>
      </c>
      <c r="L48" s="685">
        <v>186</v>
      </c>
      <c r="M48" s="685">
        <v>333</v>
      </c>
      <c r="N48" s="685">
        <v>378</v>
      </c>
      <c r="O48" s="685">
        <v>303</v>
      </c>
      <c r="P48" s="685">
        <v>66</v>
      </c>
      <c r="Q48" s="685">
        <v>81</v>
      </c>
      <c r="R48" s="685">
        <v>83</v>
      </c>
      <c r="S48" s="685">
        <v>152</v>
      </c>
      <c r="T48" s="687">
        <f t="shared" si="18"/>
        <v>3273</v>
      </c>
    </row>
    <row r="49" spans="2:20" s="23" customFormat="1" ht="13.35" hidden="1" customHeight="1" x14ac:dyDescent="0.2">
      <c r="B49" s="31"/>
      <c r="C49" s="689" t="s">
        <v>34</v>
      </c>
      <c r="D49" s="688" t="s">
        <v>62</v>
      </c>
      <c r="E49" s="685">
        <v>96</v>
      </c>
      <c r="F49" s="685">
        <v>278</v>
      </c>
      <c r="G49" s="685">
        <v>87</v>
      </c>
      <c r="H49" s="685">
        <v>69</v>
      </c>
      <c r="I49" s="685">
        <v>192</v>
      </c>
      <c r="J49" s="685">
        <v>20</v>
      </c>
      <c r="K49" s="685">
        <v>572</v>
      </c>
      <c r="L49" s="685">
        <v>100</v>
      </c>
      <c r="M49" s="685">
        <v>277</v>
      </c>
      <c r="N49" s="685">
        <v>301</v>
      </c>
      <c r="O49" s="685">
        <v>233</v>
      </c>
      <c r="P49" s="685">
        <v>73</v>
      </c>
      <c r="Q49" s="685">
        <v>59</v>
      </c>
      <c r="R49" s="685">
        <v>49</v>
      </c>
      <c r="S49" s="685">
        <v>138</v>
      </c>
      <c r="T49" s="687">
        <f t="shared" si="18"/>
        <v>2544</v>
      </c>
    </row>
    <row r="50" spans="2:20" s="23" customFormat="1" ht="13.35" hidden="1" customHeight="1" x14ac:dyDescent="0.2">
      <c r="B50" s="31"/>
      <c r="C50" s="689" t="s">
        <v>35</v>
      </c>
      <c r="D50" s="688" t="s">
        <v>58</v>
      </c>
      <c r="E50" s="685">
        <v>44</v>
      </c>
      <c r="F50" s="685">
        <v>137</v>
      </c>
      <c r="G50" s="685">
        <v>41</v>
      </c>
      <c r="H50" s="685">
        <v>48</v>
      </c>
      <c r="I50" s="685">
        <v>105</v>
      </c>
      <c r="J50" s="685">
        <v>2</v>
      </c>
      <c r="K50" s="685">
        <v>265</v>
      </c>
      <c r="L50" s="685">
        <v>68</v>
      </c>
      <c r="M50" s="685">
        <v>119</v>
      </c>
      <c r="N50" s="685">
        <v>155</v>
      </c>
      <c r="O50" s="685">
        <v>92</v>
      </c>
      <c r="P50" s="685">
        <v>32</v>
      </c>
      <c r="Q50" s="685">
        <v>23</v>
      </c>
      <c r="R50" s="685">
        <v>25</v>
      </c>
      <c r="S50" s="685">
        <v>54</v>
      </c>
      <c r="T50" s="687">
        <f t="shared" si="18"/>
        <v>1210</v>
      </c>
    </row>
    <row r="51" spans="2:20" s="23" customFormat="1" ht="13.35" hidden="1" customHeight="1" x14ac:dyDescent="0.2">
      <c r="B51" s="31"/>
      <c r="C51" s="689" t="s">
        <v>36</v>
      </c>
      <c r="D51" s="688" t="s">
        <v>59</v>
      </c>
      <c r="E51" s="685">
        <v>30</v>
      </c>
      <c r="F51" s="685">
        <v>132</v>
      </c>
      <c r="G51" s="685">
        <v>28</v>
      </c>
      <c r="H51" s="685">
        <v>29</v>
      </c>
      <c r="I51" s="685">
        <v>68</v>
      </c>
      <c r="J51" s="685">
        <v>2</v>
      </c>
      <c r="K51" s="685">
        <v>199</v>
      </c>
      <c r="L51" s="685">
        <v>32</v>
      </c>
      <c r="M51" s="685">
        <v>82</v>
      </c>
      <c r="N51" s="685">
        <v>94</v>
      </c>
      <c r="O51" s="685">
        <v>60</v>
      </c>
      <c r="P51" s="685">
        <v>17</v>
      </c>
      <c r="Q51" s="685">
        <v>15</v>
      </c>
      <c r="R51" s="685">
        <v>14</v>
      </c>
      <c r="S51" s="685">
        <v>41</v>
      </c>
      <c r="T51" s="687">
        <f t="shared" si="18"/>
        <v>843</v>
      </c>
    </row>
    <row r="52" spans="2:20" s="23" customFormat="1" ht="13.35" hidden="1" customHeight="1" x14ac:dyDescent="0.2">
      <c r="B52" s="31"/>
      <c r="C52" s="689" t="s">
        <v>37</v>
      </c>
      <c r="D52" s="688" t="s">
        <v>63</v>
      </c>
      <c r="E52" s="685">
        <v>68</v>
      </c>
      <c r="F52" s="685">
        <v>217</v>
      </c>
      <c r="G52" s="685">
        <v>74</v>
      </c>
      <c r="H52" s="685">
        <v>53</v>
      </c>
      <c r="I52" s="685">
        <v>132</v>
      </c>
      <c r="J52" s="685">
        <v>6</v>
      </c>
      <c r="K52" s="685">
        <v>426</v>
      </c>
      <c r="L52" s="685">
        <v>117</v>
      </c>
      <c r="M52" s="685">
        <v>197</v>
      </c>
      <c r="N52" s="685">
        <v>276</v>
      </c>
      <c r="O52" s="685">
        <v>131</v>
      </c>
      <c r="P52" s="685">
        <v>59</v>
      </c>
      <c r="Q52" s="685">
        <v>39</v>
      </c>
      <c r="R52" s="685">
        <v>35</v>
      </c>
      <c r="S52" s="685">
        <v>69</v>
      </c>
      <c r="T52" s="687">
        <f t="shared" si="18"/>
        <v>1899</v>
      </c>
    </row>
    <row r="53" spans="2:20" s="23" customFormat="1" ht="13.35" hidden="1" customHeight="1" x14ac:dyDescent="0.2">
      <c r="B53" s="31"/>
      <c r="C53" s="689" t="s">
        <v>38</v>
      </c>
      <c r="D53" s="688" t="s">
        <v>64</v>
      </c>
      <c r="E53" s="685">
        <v>36</v>
      </c>
      <c r="F53" s="685">
        <v>141</v>
      </c>
      <c r="G53" s="685">
        <v>37</v>
      </c>
      <c r="H53" s="685">
        <v>25</v>
      </c>
      <c r="I53" s="685">
        <v>80</v>
      </c>
      <c r="J53" s="685">
        <v>5</v>
      </c>
      <c r="K53" s="685">
        <v>236</v>
      </c>
      <c r="L53" s="685">
        <v>82</v>
      </c>
      <c r="M53" s="685">
        <v>109</v>
      </c>
      <c r="N53" s="685">
        <v>171</v>
      </c>
      <c r="O53" s="685">
        <v>67</v>
      </c>
      <c r="P53" s="685">
        <v>25</v>
      </c>
      <c r="Q53" s="685">
        <v>15</v>
      </c>
      <c r="R53" s="685">
        <v>16</v>
      </c>
      <c r="S53" s="685">
        <v>34</v>
      </c>
      <c r="T53" s="687">
        <f t="shared" si="18"/>
        <v>1079</v>
      </c>
    </row>
    <row r="54" spans="2:20" s="23" customFormat="1" ht="13.35" hidden="1" customHeight="1" x14ac:dyDescent="0.2">
      <c r="B54" s="31"/>
      <c r="C54" s="689" t="s">
        <v>39</v>
      </c>
      <c r="D54" s="688" t="s">
        <v>65</v>
      </c>
      <c r="E54" s="685">
        <v>15</v>
      </c>
      <c r="F54" s="685">
        <v>67</v>
      </c>
      <c r="G54" s="685">
        <v>23</v>
      </c>
      <c r="H54" s="685">
        <v>11</v>
      </c>
      <c r="I54" s="685">
        <v>54</v>
      </c>
      <c r="J54" s="685">
        <v>1</v>
      </c>
      <c r="K54" s="685">
        <v>114</v>
      </c>
      <c r="L54" s="685">
        <v>33</v>
      </c>
      <c r="M54" s="685">
        <v>39</v>
      </c>
      <c r="N54" s="685">
        <v>72</v>
      </c>
      <c r="O54" s="685">
        <v>33</v>
      </c>
      <c r="P54" s="685">
        <v>15</v>
      </c>
      <c r="Q54" s="685">
        <v>14</v>
      </c>
      <c r="R54" s="685">
        <v>5</v>
      </c>
      <c r="S54" s="685">
        <v>9</v>
      </c>
      <c r="T54" s="687">
        <f t="shared" si="18"/>
        <v>505</v>
      </c>
    </row>
    <row r="55" spans="2:20" s="23" customFormat="1" ht="13.35" hidden="1" customHeight="1" x14ac:dyDescent="0.2">
      <c r="B55" s="31"/>
      <c r="C55" s="689" t="s">
        <v>40</v>
      </c>
      <c r="D55" s="688" t="s">
        <v>66</v>
      </c>
      <c r="E55" s="685">
        <v>12</v>
      </c>
      <c r="F55" s="685">
        <v>31</v>
      </c>
      <c r="G55" s="685">
        <v>9</v>
      </c>
      <c r="H55" s="685">
        <v>3</v>
      </c>
      <c r="I55" s="685">
        <v>21</v>
      </c>
      <c r="J55" s="685">
        <v>2</v>
      </c>
      <c r="K55" s="685">
        <v>60</v>
      </c>
      <c r="L55" s="685">
        <v>19</v>
      </c>
      <c r="M55" s="685">
        <v>26</v>
      </c>
      <c r="N55" s="685">
        <v>36</v>
      </c>
      <c r="O55" s="685">
        <v>16</v>
      </c>
      <c r="P55" s="685">
        <v>11</v>
      </c>
      <c r="Q55" s="685">
        <v>8</v>
      </c>
      <c r="R55" s="685">
        <v>2</v>
      </c>
      <c r="S55" s="685">
        <v>10</v>
      </c>
      <c r="T55" s="687">
        <f t="shared" si="18"/>
        <v>266</v>
      </c>
    </row>
    <row r="56" spans="2:20" s="23" customFormat="1" ht="13.35" hidden="1" customHeight="1" x14ac:dyDescent="0.2">
      <c r="B56" s="31"/>
      <c r="C56" s="689" t="s">
        <v>41</v>
      </c>
      <c r="D56" s="688" t="s">
        <v>114</v>
      </c>
      <c r="E56" s="685">
        <v>21</v>
      </c>
      <c r="F56" s="685">
        <v>95</v>
      </c>
      <c r="G56" s="685">
        <v>18</v>
      </c>
      <c r="H56" s="685">
        <v>10</v>
      </c>
      <c r="I56" s="685">
        <v>57</v>
      </c>
      <c r="J56" s="685">
        <v>1</v>
      </c>
      <c r="K56" s="685">
        <v>110</v>
      </c>
      <c r="L56" s="685">
        <v>35</v>
      </c>
      <c r="M56" s="685">
        <v>53</v>
      </c>
      <c r="N56" s="685">
        <v>72</v>
      </c>
      <c r="O56" s="685">
        <v>29</v>
      </c>
      <c r="P56" s="685">
        <v>19</v>
      </c>
      <c r="Q56" s="685">
        <v>9</v>
      </c>
      <c r="R56" s="685">
        <v>10</v>
      </c>
      <c r="S56" s="685">
        <v>10</v>
      </c>
      <c r="T56" s="687">
        <f t="shared" si="18"/>
        <v>549</v>
      </c>
    </row>
    <row r="57" spans="2:20" s="23" customFormat="1" ht="13.35" hidden="1" customHeight="1" x14ac:dyDescent="0.2">
      <c r="B57" s="31"/>
      <c r="C57" s="689" t="s">
        <v>42</v>
      </c>
      <c r="D57" s="688" t="s">
        <v>115</v>
      </c>
      <c r="E57" s="685">
        <v>5</v>
      </c>
      <c r="F57" s="685">
        <v>34</v>
      </c>
      <c r="G57" s="685">
        <v>3</v>
      </c>
      <c r="H57" s="685">
        <v>9</v>
      </c>
      <c r="I57" s="685">
        <v>17</v>
      </c>
      <c r="J57" s="685">
        <v>2</v>
      </c>
      <c r="K57" s="685">
        <v>48</v>
      </c>
      <c r="L57" s="685">
        <v>16</v>
      </c>
      <c r="M57" s="685">
        <v>8</v>
      </c>
      <c r="N57" s="685">
        <v>47</v>
      </c>
      <c r="O57" s="685">
        <v>19</v>
      </c>
      <c r="P57" s="685">
        <v>7</v>
      </c>
      <c r="Q57" s="685">
        <v>1</v>
      </c>
      <c r="R57" s="685">
        <v>1</v>
      </c>
      <c r="S57" s="685">
        <v>2</v>
      </c>
      <c r="T57" s="687">
        <f t="shared" si="18"/>
        <v>219</v>
      </c>
    </row>
    <row r="58" spans="2:20" s="23" customFormat="1" ht="13.35" hidden="1" customHeight="1" x14ac:dyDescent="0.2">
      <c r="B58" s="31"/>
      <c r="C58" s="689" t="s">
        <v>43</v>
      </c>
      <c r="D58" s="688" t="s">
        <v>116</v>
      </c>
      <c r="E58" s="685">
        <v>3</v>
      </c>
      <c r="F58" s="685">
        <v>14</v>
      </c>
      <c r="G58" s="685">
        <v>1</v>
      </c>
      <c r="H58" s="685">
        <v>2</v>
      </c>
      <c r="I58" s="685">
        <v>10</v>
      </c>
      <c r="J58" s="685">
        <v>0</v>
      </c>
      <c r="K58" s="685">
        <v>15</v>
      </c>
      <c r="L58" s="685">
        <v>7</v>
      </c>
      <c r="M58" s="685">
        <v>2</v>
      </c>
      <c r="N58" s="685">
        <v>22</v>
      </c>
      <c r="O58" s="685">
        <v>4</v>
      </c>
      <c r="P58" s="685">
        <v>3</v>
      </c>
      <c r="Q58" s="685">
        <v>1</v>
      </c>
      <c r="R58" s="685">
        <v>1</v>
      </c>
      <c r="S58" s="685">
        <v>1</v>
      </c>
      <c r="T58" s="687">
        <f t="shared" si="18"/>
        <v>86</v>
      </c>
    </row>
    <row r="59" spans="2:20" s="23" customFormat="1" ht="13.35" hidden="1" customHeight="1" x14ac:dyDescent="0.2">
      <c r="B59" s="31"/>
      <c r="C59" s="689" t="s">
        <v>44</v>
      </c>
      <c r="D59" s="688" t="s">
        <v>117</v>
      </c>
      <c r="E59" s="685">
        <v>0</v>
      </c>
      <c r="F59" s="685">
        <v>7</v>
      </c>
      <c r="G59" s="685">
        <v>0</v>
      </c>
      <c r="H59" s="685">
        <v>3</v>
      </c>
      <c r="I59" s="685">
        <v>4</v>
      </c>
      <c r="J59" s="685">
        <v>0</v>
      </c>
      <c r="K59" s="685">
        <v>5</v>
      </c>
      <c r="L59" s="685">
        <v>4</v>
      </c>
      <c r="M59" s="685">
        <v>3</v>
      </c>
      <c r="N59" s="685">
        <v>5</v>
      </c>
      <c r="O59" s="685">
        <v>3</v>
      </c>
      <c r="P59" s="685">
        <v>0</v>
      </c>
      <c r="Q59" s="685">
        <v>0</v>
      </c>
      <c r="R59" s="685">
        <v>0</v>
      </c>
      <c r="S59" s="685">
        <v>0</v>
      </c>
      <c r="T59" s="687">
        <f t="shared" si="18"/>
        <v>34</v>
      </c>
    </row>
    <row r="60" spans="2:20" s="23" customFormat="1" ht="13.35" hidden="1" customHeight="1" x14ac:dyDescent="0.2">
      <c r="B60" s="31"/>
      <c r="C60" s="689" t="s">
        <v>45</v>
      </c>
      <c r="D60" s="688" t="s">
        <v>118</v>
      </c>
      <c r="E60" s="685">
        <v>2</v>
      </c>
      <c r="F60" s="685">
        <v>11</v>
      </c>
      <c r="G60" s="685">
        <v>0</v>
      </c>
      <c r="H60" s="685">
        <v>3</v>
      </c>
      <c r="I60" s="685">
        <v>9</v>
      </c>
      <c r="J60" s="685">
        <v>0</v>
      </c>
      <c r="K60" s="685">
        <v>8</v>
      </c>
      <c r="L60" s="685">
        <v>7</v>
      </c>
      <c r="M60" s="685">
        <v>0</v>
      </c>
      <c r="N60" s="685">
        <v>7</v>
      </c>
      <c r="O60" s="685">
        <v>4</v>
      </c>
      <c r="P60" s="685">
        <v>0</v>
      </c>
      <c r="Q60" s="685">
        <v>0</v>
      </c>
      <c r="R60" s="685">
        <v>1</v>
      </c>
      <c r="S60" s="685">
        <v>0</v>
      </c>
      <c r="T60" s="687">
        <f t="shared" si="18"/>
        <v>52</v>
      </c>
    </row>
    <row r="61" spans="2:20" s="23" customFormat="1" ht="13.35" hidden="1" customHeight="1" x14ac:dyDescent="0.2">
      <c r="B61" s="31"/>
      <c r="C61" s="690" t="s">
        <v>46</v>
      </c>
      <c r="D61" s="691" t="s">
        <v>119</v>
      </c>
      <c r="E61" s="695">
        <v>1</v>
      </c>
      <c r="F61" s="695">
        <v>11</v>
      </c>
      <c r="G61" s="695">
        <v>0</v>
      </c>
      <c r="H61" s="695">
        <v>4</v>
      </c>
      <c r="I61" s="695">
        <v>12</v>
      </c>
      <c r="J61" s="695">
        <v>0</v>
      </c>
      <c r="K61" s="695">
        <v>6</v>
      </c>
      <c r="L61" s="695">
        <v>5</v>
      </c>
      <c r="M61" s="695">
        <v>1</v>
      </c>
      <c r="N61" s="695">
        <v>3</v>
      </c>
      <c r="O61" s="695">
        <v>5</v>
      </c>
      <c r="P61" s="695">
        <v>0</v>
      </c>
      <c r="Q61" s="695">
        <v>0</v>
      </c>
      <c r="R61" s="695">
        <v>0</v>
      </c>
      <c r="S61" s="695">
        <v>0</v>
      </c>
      <c r="T61" s="694">
        <f t="shared" si="18"/>
        <v>48</v>
      </c>
    </row>
    <row r="62" spans="2:20" s="23" customFormat="1" ht="13.35" hidden="1" customHeight="1" x14ac:dyDescent="0.2">
      <c r="B62" s="31"/>
      <c r="C62" s="690"/>
      <c r="D62" s="691"/>
      <c r="E62" s="692">
        <f t="shared" ref="E62:K62" si="19">SUM(E45:E61)</f>
        <v>2576</v>
      </c>
      <c r="F62" s="692">
        <f t="shared" si="19"/>
        <v>5009</v>
      </c>
      <c r="G62" s="692">
        <f t="shared" si="19"/>
        <v>3506</v>
      </c>
      <c r="H62" s="692">
        <f t="shared" si="19"/>
        <v>1305</v>
      </c>
      <c r="I62" s="692">
        <f t="shared" si="19"/>
        <v>5736</v>
      </c>
      <c r="J62" s="692">
        <f t="shared" si="19"/>
        <v>344</v>
      </c>
      <c r="K62" s="692">
        <f t="shared" si="19"/>
        <v>10389</v>
      </c>
      <c r="L62" s="692">
        <f>SUM(L45:L61)+SUM(M45:M61)</f>
        <v>7105</v>
      </c>
      <c r="M62" s="692"/>
      <c r="N62" s="692">
        <f t="shared" ref="N62:T62" si="20">SUM(N45:N61)</f>
        <v>7209</v>
      </c>
      <c r="O62" s="692">
        <f t="shared" si="20"/>
        <v>6433</v>
      </c>
      <c r="P62" s="692">
        <f t="shared" si="20"/>
        <v>1206</v>
      </c>
      <c r="Q62" s="692">
        <f t="shared" si="20"/>
        <v>1540</v>
      </c>
      <c r="R62" s="692">
        <f t="shared" si="20"/>
        <v>2002</v>
      </c>
      <c r="S62" s="692">
        <f t="shared" si="20"/>
        <v>3535</v>
      </c>
      <c r="T62" s="694">
        <f t="shared" si="20"/>
        <v>57895</v>
      </c>
    </row>
    <row r="63" spans="2:20" s="23" customFormat="1" ht="13.35" hidden="1" customHeight="1" x14ac:dyDescent="0.2">
      <c r="B63" s="31"/>
      <c r="C63" s="130"/>
      <c r="D63" s="130"/>
      <c r="E63" s="677">
        <f>A3.4.1!$G$6</f>
        <v>2576</v>
      </c>
      <c r="F63" s="678">
        <f>A3.4.1!$G$8</f>
        <v>5009</v>
      </c>
      <c r="G63" s="678">
        <f>A3.4.1!$G$9</f>
        <v>3506</v>
      </c>
      <c r="H63" s="679">
        <f>A3.4.1!$G$10</f>
        <v>1305</v>
      </c>
      <c r="I63" s="678">
        <f>A3.4.1!$G$15</f>
        <v>5736</v>
      </c>
      <c r="J63" s="678">
        <f>A3.4.1!$G$16</f>
        <v>344</v>
      </c>
      <c r="K63" s="678">
        <f>A3.4.1!$G$18</f>
        <v>10389</v>
      </c>
      <c r="L63" s="678">
        <f>A3.4.1!$G$20</f>
        <v>7105</v>
      </c>
      <c r="M63" s="678"/>
      <c r="N63" s="678">
        <f>A3.4.1!$G$22</f>
        <v>7209</v>
      </c>
      <c r="O63" s="678">
        <f>A3.4.1!$G$23</f>
        <v>6433</v>
      </c>
      <c r="P63" s="678">
        <f>A3.4.1!$G$28</f>
        <v>1206</v>
      </c>
      <c r="Q63" s="678">
        <f>A3.4.1!$G$31</f>
        <v>1540</v>
      </c>
      <c r="R63" s="678">
        <f>A3.4.1!$G$32</f>
        <v>2002</v>
      </c>
      <c r="S63" s="631">
        <f>A3.4.1!$G$36</f>
        <v>3535</v>
      </c>
    </row>
    <row r="64" spans="2:20" s="23" customFormat="1" ht="13.35" hidden="1"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A3.4.4!$G$4</f>
        <v>10791</v>
      </c>
      <c r="F66" s="685">
        <f>A3.4.4!$G$14</f>
        <v>86739</v>
      </c>
      <c r="G66" s="685">
        <f>A3.4.4!$G$17</f>
        <v>108</v>
      </c>
      <c r="H66" s="685">
        <f>A3.4.4!$G$26</f>
        <v>535</v>
      </c>
      <c r="I66" s="687">
        <f t="shared" ref="I66:I83" si="21">SUM(E66:H66)</f>
        <v>98173</v>
      </c>
      <c r="J66" s="680"/>
      <c r="K66" s="701">
        <f>A3.4.4!$G$5</f>
        <v>11388</v>
      </c>
      <c r="L66" s="685">
        <f>A3.4.4!$G$21</f>
        <v>952</v>
      </c>
      <c r="M66" s="685">
        <f>A3.4.4!$G$13</f>
        <v>896</v>
      </c>
      <c r="N66" s="685">
        <f>A3.4.4!$G$11</f>
        <v>17074</v>
      </c>
      <c r="O66" s="686">
        <f>A3.4.4!$G$33</f>
        <v>8480</v>
      </c>
      <c r="P66" s="680"/>
      <c r="Q66" s="680"/>
      <c r="R66" s="680"/>
    </row>
    <row r="67" spans="2:18" s="23" customFormat="1" ht="13.35" hidden="1" customHeight="1" x14ac:dyDescent="0.2">
      <c r="B67" s="31"/>
      <c r="C67" s="704" t="s">
        <v>30</v>
      </c>
      <c r="D67" s="705" t="s">
        <v>31</v>
      </c>
      <c r="E67" s="695">
        <f>A3.4.5!$G$4</f>
        <v>30333</v>
      </c>
      <c r="F67" s="695">
        <f>A3.4.5!$G$14</f>
        <v>72920</v>
      </c>
      <c r="G67" s="695">
        <f>A3.4.5!$G$17</f>
        <v>155</v>
      </c>
      <c r="H67" s="695">
        <f>A3.4.5!$G$26</f>
        <v>852</v>
      </c>
      <c r="I67" s="694">
        <f t="shared" si="21"/>
        <v>104260</v>
      </c>
      <c r="J67" s="680"/>
      <c r="K67" s="702">
        <f>A3.4.5!$G$5</f>
        <v>5428</v>
      </c>
      <c r="L67" s="695">
        <f>A3.4.5!$G$21</f>
        <v>1145</v>
      </c>
      <c r="M67" s="695">
        <f>A3.4.5!$G$13</f>
        <v>804</v>
      </c>
      <c r="N67" s="695">
        <f>A3.4.5!$G$11</f>
        <v>36154</v>
      </c>
      <c r="O67" s="696">
        <f>A3.4.5!$G$33</f>
        <v>10513</v>
      </c>
      <c r="P67" s="680"/>
      <c r="Q67" s="680"/>
      <c r="R67" s="680"/>
    </row>
    <row r="68" spans="2:18" s="23" customFormat="1" ht="13.35" hidden="1" customHeight="1" x14ac:dyDescent="0.2">
      <c r="B68" s="31"/>
      <c r="C68" s="683" t="s">
        <v>32</v>
      </c>
      <c r="D68" s="684" t="s">
        <v>112</v>
      </c>
      <c r="E68" s="712">
        <v>4745</v>
      </c>
      <c r="F68" s="712">
        <v>32052</v>
      </c>
      <c r="G68" s="685">
        <v>46</v>
      </c>
      <c r="H68" s="712">
        <v>182</v>
      </c>
      <c r="I68" s="687">
        <f t="shared" si="21"/>
        <v>37025</v>
      </c>
      <c r="J68" s="680"/>
      <c r="K68" s="701">
        <v>1865</v>
      </c>
      <c r="L68" s="685">
        <v>157</v>
      </c>
      <c r="M68" s="685">
        <v>313</v>
      </c>
      <c r="N68" s="685">
        <v>6772</v>
      </c>
      <c r="O68" s="717">
        <v>3354</v>
      </c>
      <c r="P68" s="680"/>
      <c r="Q68" s="680"/>
      <c r="R68" s="680"/>
    </row>
    <row r="69" spans="2:18" s="23" customFormat="1" ht="13.35" hidden="1" customHeight="1" x14ac:dyDescent="0.2">
      <c r="B69" s="31"/>
      <c r="C69" s="683" t="s">
        <v>33</v>
      </c>
      <c r="D69" s="688" t="s">
        <v>61</v>
      </c>
      <c r="E69" s="685">
        <v>1367</v>
      </c>
      <c r="F69" s="685">
        <v>12099</v>
      </c>
      <c r="G69" s="685">
        <v>7</v>
      </c>
      <c r="H69" s="685">
        <v>60</v>
      </c>
      <c r="I69" s="687">
        <f t="shared" si="21"/>
        <v>13533</v>
      </c>
      <c r="J69" s="680"/>
      <c r="K69" s="701">
        <v>805</v>
      </c>
      <c r="L69" s="685">
        <v>70</v>
      </c>
      <c r="M69" s="685">
        <v>118</v>
      </c>
      <c r="N69" s="685">
        <v>1983</v>
      </c>
      <c r="O69" s="686">
        <v>978</v>
      </c>
      <c r="P69" s="680"/>
      <c r="Q69" s="680"/>
      <c r="R69" s="680"/>
    </row>
    <row r="70" spans="2:18" s="23" customFormat="1" ht="13.35" hidden="1" customHeight="1" x14ac:dyDescent="0.2">
      <c r="B70" s="31"/>
      <c r="C70" s="689" t="s">
        <v>34</v>
      </c>
      <c r="D70" s="688" t="s">
        <v>62</v>
      </c>
      <c r="E70" s="685">
        <v>904</v>
      </c>
      <c r="F70" s="685">
        <v>8207</v>
      </c>
      <c r="G70" s="685">
        <v>4</v>
      </c>
      <c r="H70" s="685">
        <v>43</v>
      </c>
      <c r="I70" s="687">
        <f t="shared" si="21"/>
        <v>9158</v>
      </c>
      <c r="J70" s="680"/>
      <c r="K70" s="701">
        <v>736</v>
      </c>
      <c r="L70" s="685">
        <v>55</v>
      </c>
      <c r="M70" s="685">
        <v>103</v>
      </c>
      <c r="N70" s="685">
        <v>1338</v>
      </c>
      <c r="O70" s="686">
        <v>681</v>
      </c>
      <c r="P70" s="680"/>
      <c r="Q70" s="680"/>
      <c r="R70" s="680"/>
    </row>
    <row r="71" spans="2:18" s="23" customFormat="1" ht="13.35" hidden="1" customHeight="1" x14ac:dyDescent="0.2">
      <c r="B71" s="31"/>
      <c r="C71" s="689" t="s">
        <v>35</v>
      </c>
      <c r="D71" s="688" t="s">
        <v>58</v>
      </c>
      <c r="E71" s="685">
        <v>386</v>
      </c>
      <c r="F71" s="685">
        <v>3754</v>
      </c>
      <c r="G71" s="685">
        <v>3</v>
      </c>
      <c r="H71" s="685">
        <v>21</v>
      </c>
      <c r="I71" s="687">
        <f t="shared" si="21"/>
        <v>4164</v>
      </c>
      <c r="J71" s="680"/>
      <c r="K71" s="701">
        <v>261</v>
      </c>
      <c r="L71" s="685">
        <v>28</v>
      </c>
      <c r="M71" s="685">
        <v>44</v>
      </c>
      <c r="N71" s="685">
        <v>550</v>
      </c>
      <c r="O71" s="686">
        <v>314</v>
      </c>
      <c r="P71" s="680"/>
      <c r="Q71" s="680"/>
      <c r="R71" s="680"/>
    </row>
    <row r="72" spans="2:18" s="23" customFormat="1" ht="13.35" hidden="1" customHeight="1" x14ac:dyDescent="0.2">
      <c r="B72" s="31"/>
      <c r="C72" s="689" t="s">
        <v>36</v>
      </c>
      <c r="D72" s="688" t="s">
        <v>59</v>
      </c>
      <c r="E72" s="685">
        <v>265</v>
      </c>
      <c r="F72" s="685">
        <v>2264</v>
      </c>
      <c r="G72" s="685">
        <v>1</v>
      </c>
      <c r="H72" s="685">
        <v>8</v>
      </c>
      <c r="I72" s="687">
        <f t="shared" si="21"/>
        <v>2538</v>
      </c>
      <c r="J72" s="680"/>
      <c r="K72" s="701">
        <v>218</v>
      </c>
      <c r="L72" s="685">
        <v>20</v>
      </c>
      <c r="M72" s="685">
        <v>23</v>
      </c>
      <c r="N72" s="685">
        <v>360</v>
      </c>
      <c r="O72" s="686">
        <v>227</v>
      </c>
      <c r="P72" s="680"/>
      <c r="Q72" s="680"/>
      <c r="R72" s="680"/>
    </row>
    <row r="73" spans="2:18" s="23" customFormat="1" ht="13.35" hidden="1" customHeight="1" x14ac:dyDescent="0.2">
      <c r="B73" s="31"/>
      <c r="C73" s="689" t="s">
        <v>37</v>
      </c>
      <c r="D73" s="688" t="s">
        <v>63</v>
      </c>
      <c r="E73" s="685">
        <v>535</v>
      </c>
      <c r="F73" s="685">
        <v>4268</v>
      </c>
      <c r="G73" s="685">
        <v>2</v>
      </c>
      <c r="H73" s="685">
        <v>28</v>
      </c>
      <c r="I73" s="687">
        <f t="shared" si="21"/>
        <v>4833</v>
      </c>
      <c r="J73" s="680"/>
      <c r="K73" s="701">
        <v>407</v>
      </c>
      <c r="L73" s="685">
        <v>55</v>
      </c>
      <c r="M73" s="685">
        <v>73</v>
      </c>
      <c r="N73" s="685">
        <v>833</v>
      </c>
      <c r="O73" s="686">
        <v>429</v>
      </c>
      <c r="P73" s="680"/>
      <c r="Q73" s="680"/>
      <c r="R73" s="680"/>
    </row>
    <row r="74" spans="2:18" s="23" customFormat="1" ht="13.35" hidden="1" customHeight="1" x14ac:dyDescent="0.2">
      <c r="B74" s="31"/>
      <c r="C74" s="689" t="s">
        <v>38</v>
      </c>
      <c r="D74" s="688" t="s">
        <v>64</v>
      </c>
      <c r="E74" s="685">
        <v>261</v>
      </c>
      <c r="F74" s="685">
        <v>1828</v>
      </c>
      <c r="G74" s="685">
        <v>4</v>
      </c>
      <c r="H74" s="685">
        <v>15</v>
      </c>
      <c r="I74" s="687">
        <f t="shared" si="21"/>
        <v>2108</v>
      </c>
      <c r="J74" s="680"/>
      <c r="K74" s="701">
        <v>179</v>
      </c>
      <c r="L74" s="685">
        <v>45</v>
      </c>
      <c r="M74" s="685">
        <v>20</v>
      </c>
      <c r="N74" s="685">
        <v>391</v>
      </c>
      <c r="O74" s="686">
        <v>247</v>
      </c>
      <c r="P74" s="680"/>
      <c r="Q74" s="680"/>
      <c r="R74" s="680"/>
    </row>
    <row r="75" spans="2:18" s="23" customFormat="1" ht="13.35" hidden="1" customHeight="1" x14ac:dyDescent="0.2">
      <c r="B75" s="31"/>
      <c r="C75" s="689" t="s">
        <v>39</v>
      </c>
      <c r="D75" s="688" t="s">
        <v>65</v>
      </c>
      <c r="E75" s="685">
        <v>110</v>
      </c>
      <c r="F75" s="685">
        <v>706</v>
      </c>
      <c r="G75" s="685">
        <v>3</v>
      </c>
      <c r="H75" s="685">
        <v>10</v>
      </c>
      <c r="I75" s="687">
        <f t="shared" si="21"/>
        <v>829</v>
      </c>
      <c r="J75" s="680"/>
      <c r="K75" s="701">
        <v>64</v>
      </c>
      <c r="L75" s="685">
        <v>10</v>
      </c>
      <c r="M75" s="685">
        <v>13</v>
      </c>
      <c r="N75" s="685">
        <v>138</v>
      </c>
      <c r="O75" s="686">
        <v>111</v>
      </c>
      <c r="P75" s="680"/>
      <c r="Q75" s="680"/>
      <c r="R75" s="680"/>
    </row>
    <row r="76" spans="2:18" s="23" customFormat="1" ht="13.35" hidden="1" customHeight="1" x14ac:dyDescent="0.2">
      <c r="B76" s="31"/>
      <c r="C76" s="689" t="s">
        <v>40</v>
      </c>
      <c r="D76" s="688" t="s">
        <v>66</v>
      </c>
      <c r="E76" s="685">
        <v>57</v>
      </c>
      <c r="F76" s="685">
        <v>370</v>
      </c>
      <c r="G76" s="685">
        <v>1</v>
      </c>
      <c r="H76" s="685">
        <v>4</v>
      </c>
      <c r="I76" s="687">
        <f t="shared" si="21"/>
        <v>432</v>
      </c>
      <c r="J76" s="680"/>
      <c r="K76" s="701">
        <v>35</v>
      </c>
      <c r="L76" s="685">
        <v>13</v>
      </c>
      <c r="M76" s="685">
        <v>3</v>
      </c>
      <c r="N76" s="685">
        <v>75</v>
      </c>
      <c r="O76" s="686">
        <v>39</v>
      </c>
      <c r="P76" s="680"/>
      <c r="Q76" s="680"/>
      <c r="R76" s="680"/>
    </row>
    <row r="77" spans="2:18" s="23" customFormat="1" ht="13.35" hidden="1" customHeight="1" x14ac:dyDescent="0.2">
      <c r="B77" s="31"/>
      <c r="C77" s="689" t="s">
        <v>41</v>
      </c>
      <c r="D77" s="688" t="s">
        <v>114</v>
      </c>
      <c r="E77" s="685">
        <v>98</v>
      </c>
      <c r="F77" s="685">
        <v>693</v>
      </c>
      <c r="G77" s="685">
        <v>2</v>
      </c>
      <c r="H77" s="685">
        <v>4</v>
      </c>
      <c r="I77" s="687">
        <f t="shared" si="21"/>
        <v>797</v>
      </c>
      <c r="J77" s="680"/>
      <c r="K77" s="701">
        <v>58</v>
      </c>
      <c r="L77" s="685">
        <v>28</v>
      </c>
      <c r="M77" s="685">
        <v>10</v>
      </c>
      <c r="N77" s="685">
        <v>150</v>
      </c>
      <c r="O77" s="686">
        <v>101</v>
      </c>
      <c r="P77" s="680"/>
      <c r="Q77" s="680"/>
      <c r="R77" s="680"/>
    </row>
    <row r="78" spans="2:18" s="23" customFormat="1" ht="13.35" hidden="1" customHeight="1" x14ac:dyDescent="0.2">
      <c r="B78" s="31"/>
      <c r="C78" s="689" t="s">
        <v>42</v>
      </c>
      <c r="D78" s="688" t="s">
        <v>115</v>
      </c>
      <c r="E78" s="685">
        <v>28</v>
      </c>
      <c r="F78" s="685">
        <v>255</v>
      </c>
      <c r="G78" s="685">
        <v>2</v>
      </c>
      <c r="H78" s="685">
        <v>3</v>
      </c>
      <c r="I78" s="687">
        <f t="shared" si="21"/>
        <v>288</v>
      </c>
      <c r="J78" s="680"/>
      <c r="K78" s="701">
        <v>13</v>
      </c>
      <c r="L78" s="685">
        <v>16</v>
      </c>
      <c r="M78" s="685">
        <v>7</v>
      </c>
      <c r="N78" s="685">
        <v>65</v>
      </c>
      <c r="O78" s="686">
        <v>43</v>
      </c>
      <c r="P78" s="680"/>
      <c r="Q78" s="680"/>
      <c r="R78" s="680"/>
    </row>
    <row r="79" spans="2:18" s="23" customFormat="1" ht="13.35" hidden="1" customHeight="1" x14ac:dyDescent="0.2">
      <c r="B79" s="31"/>
      <c r="C79" s="689" t="s">
        <v>43</v>
      </c>
      <c r="D79" s="688" t="s">
        <v>116</v>
      </c>
      <c r="E79" s="685">
        <v>9</v>
      </c>
      <c r="F79" s="685">
        <v>91</v>
      </c>
      <c r="G79" s="685">
        <v>3</v>
      </c>
      <c r="H79" s="685">
        <v>0</v>
      </c>
      <c r="I79" s="687">
        <f t="shared" si="21"/>
        <v>103</v>
      </c>
      <c r="J79" s="680"/>
      <c r="K79" s="701">
        <v>4</v>
      </c>
      <c r="L79" s="685">
        <v>6</v>
      </c>
      <c r="M79" s="685">
        <v>3</v>
      </c>
      <c r="N79" s="685">
        <v>22</v>
      </c>
      <c r="O79" s="686">
        <v>14</v>
      </c>
      <c r="P79" s="680"/>
      <c r="Q79" s="680"/>
      <c r="R79" s="680"/>
    </row>
    <row r="80" spans="2:18" s="23" customFormat="1" ht="13.35" hidden="1" customHeight="1" x14ac:dyDescent="0.2">
      <c r="B80" s="31"/>
      <c r="C80" s="689" t="s">
        <v>44</v>
      </c>
      <c r="D80" s="688" t="s">
        <v>117</v>
      </c>
      <c r="E80" s="685">
        <v>7</v>
      </c>
      <c r="F80" s="685">
        <v>46</v>
      </c>
      <c r="G80" s="685">
        <v>0</v>
      </c>
      <c r="H80" s="685">
        <v>0</v>
      </c>
      <c r="I80" s="687">
        <f t="shared" si="21"/>
        <v>53</v>
      </c>
      <c r="J80" s="680"/>
      <c r="K80" s="701">
        <v>2</v>
      </c>
      <c r="L80" s="685">
        <v>5</v>
      </c>
      <c r="M80" s="685">
        <v>3</v>
      </c>
      <c r="N80" s="685">
        <v>6</v>
      </c>
      <c r="O80" s="686">
        <v>9</v>
      </c>
      <c r="P80" s="680"/>
      <c r="Q80" s="680"/>
      <c r="R80" s="680"/>
    </row>
    <row r="81" spans="2:18" s="23" customFormat="1" ht="13.35" hidden="1" customHeight="1" x14ac:dyDescent="0.2">
      <c r="B81" s="31"/>
      <c r="C81" s="689" t="s">
        <v>45</v>
      </c>
      <c r="D81" s="688" t="s">
        <v>118</v>
      </c>
      <c r="E81" s="685">
        <v>5</v>
      </c>
      <c r="F81" s="685">
        <v>83</v>
      </c>
      <c r="G81" s="685">
        <v>5</v>
      </c>
      <c r="H81" s="685">
        <v>0</v>
      </c>
      <c r="I81" s="687">
        <f t="shared" si="21"/>
        <v>93</v>
      </c>
      <c r="J81" s="680"/>
      <c r="K81" s="701">
        <v>4</v>
      </c>
      <c r="L81" s="685">
        <v>19</v>
      </c>
      <c r="M81" s="685">
        <v>2</v>
      </c>
      <c r="N81" s="685">
        <v>7</v>
      </c>
      <c r="O81" s="686">
        <v>11</v>
      </c>
      <c r="P81" s="680"/>
      <c r="Q81" s="680"/>
      <c r="R81" s="680"/>
    </row>
    <row r="82" spans="2:18" s="23" customFormat="1" ht="13.35" hidden="1" customHeight="1" x14ac:dyDescent="0.2">
      <c r="B82" s="31"/>
      <c r="C82" s="690" t="s">
        <v>46</v>
      </c>
      <c r="D82" s="691" t="s">
        <v>119</v>
      </c>
      <c r="E82" s="695">
        <v>2</v>
      </c>
      <c r="F82" s="695">
        <v>67</v>
      </c>
      <c r="G82" s="695">
        <v>12</v>
      </c>
      <c r="H82" s="695">
        <v>0</v>
      </c>
      <c r="I82" s="694">
        <f t="shared" si="21"/>
        <v>81</v>
      </c>
      <c r="J82" s="680"/>
      <c r="K82" s="702">
        <v>3</v>
      </c>
      <c r="L82" s="695">
        <v>22</v>
      </c>
      <c r="M82" s="695">
        <v>5</v>
      </c>
      <c r="N82" s="695">
        <v>5</v>
      </c>
      <c r="O82" s="696">
        <v>15</v>
      </c>
      <c r="P82" s="680"/>
      <c r="Q82" s="680"/>
      <c r="R82" s="680"/>
    </row>
    <row r="83" spans="2:18" s="23" customFormat="1" ht="13.35" hidden="1" customHeight="1" x14ac:dyDescent="0.2">
      <c r="B83" s="31"/>
      <c r="C83" s="690"/>
      <c r="D83" s="691"/>
      <c r="E83" s="692">
        <f>SUM(E66:E82)</f>
        <v>49903</v>
      </c>
      <c r="F83" s="692">
        <f>SUM(F66:F82)</f>
        <v>226442</v>
      </c>
      <c r="G83" s="692">
        <f>SUM(G66:G82)</f>
        <v>358</v>
      </c>
      <c r="H83" s="692">
        <f>SUM(H66:H82)</f>
        <v>1765</v>
      </c>
      <c r="I83" s="694">
        <f t="shared" si="21"/>
        <v>278468</v>
      </c>
      <c r="J83" s="680"/>
      <c r="K83" s="703">
        <f t="shared" ref="K83:O83" si="22">SUM(K66:K82)</f>
        <v>21470</v>
      </c>
      <c r="L83" s="692">
        <f t="shared" si="22"/>
        <v>2646</v>
      </c>
      <c r="M83" s="692">
        <f t="shared" si="22"/>
        <v>2440</v>
      </c>
      <c r="N83" s="692">
        <f t="shared" si="22"/>
        <v>65923</v>
      </c>
      <c r="O83" s="693">
        <f t="shared" si="22"/>
        <v>25566</v>
      </c>
      <c r="P83" s="680"/>
      <c r="Q83" s="680"/>
      <c r="R83" s="680"/>
    </row>
    <row r="84" spans="2:18" s="23" customFormat="1" ht="13.35" hidden="1" customHeight="1" x14ac:dyDescent="0.2">
      <c r="B84" s="31"/>
      <c r="C84" s="130"/>
      <c r="D84" s="130"/>
      <c r="E84" s="678">
        <f>A3.4.1!$G$4</f>
        <v>49903</v>
      </c>
      <c r="F84" s="678">
        <f>A3.4.1!$G$14</f>
        <v>226442</v>
      </c>
      <c r="G84" s="678">
        <f>A3.4.1!$G$17</f>
        <v>358</v>
      </c>
      <c r="H84" s="678">
        <f>A3.4.1!$G$26</f>
        <v>1765</v>
      </c>
      <c r="I84" s="680"/>
      <c r="J84" s="680"/>
      <c r="K84" s="678">
        <f>A3.4.1!$G$5</f>
        <v>21470</v>
      </c>
      <c r="L84" s="678">
        <f>A3.4.1!$G$21</f>
        <v>2646</v>
      </c>
      <c r="M84" s="678">
        <f>A3.4.1!$G$13</f>
        <v>2440</v>
      </c>
      <c r="N84" s="678">
        <f>A3.4.1!$G$11</f>
        <v>65923</v>
      </c>
      <c r="O84" s="678">
        <f>A3.4.1!$G$33</f>
        <v>25566</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A3.4.4!$G$7</f>
        <v>9980</v>
      </c>
      <c r="F87" s="685">
        <f>A3.4.4!$G$27</f>
        <v>23225</v>
      </c>
      <c r="G87" s="685">
        <f>A3.4.4!$G$30</f>
        <v>2728</v>
      </c>
      <c r="H87" s="685">
        <f>A3.4.4!$G$34</f>
        <v>3787</v>
      </c>
      <c r="I87" s="685">
        <f>A3.4.4!$G$35</f>
        <v>7086</v>
      </c>
      <c r="J87" s="687">
        <f t="shared" ref="J87:J104" si="23">SUM(E87:I87)</f>
        <v>46806</v>
      </c>
      <c r="K87" s="680"/>
      <c r="L87" s="680"/>
      <c r="M87" s="680"/>
      <c r="N87" s="680"/>
      <c r="O87" s="130"/>
      <c r="P87" s="680"/>
      <c r="Q87" s="680"/>
      <c r="R87" s="680"/>
    </row>
    <row r="88" spans="2:18" s="23" customFormat="1" ht="13.35" hidden="1" customHeight="1" x14ac:dyDescent="0.2">
      <c r="B88" s="31"/>
      <c r="C88" s="704" t="s">
        <v>30</v>
      </c>
      <c r="D88" s="705" t="s">
        <v>31</v>
      </c>
      <c r="E88" s="695">
        <f>A3.4.5!$G$7</f>
        <v>7837</v>
      </c>
      <c r="F88" s="695">
        <f>A3.4.5!$G$27</f>
        <v>34949</v>
      </c>
      <c r="G88" s="695">
        <f>A3.4.5!$G$30</f>
        <v>1202</v>
      </c>
      <c r="H88" s="695">
        <f>A3.4.5!$G$34</f>
        <v>1433</v>
      </c>
      <c r="I88" s="695">
        <f>A3.4.5!$G$35</f>
        <v>8073</v>
      </c>
      <c r="J88" s="694">
        <f t="shared" si="23"/>
        <v>53494</v>
      </c>
      <c r="K88" s="680"/>
      <c r="L88" s="680"/>
      <c r="M88" s="680"/>
      <c r="N88" s="680"/>
      <c r="O88" s="130"/>
      <c r="P88" s="680"/>
      <c r="Q88" s="680"/>
      <c r="R88" s="680"/>
    </row>
    <row r="89" spans="2:18" s="23" customFormat="1" ht="13.35" hidden="1" customHeight="1" x14ac:dyDescent="0.2">
      <c r="B89" s="31"/>
      <c r="C89" s="683" t="s">
        <v>32</v>
      </c>
      <c r="D89" s="684" t="s">
        <v>112</v>
      </c>
      <c r="E89" s="685">
        <v>2968</v>
      </c>
      <c r="F89" s="712">
        <v>12024</v>
      </c>
      <c r="G89" s="685">
        <v>1295</v>
      </c>
      <c r="H89" s="685">
        <v>1413</v>
      </c>
      <c r="I89" s="685">
        <v>3384</v>
      </c>
      <c r="J89" s="687">
        <f>SUM(E89:I89)</f>
        <v>21084</v>
      </c>
      <c r="K89" s="680"/>
      <c r="L89" s="680"/>
      <c r="M89" s="680"/>
      <c r="N89" s="680"/>
      <c r="O89" s="130"/>
      <c r="P89" s="680"/>
      <c r="Q89" s="680"/>
      <c r="R89" s="680"/>
    </row>
    <row r="90" spans="2:18" s="23" customFormat="1" ht="13.35" hidden="1" customHeight="1" x14ac:dyDescent="0.2">
      <c r="B90" s="31"/>
      <c r="C90" s="683" t="s">
        <v>33</v>
      </c>
      <c r="D90" s="688" t="s">
        <v>61</v>
      </c>
      <c r="E90" s="685">
        <v>731</v>
      </c>
      <c r="F90" s="685">
        <v>3639</v>
      </c>
      <c r="G90" s="685">
        <v>396</v>
      </c>
      <c r="H90" s="685">
        <v>572</v>
      </c>
      <c r="I90" s="685">
        <v>1138</v>
      </c>
      <c r="J90" s="687">
        <f t="shared" si="23"/>
        <v>6476</v>
      </c>
      <c r="K90" s="680"/>
      <c r="L90" s="680"/>
      <c r="M90" s="680"/>
      <c r="N90" s="680"/>
      <c r="O90" s="130"/>
      <c r="P90" s="680"/>
      <c r="Q90" s="680"/>
      <c r="R90" s="680"/>
    </row>
    <row r="91" spans="2:18" s="23" customFormat="1" ht="13.35" hidden="1" customHeight="1" x14ac:dyDescent="0.2">
      <c r="B91" s="31"/>
      <c r="C91" s="689" t="s">
        <v>34</v>
      </c>
      <c r="D91" s="688" t="s">
        <v>62</v>
      </c>
      <c r="E91" s="685">
        <v>443</v>
      </c>
      <c r="F91" s="685">
        <v>2510</v>
      </c>
      <c r="G91" s="685">
        <v>246</v>
      </c>
      <c r="H91" s="685">
        <v>437</v>
      </c>
      <c r="I91" s="685">
        <v>869</v>
      </c>
      <c r="J91" s="687">
        <f t="shared" si="23"/>
        <v>4505</v>
      </c>
      <c r="K91" s="680"/>
      <c r="L91" s="680"/>
      <c r="M91" s="680"/>
      <c r="N91" s="680"/>
      <c r="O91" s="130"/>
      <c r="P91" s="680"/>
      <c r="Q91" s="680"/>
      <c r="R91" s="680"/>
    </row>
    <row r="92" spans="2:18" s="23" customFormat="1" ht="13.35" hidden="1" customHeight="1" x14ac:dyDescent="0.2">
      <c r="B92" s="31"/>
      <c r="C92" s="689" t="s">
        <v>35</v>
      </c>
      <c r="D92" s="688" t="s">
        <v>58</v>
      </c>
      <c r="E92" s="685">
        <v>165</v>
      </c>
      <c r="F92" s="685">
        <v>1041</v>
      </c>
      <c r="G92" s="685">
        <v>82</v>
      </c>
      <c r="H92" s="685">
        <v>190</v>
      </c>
      <c r="I92" s="685">
        <v>400</v>
      </c>
      <c r="J92" s="687">
        <f t="shared" si="23"/>
        <v>1878</v>
      </c>
      <c r="K92" s="680"/>
      <c r="L92" s="680"/>
      <c r="M92" s="680"/>
      <c r="N92" s="680"/>
      <c r="O92" s="130"/>
      <c r="P92" s="680"/>
      <c r="Q92" s="680"/>
      <c r="R92" s="680"/>
    </row>
    <row r="93" spans="2:18" s="23" customFormat="1" ht="13.35" hidden="1" customHeight="1" x14ac:dyDescent="0.2">
      <c r="B93" s="31"/>
      <c r="C93" s="689" t="s">
        <v>36</v>
      </c>
      <c r="D93" s="688" t="s">
        <v>59</v>
      </c>
      <c r="E93" s="685">
        <v>97</v>
      </c>
      <c r="F93" s="685">
        <v>663</v>
      </c>
      <c r="G93" s="685">
        <v>51</v>
      </c>
      <c r="H93" s="685">
        <v>119</v>
      </c>
      <c r="I93" s="685">
        <v>302</v>
      </c>
      <c r="J93" s="687">
        <f t="shared" si="23"/>
        <v>1232</v>
      </c>
      <c r="K93" s="680"/>
      <c r="L93" s="680"/>
      <c r="M93" s="680"/>
      <c r="N93" s="680"/>
      <c r="O93" s="130"/>
      <c r="P93" s="680"/>
      <c r="Q93" s="680"/>
      <c r="R93" s="680"/>
    </row>
    <row r="94" spans="2:18" s="23" customFormat="1" ht="13.35" hidden="1" customHeight="1" x14ac:dyDescent="0.2">
      <c r="B94" s="31"/>
      <c r="C94" s="689" t="s">
        <v>37</v>
      </c>
      <c r="D94" s="688" t="s">
        <v>63</v>
      </c>
      <c r="E94" s="685">
        <v>217</v>
      </c>
      <c r="F94" s="685">
        <v>1309</v>
      </c>
      <c r="G94" s="685">
        <v>87</v>
      </c>
      <c r="H94" s="685">
        <v>258</v>
      </c>
      <c r="I94" s="685">
        <v>732</v>
      </c>
      <c r="J94" s="687">
        <f t="shared" si="23"/>
        <v>2603</v>
      </c>
      <c r="K94" s="680"/>
      <c r="L94" s="680"/>
      <c r="M94" s="680"/>
      <c r="N94" s="680"/>
      <c r="O94" s="130"/>
      <c r="P94" s="680"/>
      <c r="Q94" s="680"/>
      <c r="R94" s="680"/>
    </row>
    <row r="95" spans="2:18" s="23" customFormat="1" ht="13.35" hidden="1" customHeight="1" x14ac:dyDescent="0.2">
      <c r="B95" s="31"/>
      <c r="C95" s="689" t="s">
        <v>38</v>
      </c>
      <c r="D95" s="688" t="s">
        <v>64</v>
      </c>
      <c r="E95" s="685">
        <v>77</v>
      </c>
      <c r="F95" s="685">
        <v>508</v>
      </c>
      <c r="G95" s="685">
        <v>20</v>
      </c>
      <c r="H95" s="685">
        <v>136</v>
      </c>
      <c r="I95" s="685">
        <v>425</v>
      </c>
      <c r="J95" s="687">
        <f t="shared" si="23"/>
        <v>1166</v>
      </c>
      <c r="K95" s="680"/>
      <c r="L95" s="680"/>
      <c r="M95" s="680"/>
      <c r="N95" s="680"/>
      <c r="O95" s="130"/>
      <c r="P95" s="680"/>
      <c r="Q95" s="680"/>
      <c r="R95" s="680"/>
    </row>
    <row r="96" spans="2:18" s="23" customFormat="1" ht="13.35" hidden="1" customHeight="1" x14ac:dyDescent="0.2">
      <c r="B96" s="31"/>
      <c r="C96" s="689" t="s">
        <v>39</v>
      </c>
      <c r="D96" s="688" t="s">
        <v>65</v>
      </c>
      <c r="E96" s="685">
        <v>37</v>
      </c>
      <c r="F96" s="685">
        <v>166</v>
      </c>
      <c r="G96" s="685">
        <v>13</v>
      </c>
      <c r="H96" s="685">
        <v>50</v>
      </c>
      <c r="I96" s="685">
        <v>159</v>
      </c>
      <c r="J96" s="687">
        <f t="shared" si="23"/>
        <v>425</v>
      </c>
      <c r="K96" s="680"/>
      <c r="L96" s="680"/>
      <c r="M96" s="680"/>
      <c r="N96" s="680"/>
      <c r="O96" s="130"/>
      <c r="P96" s="680"/>
      <c r="Q96" s="680"/>
      <c r="R96" s="680"/>
    </row>
    <row r="97" spans="2:18" s="23" customFormat="1" ht="13.35" hidden="1" customHeight="1" x14ac:dyDescent="0.2">
      <c r="B97" s="31"/>
      <c r="C97" s="689" t="s">
        <v>40</v>
      </c>
      <c r="D97" s="688" t="s">
        <v>66</v>
      </c>
      <c r="E97" s="685">
        <v>15</v>
      </c>
      <c r="F97" s="685">
        <v>79</v>
      </c>
      <c r="G97" s="685">
        <v>2</v>
      </c>
      <c r="H97" s="685">
        <v>33</v>
      </c>
      <c r="I97" s="685">
        <v>78</v>
      </c>
      <c r="J97" s="687">
        <f t="shared" si="23"/>
        <v>207</v>
      </c>
      <c r="K97" s="680"/>
      <c r="L97" s="680"/>
      <c r="M97" s="680"/>
      <c r="N97" s="680"/>
      <c r="O97" s="130"/>
      <c r="P97" s="680"/>
      <c r="Q97" s="680"/>
      <c r="R97" s="680"/>
    </row>
    <row r="98" spans="2:18" s="23" customFormat="1" ht="13.35" hidden="1" customHeight="1" x14ac:dyDescent="0.2">
      <c r="B98" s="31"/>
      <c r="C98" s="689" t="s">
        <v>41</v>
      </c>
      <c r="D98" s="688" t="s">
        <v>114</v>
      </c>
      <c r="E98" s="685">
        <v>25</v>
      </c>
      <c r="F98" s="685">
        <v>141</v>
      </c>
      <c r="G98" s="685">
        <v>4</v>
      </c>
      <c r="H98" s="685">
        <v>67</v>
      </c>
      <c r="I98" s="685">
        <v>206</v>
      </c>
      <c r="J98" s="687">
        <f t="shared" si="23"/>
        <v>443</v>
      </c>
      <c r="K98" s="680"/>
      <c r="L98" s="680"/>
      <c r="M98" s="680"/>
      <c r="N98" s="680"/>
      <c r="O98" s="130"/>
      <c r="P98" s="680"/>
      <c r="Q98" s="680"/>
      <c r="R98" s="680"/>
    </row>
    <row r="99" spans="2:18" s="23" customFormat="1" ht="13.35" hidden="1" customHeight="1" x14ac:dyDescent="0.2">
      <c r="B99" s="31"/>
      <c r="C99" s="689" t="s">
        <v>42</v>
      </c>
      <c r="D99" s="688" t="s">
        <v>115</v>
      </c>
      <c r="E99" s="685">
        <v>11</v>
      </c>
      <c r="F99" s="685">
        <v>38</v>
      </c>
      <c r="G99" s="685">
        <v>2</v>
      </c>
      <c r="H99" s="685">
        <v>24</v>
      </c>
      <c r="I99" s="685">
        <v>50</v>
      </c>
      <c r="J99" s="687">
        <f t="shared" si="23"/>
        <v>125</v>
      </c>
      <c r="K99" s="680"/>
      <c r="L99" s="680"/>
      <c r="M99" s="680"/>
      <c r="N99" s="680"/>
      <c r="O99" s="130"/>
      <c r="P99" s="680"/>
      <c r="Q99" s="680"/>
      <c r="R99" s="680"/>
    </row>
    <row r="100" spans="2:18" s="23" customFormat="1" ht="13.35" hidden="1" customHeight="1" x14ac:dyDescent="0.2">
      <c r="B100" s="31"/>
      <c r="C100" s="689" t="s">
        <v>43</v>
      </c>
      <c r="D100" s="688" t="s">
        <v>116</v>
      </c>
      <c r="E100" s="685">
        <v>2</v>
      </c>
      <c r="F100" s="685">
        <v>22</v>
      </c>
      <c r="G100" s="685">
        <v>0</v>
      </c>
      <c r="H100" s="685">
        <v>14</v>
      </c>
      <c r="I100" s="685">
        <v>12</v>
      </c>
      <c r="J100" s="687">
        <f t="shared" si="23"/>
        <v>50</v>
      </c>
      <c r="K100" s="680"/>
      <c r="L100" s="680"/>
      <c r="M100" s="680"/>
      <c r="N100" s="680"/>
      <c r="O100" s="130"/>
      <c r="P100" s="680"/>
      <c r="Q100" s="680"/>
      <c r="R100" s="680"/>
    </row>
    <row r="101" spans="2:18" s="23" customFormat="1" ht="13.35" hidden="1" customHeight="1" x14ac:dyDescent="0.2">
      <c r="B101" s="31"/>
      <c r="C101" s="689" t="s">
        <v>44</v>
      </c>
      <c r="D101" s="688" t="s">
        <v>117</v>
      </c>
      <c r="E101" s="685">
        <v>1</v>
      </c>
      <c r="F101" s="685">
        <v>7</v>
      </c>
      <c r="G101" s="685">
        <v>0</v>
      </c>
      <c r="H101" s="685">
        <v>2</v>
      </c>
      <c r="I101" s="685">
        <v>5</v>
      </c>
      <c r="J101" s="687">
        <f t="shared" si="23"/>
        <v>15</v>
      </c>
      <c r="K101" s="680"/>
      <c r="L101" s="680"/>
      <c r="M101" s="680"/>
      <c r="N101" s="680"/>
      <c r="O101" s="130"/>
      <c r="P101" s="680"/>
      <c r="Q101" s="680"/>
      <c r="R101" s="680"/>
    </row>
    <row r="102" spans="2:18" s="23" customFormat="1" ht="13.35" hidden="1" customHeight="1" x14ac:dyDescent="0.2">
      <c r="B102" s="31"/>
      <c r="C102" s="689" t="s">
        <v>45</v>
      </c>
      <c r="D102" s="688" t="s">
        <v>118</v>
      </c>
      <c r="E102" s="685">
        <v>2</v>
      </c>
      <c r="F102" s="685">
        <v>14</v>
      </c>
      <c r="G102" s="685">
        <v>1</v>
      </c>
      <c r="H102" s="685">
        <v>9</v>
      </c>
      <c r="I102" s="685">
        <v>11</v>
      </c>
      <c r="J102" s="687">
        <f t="shared" si="23"/>
        <v>37</v>
      </c>
      <c r="K102" s="680"/>
      <c r="L102" s="680"/>
      <c r="M102" s="680"/>
      <c r="N102" s="680"/>
      <c r="O102" s="130"/>
      <c r="P102" s="680"/>
      <c r="Q102" s="680"/>
      <c r="R102" s="680"/>
    </row>
    <row r="103" spans="2:18" s="23" customFormat="1" ht="13.35" hidden="1" customHeight="1" x14ac:dyDescent="0.2">
      <c r="B103" s="31"/>
      <c r="C103" s="690" t="s">
        <v>46</v>
      </c>
      <c r="D103" s="691" t="s">
        <v>119</v>
      </c>
      <c r="E103" s="695">
        <v>2</v>
      </c>
      <c r="F103" s="695">
        <v>16</v>
      </c>
      <c r="G103" s="695">
        <v>0</v>
      </c>
      <c r="H103" s="695">
        <v>9</v>
      </c>
      <c r="I103" s="695">
        <v>7</v>
      </c>
      <c r="J103" s="694">
        <f t="shared" si="23"/>
        <v>34</v>
      </c>
      <c r="K103" s="680"/>
      <c r="L103" s="680"/>
      <c r="M103" s="680"/>
      <c r="N103" s="680"/>
      <c r="O103" s="130"/>
      <c r="P103" s="680"/>
      <c r="Q103" s="680"/>
      <c r="R103" s="680"/>
    </row>
    <row r="104" spans="2:18" s="23" customFormat="1" ht="13.35" hidden="1" customHeight="1" x14ac:dyDescent="0.2">
      <c r="B104" s="31"/>
      <c r="C104" s="690"/>
      <c r="D104" s="691"/>
      <c r="E104" s="692">
        <f>SUM(E87:E103)</f>
        <v>22610</v>
      </c>
      <c r="F104" s="692">
        <f>SUM(F87:F103)</f>
        <v>80351</v>
      </c>
      <c r="G104" s="692">
        <f>SUM(G87:G103)</f>
        <v>6129</v>
      </c>
      <c r="H104" s="692">
        <f>SUM(H87:H103)</f>
        <v>8553</v>
      </c>
      <c r="I104" s="692">
        <f>SUM(I87:I103)</f>
        <v>22937</v>
      </c>
      <c r="J104" s="694">
        <f t="shared" si="23"/>
        <v>140580</v>
      </c>
      <c r="K104" s="680"/>
      <c r="L104" s="680"/>
      <c r="M104" s="680"/>
      <c r="N104" s="680"/>
      <c r="O104" s="130"/>
      <c r="P104" s="680"/>
      <c r="Q104" s="680"/>
      <c r="R104" s="680"/>
    </row>
    <row r="105" spans="2:18" s="23" customFormat="1" ht="13.35" hidden="1" customHeight="1" x14ac:dyDescent="0.2">
      <c r="B105" s="31"/>
      <c r="C105" s="130"/>
      <c r="D105" s="130"/>
      <c r="E105" s="678">
        <f>A3.4.1!$G$7</f>
        <v>22610</v>
      </c>
      <c r="F105" s="678">
        <f>A3.4.1!$G$27</f>
        <v>80351</v>
      </c>
      <c r="G105" s="678">
        <f>A3.4.1!$G$30</f>
        <v>6129</v>
      </c>
      <c r="H105" s="678">
        <f>A3.4.1!$G$34</f>
        <v>8553</v>
      </c>
      <c r="I105" s="678">
        <f>A3.4.1!$G$35</f>
        <v>22937</v>
      </c>
      <c r="J105" s="678"/>
      <c r="K105" s="680"/>
      <c r="L105" s="680"/>
      <c r="M105" s="680"/>
      <c r="N105" s="680"/>
      <c r="O105" s="130"/>
      <c r="P105" s="680"/>
      <c r="Q105" s="680"/>
      <c r="R105" s="680"/>
    </row>
    <row r="106" spans="2:18" s="23" customFormat="1" ht="13.35" hidden="1" customHeight="1" x14ac:dyDescent="0.2">
      <c r="B106" s="31"/>
      <c r="C106" s="130"/>
      <c r="D106" s="130"/>
      <c r="E106" s="680"/>
      <c r="F106" s="715">
        <f>F104-F105</f>
        <v>0</v>
      </c>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A3.4.4!$G$12</f>
        <v>2581</v>
      </c>
      <c r="F108" s="685">
        <f>A3.4.4!$G$19</f>
        <v>2012</v>
      </c>
      <c r="G108" s="685">
        <f>A3.4.4!$G$24</f>
        <v>3710</v>
      </c>
      <c r="H108" s="685">
        <f>A3.4.4!$G$25</f>
        <v>2957</v>
      </c>
      <c r="I108" s="685">
        <f>A3.4.4!$G$29</f>
        <v>286</v>
      </c>
      <c r="J108" s="687">
        <f t="shared" ref="J108:J125" si="24">SUM(E108:I108)</f>
        <v>11546</v>
      </c>
      <c r="K108" s="680"/>
      <c r="L108" s="680"/>
      <c r="M108" s="680"/>
      <c r="N108" s="680"/>
      <c r="O108" s="130"/>
      <c r="P108" s="680"/>
      <c r="Q108" s="680"/>
      <c r="R108" s="680"/>
    </row>
    <row r="109" spans="2:18" s="23" customFormat="1" ht="13.35" hidden="1" customHeight="1" x14ac:dyDescent="0.2">
      <c r="B109" s="31"/>
      <c r="C109" s="704" t="s">
        <v>30</v>
      </c>
      <c r="D109" s="705" t="s">
        <v>31</v>
      </c>
      <c r="E109" s="695">
        <f>A3.4.5!$G$12</f>
        <v>2091</v>
      </c>
      <c r="F109" s="695">
        <f>A3.4.5!$G$19</f>
        <v>1328</v>
      </c>
      <c r="G109" s="695">
        <f>A3.4.5!$G$24</f>
        <v>2822</v>
      </c>
      <c r="H109" s="695">
        <f>A3.4.5!$G$25</f>
        <v>1809</v>
      </c>
      <c r="I109" s="695">
        <f>A3.4.5!$G$29</f>
        <v>10866</v>
      </c>
      <c r="J109" s="694">
        <f t="shared" si="24"/>
        <v>18916</v>
      </c>
      <c r="K109" s="680"/>
      <c r="L109" s="680"/>
      <c r="M109" s="680"/>
      <c r="N109" s="680"/>
      <c r="O109" s="130"/>
      <c r="P109" s="680"/>
      <c r="Q109" s="680"/>
      <c r="R109" s="680"/>
    </row>
    <row r="110" spans="2:18" s="23" customFormat="1" ht="13.35" hidden="1" customHeight="1" x14ac:dyDescent="0.2">
      <c r="B110" s="31"/>
      <c r="C110" s="683" t="s">
        <v>32</v>
      </c>
      <c r="D110" s="684" t="s">
        <v>112</v>
      </c>
      <c r="E110" s="685">
        <v>1115</v>
      </c>
      <c r="F110" s="685">
        <v>928</v>
      </c>
      <c r="G110" s="685">
        <v>1538</v>
      </c>
      <c r="H110" s="712">
        <v>834</v>
      </c>
      <c r="I110" s="685">
        <v>143</v>
      </c>
      <c r="J110" s="687">
        <f t="shared" si="24"/>
        <v>4558</v>
      </c>
      <c r="K110" s="680"/>
      <c r="L110" s="680"/>
      <c r="M110" s="680"/>
      <c r="N110" s="680"/>
      <c r="O110" s="130"/>
      <c r="P110" s="680"/>
      <c r="Q110" s="680"/>
      <c r="R110" s="680"/>
    </row>
    <row r="111" spans="2:18" s="23" customFormat="1" ht="13.35" hidden="1" customHeight="1" x14ac:dyDescent="0.2">
      <c r="B111" s="31"/>
      <c r="C111" s="683" t="s">
        <v>33</v>
      </c>
      <c r="D111" s="688" t="s">
        <v>61</v>
      </c>
      <c r="E111" s="685">
        <v>310</v>
      </c>
      <c r="F111" s="685">
        <v>583</v>
      </c>
      <c r="G111" s="685">
        <v>284</v>
      </c>
      <c r="H111" s="685">
        <v>225</v>
      </c>
      <c r="I111" s="685">
        <v>50</v>
      </c>
      <c r="J111" s="687">
        <f t="shared" si="24"/>
        <v>1452</v>
      </c>
      <c r="K111" s="680"/>
      <c r="L111" s="680"/>
      <c r="M111" s="680"/>
      <c r="N111" s="680"/>
      <c r="O111" s="130"/>
      <c r="P111" s="680"/>
      <c r="Q111" s="680"/>
      <c r="R111" s="680"/>
    </row>
    <row r="112" spans="2:18" s="23" customFormat="1" ht="13.35" hidden="1" customHeight="1" x14ac:dyDescent="0.2">
      <c r="B112" s="31"/>
      <c r="C112" s="689" t="s">
        <v>34</v>
      </c>
      <c r="D112" s="688" t="s">
        <v>62</v>
      </c>
      <c r="E112" s="685">
        <v>152</v>
      </c>
      <c r="F112" s="685">
        <v>647</v>
      </c>
      <c r="G112" s="685">
        <v>127</v>
      </c>
      <c r="H112" s="685">
        <v>143</v>
      </c>
      <c r="I112" s="685">
        <v>24</v>
      </c>
      <c r="J112" s="687">
        <f t="shared" si="24"/>
        <v>1093</v>
      </c>
      <c r="K112" s="680"/>
      <c r="L112" s="680"/>
      <c r="M112" s="680"/>
      <c r="N112" s="680"/>
      <c r="O112" s="130"/>
      <c r="P112" s="680"/>
      <c r="Q112" s="680"/>
      <c r="R112" s="680"/>
    </row>
    <row r="113" spans="2:18" s="23" customFormat="1" ht="13.35" hidden="1" customHeight="1" x14ac:dyDescent="0.2">
      <c r="B113" s="31"/>
      <c r="C113" s="689" t="s">
        <v>35</v>
      </c>
      <c r="D113" s="688" t="s">
        <v>58</v>
      </c>
      <c r="E113" s="685">
        <v>66</v>
      </c>
      <c r="F113" s="685">
        <v>311</v>
      </c>
      <c r="G113" s="685">
        <v>40</v>
      </c>
      <c r="H113" s="685">
        <v>44</v>
      </c>
      <c r="I113" s="685">
        <v>12</v>
      </c>
      <c r="J113" s="687">
        <f t="shared" si="24"/>
        <v>473</v>
      </c>
      <c r="K113" s="680"/>
      <c r="L113" s="680"/>
      <c r="M113" s="680"/>
      <c r="N113" s="680"/>
      <c r="O113" s="130"/>
      <c r="P113" s="680"/>
      <c r="Q113" s="680"/>
      <c r="R113" s="680"/>
    </row>
    <row r="114" spans="2:18" s="23" customFormat="1" ht="13.35" hidden="1" customHeight="1" x14ac:dyDescent="0.2">
      <c r="B114" s="31"/>
      <c r="C114" s="689" t="s">
        <v>36</v>
      </c>
      <c r="D114" s="688" t="s">
        <v>59</v>
      </c>
      <c r="E114" s="685">
        <v>41</v>
      </c>
      <c r="F114" s="685">
        <v>221</v>
      </c>
      <c r="G114" s="685">
        <v>26</v>
      </c>
      <c r="H114" s="685">
        <v>38</v>
      </c>
      <c r="I114" s="685">
        <v>5</v>
      </c>
      <c r="J114" s="687">
        <f t="shared" si="24"/>
        <v>331</v>
      </c>
      <c r="K114" s="680"/>
      <c r="L114" s="680"/>
      <c r="M114" s="680"/>
      <c r="N114" s="680"/>
      <c r="O114" s="130"/>
      <c r="P114" s="680"/>
      <c r="Q114" s="680"/>
      <c r="R114" s="680"/>
    </row>
    <row r="115" spans="2:18" s="23" customFormat="1" ht="13.35" hidden="1" customHeight="1" x14ac:dyDescent="0.2">
      <c r="B115" s="31"/>
      <c r="C115" s="689" t="s">
        <v>37</v>
      </c>
      <c r="D115" s="688" t="s">
        <v>63</v>
      </c>
      <c r="E115" s="685">
        <v>82</v>
      </c>
      <c r="F115" s="685">
        <v>390</v>
      </c>
      <c r="G115" s="685">
        <v>32</v>
      </c>
      <c r="H115" s="685">
        <v>82</v>
      </c>
      <c r="I115" s="685">
        <v>10</v>
      </c>
      <c r="J115" s="687">
        <f t="shared" si="24"/>
        <v>596</v>
      </c>
      <c r="K115" s="680"/>
      <c r="L115" s="680"/>
      <c r="M115" s="680"/>
      <c r="N115" s="680"/>
      <c r="O115" s="130"/>
      <c r="P115" s="680"/>
      <c r="Q115" s="680"/>
      <c r="R115" s="680"/>
    </row>
    <row r="116" spans="2:18" s="23" customFormat="1" ht="13.35" hidden="1" customHeight="1" x14ac:dyDescent="0.2">
      <c r="B116" s="31"/>
      <c r="C116" s="689" t="s">
        <v>38</v>
      </c>
      <c r="D116" s="688" t="s">
        <v>64</v>
      </c>
      <c r="E116" s="685">
        <v>28</v>
      </c>
      <c r="F116" s="685">
        <v>133</v>
      </c>
      <c r="G116" s="685">
        <v>5</v>
      </c>
      <c r="H116" s="685">
        <v>33</v>
      </c>
      <c r="I116" s="685">
        <v>2</v>
      </c>
      <c r="J116" s="687">
        <f t="shared" si="24"/>
        <v>201</v>
      </c>
      <c r="K116" s="680"/>
      <c r="L116" s="680"/>
      <c r="M116" s="680"/>
      <c r="N116" s="680"/>
      <c r="O116" s="130"/>
      <c r="P116" s="680"/>
      <c r="Q116" s="680"/>
      <c r="R116" s="680"/>
    </row>
    <row r="117" spans="2:18" s="23" customFormat="1" ht="13.35" hidden="1" customHeight="1" x14ac:dyDescent="0.2">
      <c r="B117" s="31"/>
      <c r="C117" s="689" t="s">
        <v>39</v>
      </c>
      <c r="D117" s="688" t="s">
        <v>65</v>
      </c>
      <c r="E117" s="685">
        <v>11</v>
      </c>
      <c r="F117" s="685">
        <v>44</v>
      </c>
      <c r="G117" s="685">
        <v>2</v>
      </c>
      <c r="H117" s="685">
        <v>13</v>
      </c>
      <c r="I117" s="685">
        <v>1</v>
      </c>
      <c r="J117" s="687">
        <f t="shared" si="24"/>
        <v>71</v>
      </c>
      <c r="K117" s="680"/>
      <c r="L117" s="680"/>
      <c r="M117" s="680"/>
      <c r="N117" s="680"/>
      <c r="O117" s="130"/>
      <c r="P117" s="680"/>
      <c r="Q117" s="680"/>
      <c r="R117" s="680"/>
    </row>
    <row r="118" spans="2:18" s="23" customFormat="1" ht="13.35" hidden="1" customHeight="1" x14ac:dyDescent="0.2">
      <c r="B118" s="31"/>
      <c r="C118" s="689" t="s">
        <v>40</v>
      </c>
      <c r="D118" s="688" t="s">
        <v>66</v>
      </c>
      <c r="E118" s="685">
        <v>10</v>
      </c>
      <c r="F118" s="685">
        <v>18</v>
      </c>
      <c r="G118" s="685">
        <v>2</v>
      </c>
      <c r="H118" s="685">
        <v>12</v>
      </c>
      <c r="I118" s="685">
        <v>0</v>
      </c>
      <c r="J118" s="687">
        <f t="shared" si="24"/>
        <v>42</v>
      </c>
      <c r="K118" s="680"/>
      <c r="L118" s="680"/>
      <c r="M118" s="680"/>
      <c r="N118" s="680"/>
      <c r="O118" s="130"/>
      <c r="P118" s="680"/>
      <c r="Q118" s="680"/>
      <c r="R118" s="680"/>
    </row>
    <row r="119" spans="2:18" s="23" customFormat="1" ht="13.35" hidden="1" customHeight="1" x14ac:dyDescent="0.2">
      <c r="B119" s="31"/>
      <c r="C119" s="689" t="s">
        <v>41</v>
      </c>
      <c r="D119" s="688" t="s">
        <v>114</v>
      </c>
      <c r="E119" s="685">
        <v>5</v>
      </c>
      <c r="F119" s="685">
        <v>51</v>
      </c>
      <c r="G119" s="685">
        <v>4</v>
      </c>
      <c r="H119" s="685">
        <v>15</v>
      </c>
      <c r="I119" s="685">
        <v>0</v>
      </c>
      <c r="J119" s="687">
        <f t="shared" si="24"/>
        <v>75</v>
      </c>
      <c r="K119" s="680"/>
      <c r="L119" s="680"/>
      <c r="M119" s="680"/>
      <c r="N119" s="680"/>
      <c r="O119" s="130"/>
      <c r="P119" s="680"/>
      <c r="Q119" s="680"/>
      <c r="R119" s="680"/>
    </row>
    <row r="120" spans="2:18" s="23" customFormat="1" ht="13.35" hidden="1" customHeight="1" x14ac:dyDescent="0.2">
      <c r="B120" s="31"/>
      <c r="C120" s="689" t="s">
        <v>42</v>
      </c>
      <c r="D120" s="688" t="s">
        <v>115</v>
      </c>
      <c r="E120" s="685">
        <v>3</v>
      </c>
      <c r="F120" s="685">
        <v>13</v>
      </c>
      <c r="G120" s="685">
        <v>0</v>
      </c>
      <c r="H120" s="685">
        <v>5</v>
      </c>
      <c r="I120" s="685">
        <v>1</v>
      </c>
      <c r="J120" s="687">
        <f t="shared" si="24"/>
        <v>22</v>
      </c>
      <c r="K120" s="680"/>
      <c r="L120" s="680"/>
      <c r="M120" s="680"/>
      <c r="N120" s="680"/>
      <c r="O120" s="130"/>
      <c r="P120" s="680"/>
      <c r="Q120" s="680"/>
      <c r="R120" s="680"/>
    </row>
    <row r="121" spans="2:18" s="23" customFormat="1" ht="13.35" hidden="1" customHeight="1" x14ac:dyDescent="0.2">
      <c r="B121" s="31"/>
      <c r="C121" s="689" t="s">
        <v>43</v>
      </c>
      <c r="D121" s="688" t="s">
        <v>116</v>
      </c>
      <c r="E121" s="685">
        <v>0</v>
      </c>
      <c r="F121" s="685">
        <v>9</v>
      </c>
      <c r="G121" s="685">
        <v>0</v>
      </c>
      <c r="H121" s="685">
        <v>1</v>
      </c>
      <c r="I121" s="685">
        <v>0</v>
      </c>
      <c r="J121" s="687">
        <f t="shared" si="24"/>
        <v>10</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3</v>
      </c>
      <c r="G122" s="685">
        <v>0</v>
      </c>
      <c r="H122" s="685">
        <v>2</v>
      </c>
      <c r="I122" s="685">
        <v>0</v>
      </c>
      <c r="J122" s="687">
        <f t="shared" si="24"/>
        <v>5</v>
      </c>
      <c r="K122" s="680"/>
      <c r="L122" s="680"/>
      <c r="M122" s="680"/>
      <c r="N122" s="680"/>
      <c r="O122" s="130"/>
      <c r="P122" s="680"/>
      <c r="Q122" s="680"/>
      <c r="R122" s="680"/>
    </row>
    <row r="123" spans="2:18" s="23" customFormat="1" ht="13.35" hidden="1" customHeight="1" x14ac:dyDescent="0.2">
      <c r="B123" s="31"/>
      <c r="C123" s="689" t="s">
        <v>45</v>
      </c>
      <c r="D123" s="688" t="s">
        <v>118</v>
      </c>
      <c r="E123" s="685">
        <v>1</v>
      </c>
      <c r="F123" s="685">
        <v>6</v>
      </c>
      <c r="G123" s="685">
        <v>0</v>
      </c>
      <c r="H123" s="685">
        <v>4</v>
      </c>
      <c r="I123" s="685">
        <v>0</v>
      </c>
      <c r="J123" s="687">
        <f t="shared" si="24"/>
        <v>11</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5</v>
      </c>
      <c r="G124" s="695">
        <v>0</v>
      </c>
      <c r="H124" s="695">
        <v>8</v>
      </c>
      <c r="I124" s="695">
        <v>0</v>
      </c>
      <c r="J124" s="694">
        <f t="shared" si="24"/>
        <v>13</v>
      </c>
      <c r="K124" s="680"/>
      <c r="L124" s="680"/>
      <c r="M124" s="680"/>
      <c r="N124" s="680"/>
      <c r="O124" s="130"/>
      <c r="P124" s="680"/>
      <c r="Q124" s="680"/>
      <c r="R124" s="680"/>
    </row>
    <row r="125" spans="2:18" s="23" customFormat="1" ht="13.35" hidden="1" customHeight="1" x14ac:dyDescent="0.2">
      <c r="B125" s="31"/>
      <c r="C125" s="690"/>
      <c r="D125" s="691"/>
      <c r="E125" s="692">
        <f>SUM(E108:E124)</f>
        <v>6496</v>
      </c>
      <c r="F125" s="692">
        <f>SUM(F108:F124)</f>
        <v>6702</v>
      </c>
      <c r="G125" s="692">
        <f>SUM(G108:G124)</f>
        <v>8592</v>
      </c>
      <c r="H125" s="692">
        <f>SUM(H108:H124)</f>
        <v>6225</v>
      </c>
      <c r="I125" s="692">
        <f>SUM(I108:I124)</f>
        <v>11400</v>
      </c>
      <c r="J125" s="694">
        <f t="shared" si="24"/>
        <v>39415</v>
      </c>
      <c r="K125" s="680"/>
      <c r="L125" s="680"/>
      <c r="M125" s="680"/>
      <c r="N125" s="680"/>
      <c r="O125" s="130"/>
      <c r="P125" s="680"/>
      <c r="Q125" s="680"/>
      <c r="R125" s="680"/>
    </row>
    <row r="126" spans="2:18" s="23" customFormat="1" ht="13.35" hidden="1" customHeight="1" x14ac:dyDescent="0.2">
      <c r="B126" s="31"/>
      <c r="C126" s="130"/>
      <c r="D126" s="130"/>
      <c r="E126" s="678">
        <f>A3.4.1!$G$12</f>
        <v>6496</v>
      </c>
      <c r="F126" s="678">
        <f>A3.4.1!$G$19</f>
        <v>6702</v>
      </c>
      <c r="G126" s="678">
        <f>A3.4.1!$G$24</f>
        <v>8592</v>
      </c>
      <c r="H126" s="678">
        <f>A3.4.1!$G$25</f>
        <v>6225</v>
      </c>
      <c r="I126" s="678">
        <f>A3.4.1!$G$29</f>
        <v>11400</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716">
        <f>I126-I125</f>
        <v>0</v>
      </c>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488</v>
      </c>
      <c r="F129" s="500">
        <v>0</v>
      </c>
      <c r="G129" s="500">
        <v>7</v>
      </c>
      <c r="H129" s="500">
        <v>1</v>
      </c>
      <c r="I129" s="500">
        <v>456</v>
      </c>
      <c r="J129" s="687">
        <f t="shared" ref="J129:J146" si="25">SUM(E129:I129)</f>
        <v>952</v>
      </c>
      <c r="K129" s="715">
        <f t="shared" ref="K129:K145" si="26">Q10</f>
        <v>0</v>
      </c>
      <c r="L129" s="680"/>
      <c r="M129" s="680"/>
      <c r="N129" s="680"/>
      <c r="O129" s="130"/>
      <c r="P129" s="680"/>
      <c r="Q129" s="680"/>
      <c r="R129" s="680"/>
    </row>
    <row r="130" spans="2:18" s="23" customFormat="1" ht="13.35" hidden="1" customHeight="1" x14ac:dyDescent="0.2">
      <c r="B130" s="31"/>
      <c r="C130" s="704" t="s">
        <v>30</v>
      </c>
      <c r="D130" s="705" t="s">
        <v>31</v>
      </c>
      <c r="E130" s="713">
        <v>10778</v>
      </c>
      <c r="F130" s="503">
        <v>0</v>
      </c>
      <c r="G130" s="503">
        <v>37</v>
      </c>
      <c r="H130" s="503">
        <v>0</v>
      </c>
      <c r="I130" s="503">
        <v>583</v>
      </c>
      <c r="J130" s="694">
        <f t="shared" si="25"/>
        <v>11398</v>
      </c>
      <c r="K130" s="715">
        <f t="shared" si="26"/>
        <v>0</v>
      </c>
      <c r="L130" s="680"/>
      <c r="M130" s="680"/>
      <c r="N130" s="680"/>
      <c r="O130" s="130"/>
      <c r="P130" s="680"/>
      <c r="Q130" s="680"/>
      <c r="R130" s="680"/>
    </row>
    <row r="131" spans="2:18" s="23" customFormat="1" ht="13.35" hidden="1" customHeight="1" x14ac:dyDescent="0.2">
      <c r="B131" s="31"/>
      <c r="C131" s="683" t="s">
        <v>32</v>
      </c>
      <c r="D131" s="684" t="s">
        <v>112</v>
      </c>
      <c r="E131" s="712">
        <v>586</v>
      </c>
      <c r="F131" s="712">
        <v>0</v>
      </c>
      <c r="G131" s="685">
        <v>21</v>
      </c>
      <c r="H131" s="685">
        <v>14</v>
      </c>
      <c r="I131" s="685">
        <v>272</v>
      </c>
      <c r="J131" s="687">
        <f t="shared" si="25"/>
        <v>893</v>
      </c>
      <c r="K131" s="715">
        <f t="shared" si="26"/>
        <v>0</v>
      </c>
      <c r="L131" s="680"/>
      <c r="M131" s="680"/>
      <c r="N131" s="680"/>
      <c r="O131" s="130"/>
      <c r="P131" s="680"/>
      <c r="Q131" s="680"/>
      <c r="R131" s="680"/>
    </row>
    <row r="132" spans="2:18" s="23" customFormat="1" ht="13.35" hidden="1" customHeight="1" x14ac:dyDescent="0.2">
      <c r="B132" s="31"/>
      <c r="C132" s="683" t="s">
        <v>33</v>
      </c>
      <c r="D132" s="688" t="s">
        <v>61</v>
      </c>
      <c r="E132" s="685">
        <v>61</v>
      </c>
      <c r="F132" s="685">
        <v>0</v>
      </c>
      <c r="G132" s="685">
        <v>2</v>
      </c>
      <c r="H132" s="685">
        <v>0</v>
      </c>
      <c r="I132" s="685">
        <v>22</v>
      </c>
      <c r="J132" s="687">
        <f t="shared" si="25"/>
        <v>85</v>
      </c>
      <c r="K132" s="715">
        <f t="shared" si="26"/>
        <v>0</v>
      </c>
      <c r="L132" s="680"/>
      <c r="M132" s="680"/>
      <c r="N132" s="680"/>
      <c r="O132" s="130"/>
      <c r="P132" s="680"/>
      <c r="Q132" s="680"/>
      <c r="R132" s="680"/>
    </row>
    <row r="133" spans="2:18" s="23" customFormat="1" ht="13.35" hidden="1" customHeight="1" x14ac:dyDescent="0.2">
      <c r="B133" s="31"/>
      <c r="C133" s="689" t="s">
        <v>34</v>
      </c>
      <c r="D133" s="688" t="s">
        <v>62</v>
      </c>
      <c r="E133" s="685">
        <v>31</v>
      </c>
      <c r="F133" s="685">
        <v>0</v>
      </c>
      <c r="G133" s="685">
        <v>0</v>
      </c>
      <c r="H133" s="685">
        <v>0</v>
      </c>
      <c r="I133" s="685">
        <v>15</v>
      </c>
      <c r="J133" s="687">
        <f t="shared" si="25"/>
        <v>46</v>
      </c>
      <c r="K133" s="715">
        <f t="shared" si="26"/>
        <v>0</v>
      </c>
      <c r="L133" s="680"/>
      <c r="M133" s="680"/>
      <c r="N133" s="680"/>
      <c r="O133" s="130"/>
      <c r="P133" s="680"/>
      <c r="Q133" s="680"/>
      <c r="R133" s="680"/>
    </row>
    <row r="134" spans="2:18" s="23" customFormat="1" ht="13.35" hidden="1" customHeight="1" x14ac:dyDescent="0.2">
      <c r="B134" s="31"/>
      <c r="C134" s="689" t="s">
        <v>35</v>
      </c>
      <c r="D134" s="688" t="s">
        <v>58</v>
      </c>
      <c r="E134" s="685">
        <v>17</v>
      </c>
      <c r="F134" s="685">
        <v>0</v>
      </c>
      <c r="G134" s="685">
        <v>0</v>
      </c>
      <c r="H134" s="685">
        <v>0</v>
      </c>
      <c r="I134" s="685">
        <v>6</v>
      </c>
      <c r="J134" s="687">
        <f t="shared" si="25"/>
        <v>23</v>
      </c>
      <c r="K134" s="715">
        <f t="shared" si="26"/>
        <v>0</v>
      </c>
      <c r="L134" s="680"/>
      <c r="M134" s="680"/>
      <c r="N134" s="680"/>
      <c r="O134" s="130"/>
      <c r="P134" s="680"/>
      <c r="Q134" s="680"/>
      <c r="R134" s="680"/>
    </row>
    <row r="135" spans="2:18" s="23" customFormat="1" ht="13.35" hidden="1" customHeight="1" x14ac:dyDescent="0.2">
      <c r="B135" s="31"/>
      <c r="C135" s="689" t="s">
        <v>36</v>
      </c>
      <c r="D135" s="688" t="s">
        <v>59</v>
      </c>
      <c r="E135" s="685">
        <v>8</v>
      </c>
      <c r="F135" s="685">
        <v>0</v>
      </c>
      <c r="G135" s="685">
        <v>1</v>
      </c>
      <c r="H135" s="685">
        <v>0</v>
      </c>
      <c r="I135" s="685">
        <v>8</v>
      </c>
      <c r="J135" s="687">
        <f t="shared" si="25"/>
        <v>17</v>
      </c>
      <c r="K135" s="715">
        <f t="shared" si="26"/>
        <v>0</v>
      </c>
      <c r="L135" s="680"/>
      <c r="M135" s="680"/>
      <c r="N135" s="680"/>
      <c r="O135" s="130"/>
      <c r="P135" s="680"/>
      <c r="Q135" s="680"/>
      <c r="R135" s="680"/>
    </row>
    <row r="136" spans="2:18" s="23" customFormat="1" ht="13.35" hidden="1" customHeight="1" x14ac:dyDescent="0.2">
      <c r="B136" s="31"/>
      <c r="C136" s="689" t="s">
        <v>37</v>
      </c>
      <c r="D136" s="688" t="s">
        <v>63</v>
      </c>
      <c r="E136" s="685">
        <v>18</v>
      </c>
      <c r="F136" s="685">
        <v>0</v>
      </c>
      <c r="G136" s="685">
        <v>0</v>
      </c>
      <c r="H136" s="685">
        <v>0</v>
      </c>
      <c r="I136" s="685">
        <v>3</v>
      </c>
      <c r="J136" s="687">
        <f t="shared" si="25"/>
        <v>21</v>
      </c>
      <c r="K136" s="715">
        <f t="shared" si="26"/>
        <v>0</v>
      </c>
      <c r="L136" s="680"/>
      <c r="M136" s="680"/>
      <c r="N136" s="680"/>
      <c r="O136" s="130"/>
      <c r="P136" s="680"/>
      <c r="Q136" s="680"/>
      <c r="R136" s="680"/>
    </row>
    <row r="137" spans="2:18" s="23" customFormat="1" ht="13.35" hidden="1" customHeight="1" x14ac:dyDescent="0.2">
      <c r="B137" s="31"/>
      <c r="C137" s="689" t="s">
        <v>38</v>
      </c>
      <c r="D137" s="688" t="s">
        <v>64</v>
      </c>
      <c r="E137" s="685">
        <v>5</v>
      </c>
      <c r="F137" s="685">
        <v>0</v>
      </c>
      <c r="G137" s="685">
        <v>0</v>
      </c>
      <c r="H137" s="685">
        <v>0</v>
      </c>
      <c r="I137" s="685">
        <v>4</v>
      </c>
      <c r="J137" s="687">
        <f t="shared" si="25"/>
        <v>9</v>
      </c>
      <c r="K137" s="715">
        <f t="shared" si="26"/>
        <v>0</v>
      </c>
      <c r="L137" s="680"/>
      <c r="M137" s="680"/>
      <c r="N137" s="680"/>
      <c r="O137" s="130"/>
      <c r="P137" s="680"/>
      <c r="Q137" s="680"/>
      <c r="R137" s="680"/>
    </row>
    <row r="138" spans="2:18" s="23" customFormat="1" ht="13.35" hidden="1" customHeight="1" x14ac:dyDescent="0.2">
      <c r="B138" s="31"/>
      <c r="C138" s="689" t="s">
        <v>39</v>
      </c>
      <c r="D138" s="688" t="s">
        <v>65</v>
      </c>
      <c r="E138" s="685">
        <v>3</v>
      </c>
      <c r="F138" s="685">
        <v>0</v>
      </c>
      <c r="G138" s="685">
        <v>0</v>
      </c>
      <c r="H138" s="685">
        <v>0</v>
      </c>
      <c r="I138" s="685">
        <v>1</v>
      </c>
      <c r="J138" s="687">
        <f t="shared" si="25"/>
        <v>4</v>
      </c>
      <c r="K138" s="715">
        <f t="shared" si="26"/>
        <v>0</v>
      </c>
      <c r="L138" s="680"/>
      <c r="M138" s="680"/>
      <c r="N138" s="680"/>
      <c r="O138" s="130"/>
      <c r="P138" s="680"/>
      <c r="Q138" s="680"/>
      <c r="R138" s="680"/>
    </row>
    <row r="139" spans="2:18" s="23" customFormat="1" ht="13.35" hidden="1" customHeight="1" x14ac:dyDescent="0.2">
      <c r="B139" s="31"/>
      <c r="C139" s="689" t="s">
        <v>40</v>
      </c>
      <c r="D139" s="688" t="s">
        <v>66</v>
      </c>
      <c r="E139" s="685">
        <v>3</v>
      </c>
      <c r="F139" s="685">
        <v>0</v>
      </c>
      <c r="G139" s="685">
        <v>0</v>
      </c>
      <c r="H139" s="685">
        <v>0</v>
      </c>
      <c r="I139" s="685">
        <v>0</v>
      </c>
      <c r="J139" s="687">
        <f t="shared" si="25"/>
        <v>3</v>
      </c>
      <c r="K139" s="715">
        <f t="shared" si="26"/>
        <v>0</v>
      </c>
      <c r="L139" s="680"/>
      <c r="M139" s="680"/>
      <c r="N139" s="680"/>
      <c r="O139" s="130"/>
      <c r="P139" s="680"/>
      <c r="Q139" s="680"/>
      <c r="R139" s="680"/>
    </row>
    <row r="140" spans="2:18" s="23" customFormat="1" ht="13.35" hidden="1" customHeight="1" x14ac:dyDescent="0.2">
      <c r="B140" s="31"/>
      <c r="C140" s="689" t="s">
        <v>41</v>
      </c>
      <c r="D140" s="688" t="s">
        <v>114</v>
      </c>
      <c r="E140" s="685">
        <v>1</v>
      </c>
      <c r="F140" s="685">
        <v>0</v>
      </c>
      <c r="G140" s="685">
        <v>0</v>
      </c>
      <c r="H140" s="685">
        <v>0</v>
      </c>
      <c r="I140" s="685">
        <v>0</v>
      </c>
      <c r="J140" s="687">
        <f t="shared" si="25"/>
        <v>1</v>
      </c>
      <c r="K140" s="715">
        <f t="shared" si="26"/>
        <v>0</v>
      </c>
      <c r="L140" s="680"/>
      <c r="M140" s="680"/>
      <c r="N140" s="680"/>
      <c r="O140" s="130"/>
      <c r="P140" s="680"/>
      <c r="Q140" s="680"/>
      <c r="R140" s="680"/>
    </row>
    <row r="141" spans="2:18" s="23" customFormat="1" ht="13.35" hidden="1" customHeight="1" x14ac:dyDescent="0.2">
      <c r="B141" s="31"/>
      <c r="C141" s="689" t="s">
        <v>42</v>
      </c>
      <c r="D141" s="688" t="s">
        <v>115</v>
      </c>
      <c r="E141" s="685">
        <v>2</v>
      </c>
      <c r="F141" s="685">
        <v>0</v>
      </c>
      <c r="G141" s="685">
        <v>0</v>
      </c>
      <c r="H141" s="685">
        <v>0</v>
      </c>
      <c r="I141" s="685">
        <v>0</v>
      </c>
      <c r="J141" s="687">
        <f t="shared" si="25"/>
        <v>2</v>
      </c>
      <c r="K141" s="715">
        <f t="shared" si="26"/>
        <v>0</v>
      </c>
      <c r="L141" s="680"/>
      <c r="M141" s="680"/>
      <c r="N141" s="680"/>
      <c r="O141" s="130"/>
      <c r="P141" s="680"/>
      <c r="Q141" s="680"/>
      <c r="R141" s="680"/>
    </row>
    <row r="142" spans="2:18" s="23" customFormat="1" ht="13.35" hidden="1" customHeight="1" x14ac:dyDescent="0.2">
      <c r="B142" s="31"/>
      <c r="C142" s="689" t="s">
        <v>43</v>
      </c>
      <c r="D142" s="688" t="s">
        <v>116</v>
      </c>
      <c r="E142" s="685">
        <v>0</v>
      </c>
      <c r="F142" s="685">
        <v>0</v>
      </c>
      <c r="G142" s="685">
        <v>0</v>
      </c>
      <c r="H142" s="685">
        <v>0</v>
      </c>
      <c r="I142" s="685">
        <v>0</v>
      </c>
      <c r="J142" s="687">
        <f t="shared" si="25"/>
        <v>0</v>
      </c>
      <c r="K142" s="715">
        <f t="shared" si="26"/>
        <v>0</v>
      </c>
      <c r="L142" s="680"/>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5"/>
        <v>0</v>
      </c>
      <c r="K143" s="715">
        <f t="shared" si="26"/>
        <v>0</v>
      </c>
      <c r="L143" s="680"/>
      <c r="M143" s="680"/>
      <c r="N143" s="680"/>
      <c r="O143" s="130"/>
      <c r="P143" s="680"/>
      <c r="Q143" s="680"/>
      <c r="R143" s="680"/>
    </row>
    <row r="144" spans="2:18" s="23" customFormat="1" ht="13.35" hidden="1" customHeight="1" x14ac:dyDescent="0.2">
      <c r="B144" s="31"/>
      <c r="C144" s="689" t="s">
        <v>45</v>
      </c>
      <c r="D144" s="688" t="s">
        <v>118</v>
      </c>
      <c r="E144" s="712">
        <v>-1</v>
      </c>
      <c r="F144" s="685">
        <v>0</v>
      </c>
      <c r="G144" s="685">
        <v>0</v>
      </c>
      <c r="H144" s="685">
        <v>0</v>
      </c>
      <c r="I144" s="685">
        <v>0</v>
      </c>
      <c r="J144" s="687">
        <f t="shared" si="25"/>
        <v>-1</v>
      </c>
      <c r="K144" s="715">
        <f t="shared" si="26"/>
        <v>0</v>
      </c>
      <c r="L144" s="680"/>
      <c r="M144" s="680"/>
      <c r="N144" s="680"/>
      <c r="O144" s="130"/>
      <c r="P144" s="680"/>
      <c r="Q144" s="680"/>
      <c r="R144" s="680"/>
    </row>
    <row r="145" spans="2:35" s="23" customFormat="1" ht="13.35" hidden="1" customHeight="1" x14ac:dyDescent="0.2">
      <c r="B145" s="31"/>
      <c r="C145" s="690" t="s">
        <v>46</v>
      </c>
      <c r="D145" s="691" t="s">
        <v>119</v>
      </c>
      <c r="E145" s="712">
        <v>1</v>
      </c>
      <c r="F145" s="695">
        <v>0</v>
      </c>
      <c r="G145" s="695">
        <v>0</v>
      </c>
      <c r="H145" s="695">
        <v>0</v>
      </c>
      <c r="I145" s="695">
        <v>0</v>
      </c>
      <c r="J145" s="694">
        <f t="shared" si="25"/>
        <v>1</v>
      </c>
      <c r="K145" s="715">
        <f t="shared" si="26"/>
        <v>0</v>
      </c>
      <c r="L145" s="680"/>
      <c r="M145" s="680"/>
      <c r="N145" s="680"/>
      <c r="O145" s="130"/>
      <c r="P145" s="680"/>
      <c r="Q145" s="680"/>
      <c r="R145" s="680"/>
    </row>
    <row r="146" spans="2:35" s="23" customFormat="1" ht="13.35" hidden="1" customHeight="1" x14ac:dyDescent="0.2">
      <c r="B146" s="31"/>
      <c r="C146" s="690"/>
      <c r="D146" s="691"/>
      <c r="E146" s="692">
        <f>SUM(E129:E145)</f>
        <v>12001</v>
      </c>
      <c r="F146" s="692">
        <f t="shared" ref="F146:H146" si="27">SUM(F129:F145)</f>
        <v>0</v>
      </c>
      <c r="G146" s="692">
        <f t="shared" si="27"/>
        <v>68</v>
      </c>
      <c r="H146" s="692">
        <f t="shared" si="27"/>
        <v>15</v>
      </c>
      <c r="I146" s="692">
        <f>SUM(I129:I145)</f>
        <v>1370</v>
      </c>
      <c r="J146" s="694">
        <f t="shared" si="25"/>
        <v>13454</v>
      </c>
      <c r="K146" s="680"/>
      <c r="L146" s="680"/>
      <c r="M146" s="680"/>
      <c r="N146" s="680"/>
      <c r="O146" s="130"/>
      <c r="P146" s="680"/>
      <c r="Q146" s="680"/>
      <c r="R146" s="680"/>
    </row>
    <row r="147" spans="2:35" s="23" customFormat="1" ht="13.35" hidden="1" customHeight="1" x14ac:dyDescent="0.2">
      <c r="B147" s="31"/>
      <c r="C147" s="130"/>
      <c r="D147" s="130"/>
      <c r="E147" s="678">
        <f>A3.4.1!$G$49-SUM(G147:I147)</f>
        <v>12001</v>
      </c>
      <c r="F147" s="678"/>
      <c r="G147" s="678">
        <f>A3.4.1!$G$54</f>
        <v>68</v>
      </c>
      <c r="H147" s="678">
        <f>A3.4.1!$G$53</f>
        <v>15</v>
      </c>
      <c r="I147" s="678">
        <f>A3.4.1!$G$52</f>
        <v>1370</v>
      </c>
      <c r="J147" s="680"/>
      <c r="K147" s="680"/>
      <c r="L147" s="680"/>
      <c r="M147" s="680"/>
      <c r="N147" s="680"/>
      <c r="O147" s="130"/>
      <c r="P147" s="680"/>
      <c r="Q147" s="680"/>
      <c r="R147" s="680"/>
    </row>
    <row r="148" spans="2:35" hidden="1" x14ac:dyDescent="0.2">
      <c r="E148" s="706">
        <f t="shared" ref="E148:I148" si="28">-E146+E147</f>
        <v>0</v>
      </c>
      <c r="F148" s="706">
        <f t="shared" si="28"/>
        <v>0</v>
      </c>
      <c r="G148" s="706">
        <f t="shared" si="28"/>
        <v>0</v>
      </c>
      <c r="H148" s="706">
        <f t="shared" si="28"/>
        <v>0</v>
      </c>
      <c r="I148" s="706">
        <f t="shared" si="28"/>
        <v>0</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s="23" customFormat="1" ht="13.35" customHeight="1" x14ac:dyDescent="0.2">
      <c r="B3165" s="31"/>
      <c r="C3165" s="31"/>
      <c r="D3165" s="31"/>
      <c r="O3165" s="31"/>
    </row>
    <row r="3166" spans="2:15" s="23" customFormat="1" ht="13.35" customHeight="1" x14ac:dyDescent="0.2">
      <c r="B3166" s="31"/>
      <c r="C3166" s="31"/>
      <c r="D3166" s="31"/>
      <c r="O3166" s="31"/>
    </row>
    <row r="3167" spans="2:15" s="23" customFormat="1" ht="13.35" customHeight="1" x14ac:dyDescent="0.2">
      <c r="B3167" s="31"/>
      <c r="C3167" s="31"/>
      <c r="D3167" s="31"/>
      <c r="O3167" s="31"/>
    </row>
    <row r="3168" spans="2:15" s="23" customFormat="1" ht="13.35" customHeight="1" x14ac:dyDescent="0.2">
      <c r="B3168" s="31"/>
      <c r="C3168" s="31"/>
      <c r="D3168" s="31"/>
      <c r="O3168" s="31"/>
    </row>
    <row r="3169" spans="2:15" s="23" customFormat="1" ht="13.35" customHeight="1" x14ac:dyDescent="0.2">
      <c r="B3169" s="31"/>
      <c r="C3169" s="31"/>
      <c r="D3169" s="31"/>
      <c r="O3169" s="31"/>
    </row>
    <row r="3170" spans="2:15" s="23" customFormat="1" ht="13.35" customHeight="1" x14ac:dyDescent="0.2">
      <c r="B3170" s="31"/>
      <c r="C3170" s="31"/>
      <c r="D3170" s="31"/>
      <c r="O3170" s="31"/>
    </row>
    <row r="3171" spans="2:15" s="23" customFormat="1" ht="13.35" customHeight="1" x14ac:dyDescent="0.2">
      <c r="B3171" s="31"/>
      <c r="C3171" s="31"/>
      <c r="D3171" s="31"/>
      <c r="O3171" s="31"/>
    </row>
    <row r="3172" spans="2:15" s="23" customFormat="1" ht="13.35" customHeight="1" x14ac:dyDescent="0.2">
      <c r="B3172" s="31"/>
      <c r="C3172" s="31"/>
      <c r="D3172" s="31"/>
      <c r="O3172" s="31"/>
    </row>
    <row r="3173" spans="2:15" s="23" customFormat="1" ht="13.35" customHeight="1" x14ac:dyDescent="0.2">
      <c r="B3173" s="31"/>
      <c r="C3173" s="31"/>
      <c r="D3173" s="31"/>
      <c r="O3173" s="31"/>
    </row>
    <row r="3174" spans="2:15" s="23" customFormat="1" ht="13.35" customHeight="1" x14ac:dyDescent="0.2">
      <c r="B3174" s="31"/>
      <c r="C3174" s="31"/>
      <c r="D3174" s="31"/>
      <c r="O3174" s="31"/>
    </row>
    <row r="3175" spans="2:15" s="23" customFormat="1" ht="13.35" customHeight="1" x14ac:dyDescent="0.2">
      <c r="B3175" s="31"/>
      <c r="C3175" s="31"/>
      <c r="D3175" s="31"/>
      <c r="O3175" s="31"/>
    </row>
    <row r="3176" spans="2:15" s="23" customFormat="1" ht="13.35" customHeight="1" x14ac:dyDescent="0.2">
      <c r="B3176" s="31"/>
      <c r="C3176" s="31"/>
      <c r="D3176" s="31"/>
      <c r="O3176" s="31"/>
    </row>
    <row r="3177" spans="2:15" s="23" customFormat="1" ht="13.35" customHeight="1" x14ac:dyDescent="0.2">
      <c r="B3177" s="31"/>
      <c r="C3177" s="31"/>
      <c r="D3177" s="31"/>
      <c r="O3177" s="31"/>
    </row>
    <row r="3178" spans="2:15" s="23" customFormat="1" ht="13.35" customHeight="1" x14ac:dyDescent="0.2">
      <c r="B3178" s="31"/>
      <c r="C3178" s="31"/>
      <c r="D3178" s="31"/>
      <c r="O3178" s="31"/>
    </row>
    <row r="3179" spans="2:15" s="23" customFormat="1" ht="13.35" customHeight="1" x14ac:dyDescent="0.2">
      <c r="B3179" s="31"/>
      <c r="C3179" s="31"/>
      <c r="D3179" s="31"/>
      <c r="O3179" s="31"/>
    </row>
    <row r="3180" spans="2:15" s="23" customFormat="1" ht="13.35" customHeight="1" x14ac:dyDescent="0.2">
      <c r="B3180" s="31"/>
      <c r="C3180" s="31"/>
      <c r="D3180" s="31"/>
      <c r="O3180" s="31"/>
    </row>
    <row r="3181" spans="2:15" s="23" customFormat="1" ht="13.35" customHeight="1" x14ac:dyDescent="0.2">
      <c r="B3181" s="31"/>
      <c r="C3181" s="31"/>
      <c r="D3181" s="31"/>
      <c r="O3181" s="31"/>
    </row>
    <row r="3182" spans="2:15" s="23" customFormat="1" ht="13.35" customHeight="1" x14ac:dyDescent="0.2">
      <c r="B3182" s="31"/>
      <c r="C3182" s="31"/>
      <c r="D3182" s="31"/>
      <c r="O3182" s="31"/>
    </row>
    <row r="3183" spans="2:15" s="23" customFormat="1" ht="13.35" customHeight="1" x14ac:dyDescent="0.2">
      <c r="B3183" s="31"/>
      <c r="C3183" s="31"/>
      <c r="D3183" s="31"/>
      <c r="O3183" s="31"/>
    </row>
    <row r="3184" spans="2:15" x14ac:dyDescent="0.2">
      <c r="C3184" s="31"/>
      <c r="D3184" s="31"/>
      <c r="E3184" s="23"/>
      <c r="F3184" s="23"/>
      <c r="G3184" s="23"/>
      <c r="I3184" s="23"/>
      <c r="J3184"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R62">
    <cfRule type="cellIs" dxfId="153" priority="28" operator="notEqual">
      <formula>E63</formula>
    </cfRule>
  </conditionalFormatting>
  <conditionalFormatting sqref="S62">
    <cfRule type="cellIs" dxfId="152" priority="27" operator="notEqual">
      <formula>S63</formula>
    </cfRule>
  </conditionalFormatting>
  <conditionalFormatting sqref="E83:H83">
    <cfRule type="cellIs" dxfId="151" priority="26" operator="notEqual">
      <formula>E84</formula>
    </cfRule>
  </conditionalFormatting>
  <conditionalFormatting sqref="K83">
    <cfRule type="cellIs" dxfId="150" priority="25" operator="notEqual">
      <formula>K84</formula>
    </cfRule>
  </conditionalFormatting>
  <conditionalFormatting sqref="L83">
    <cfRule type="cellIs" dxfId="149" priority="24" operator="notEqual">
      <formula>L84</formula>
    </cfRule>
  </conditionalFormatting>
  <conditionalFormatting sqref="M83">
    <cfRule type="cellIs" dxfId="148" priority="23" operator="notEqual">
      <formula>M84</formula>
    </cfRule>
  </conditionalFormatting>
  <conditionalFormatting sqref="N83">
    <cfRule type="cellIs" dxfId="147" priority="22" operator="notEqual">
      <formula>N84</formula>
    </cfRule>
  </conditionalFormatting>
  <conditionalFormatting sqref="O83">
    <cfRule type="cellIs" dxfId="146" priority="21" operator="notEqual">
      <formula>O84</formula>
    </cfRule>
  </conditionalFormatting>
  <conditionalFormatting sqref="E104">
    <cfRule type="cellIs" dxfId="145" priority="20" operator="notEqual">
      <formula>E105</formula>
    </cfRule>
  </conditionalFormatting>
  <conditionalFormatting sqref="F104">
    <cfRule type="cellIs" dxfId="144" priority="19" operator="notEqual">
      <formula>F105</formula>
    </cfRule>
  </conditionalFormatting>
  <conditionalFormatting sqref="G104">
    <cfRule type="cellIs" dxfId="143" priority="18" operator="notEqual">
      <formula>G105</formula>
    </cfRule>
  </conditionalFormatting>
  <conditionalFormatting sqref="H104">
    <cfRule type="cellIs" dxfId="142" priority="17" operator="notEqual">
      <formula>H105</formula>
    </cfRule>
  </conditionalFormatting>
  <conditionalFormatting sqref="I104">
    <cfRule type="cellIs" dxfId="141" priority="16" operator="notEqual">
      <formula>I105</formula>
    </cfRule>
  </conditionalFormatting>
  <conditionalFormatting sqref="E125">
    <cfRule type="cellIs" dxfId="140" priority="15" operator="notEqual">
      <formula>E126</formula>
    </cfRule>
  </conditionalFormatting>
  <conditionalFormatting sqref="F125">
    <cfRule type="cellIs" dxfId="139" priority="14" operator="notEqual">
      <formula>F126</formula>
    </cfRule>
  </conditionalFormatting>
  <conditionalFormatting sqref="G125">
    <cfRule type="cellIs" dxfId="138" priority="13" operator="notEqual">
      <formula>G126</formula>
    </cfRule>
  </conditionalFormatting>
  <conditionalFormatting sqref="H125">
    <cfRule type="cellIs" dxfId="137" priority="12" operator="notEqual">
      <formula>H126</formula>
    </cfRule>
  </conditionalFormatting>
  <conditionalFormatting sqref="I125">
    <cfRule type="cellIs" dxfId="136" priority="11" operator="notEqual">
      <formula>I126</formula>
    </cfRule>
  </conditionalFormatting>
  <conditionalFormatting sqref="E146">
    <cfRule type="cellIs" dxfId="135" priority="5" operator="notEqual">
      <formula>E147</formula>
    </cfRule>
  </conditionalFormatting>
  <conditionalFormatting sqref="F146">
    <cfRule type="cellIs" dxfId="134" priority="4" operator="notEqual">
      <formula>F147</formula>
    </cfRule>
  </conditionalFormatting>
  <conditionalFormatting sqref="G146">
    <cfRule type="cellIs" dxfId="133" priority="3" operator="notEqual">
      <formula>G147</formula>
    </cfRule>
  </conditionalFormatting>
  <conditionalFormatting sqref="H146">
    <cfRule type="cellIs" dxfId="132" priority="2" operator="notEqual">
      <formula>H147</formula>
    </cfRule>
  </conditionalFormatting>
  <conditionalFormatting sqref="I146">
    <cfRule type="cellIs" dxfId="131" priority="1" operator="notEqual">
      <formula>I147</formula>
    </cfRule>
  </conditionalFormatting>
  <hyperlinks>
    <hyperlink ref="I38"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9"/>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355</v>
      </c>
      <c r="C1" s="57"/>
      <c r="D1" s="57"/>
      <c r="E1" s="122"/>
      <c r="F1" s="122"/>
      <c r="G1" s="624"/>
      <c r="H1" s="93"/>
      <c r="I1" s="93"/>
      <c r="J1" s="93"/>
      <c r="K1" s="93"/>
      <c r="L1" s="93"/>
      <c r="M1" s="93"/>
      <c r="N1" s="93"/>
      <c r="O1" s="93"/>
    </row>
    <row r="2" spans="2:36" s="31" customFormat="1" ht="15" customHeight="1" x14ac:dyDescent="0.2">
      <c r="B2" s="642"/>
      <c r="C2" s="643" t="s">
        <v>141</v>
      </c>
      <c r="D2" s="644"/>
      <c r="E2" s="656" t="s">
        <v>375</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10"/>
      <c r="C10" s="652" t="s">
        <v>29</v>
      </c>
      <c r="D10" s="674" t="s">
        <v>236</v>
      </c>
      <c r="E10" s="667">
        <f>A3.5.3!E10/A3.5.3!$O10</f>
        <v>5.1669222602335731E-2</v>
      </c>
      <c r="F10" s="671">
        <f>A3.5.3!F10/A3.5.3!$O10</f>
        <v>4.3193800419233947E-3</v>
      </c>
      <c r="G10" s="667">
        <f>A3.5.3!G10/A3.5.3!$O10</f>
        <v>0.1095044509577953</v>
      </c>
      <c r="H10" s="667">
        <f>A3.5.3!H10/A3.5.3!$O10</f>
        <v>4.0652988629867239E-3</v>
      </c>
      <c r="I10" s="671">
        <f>A3.5.3!I10/A3.5.3!$O10</f>
        <v>7.7467536592226938E-2</v>
      </c>
      <c r="J10" s="667">
        <f>A3.5.3!J10/A3.5.3!$O10</f>
        <v>0.2123664939519605</v>
      </c>
      <c r="K10" s="667">
        <f>A3.5.3!K10/A3.5.3!$O10</f>
        <v>3.8475149953267208E-2</v>
      </c>
      <c r="L10" s="667">
        <f>A3.5.3!L10/A3.5.3!$O10</f>
        <v>0.44542699249553092</v>
      </c>
      <c r="M10" s="671">
        <f>A3.5.3!M10/A3.5.3!$O10</f>
        <v>5.2386094500049905E-2</v>
      </c>
      <c r="N10" s="671">
        <f>A3.5.3!N10/A3.5.3!$O10</f>
        <v>4.3193800419233947E-3</v>
      </c>
      <c r="O10" s="668">
        <f>A3.5.3!O10/A3.5.3!$O10</f>
        <v>1</v>
      </c>
    </row>
    <row r="11" spans="2:36" s="31" customFormat="1" ht="13.35" customHeight="1" x14ac:dyDescent="0.2">
      <c r="B11" s="126"/>
      <c r="C11" s="127" t="s">
        <v>30</v>
      </c>
      <c r="D11" s="550" t="s">
        <v>31</v>
      </c>
      <c r="E11" s="509">
        <f>A3.5.3!E11/A3.5.3!$O11</f>
        <v>2.1254018411273872E-2</v>
      </c>
      <c r="F11" s="510">
        <f>A3.5.3!F11/A3.5.3!$O11</f>
        <v>4.4833918719433645E-3</v>
      </c>
      <c r="G11" s="509">
        <f>A3.5.3!G11/A3.5.3!$O11</f>
        <v>5.1979936331919795E-2</v>
      </c>
      <c r="H11" s="509">
        <f>A3.5.3!H11/A3.5.3!$O11</f>
        <v>3.1481633755829387E-3</v>
      </c>
      <c r="I11" s="510">
        <f>A3.5.3!I11/A3.5.3!$O11</f>
        <v>0.14156554562291737</v>
      </c>
      <c r="J11" s="509">
        <f>A3.5.3!J11/A3.5.3!$O11</f>
        <v>0.20946250200675837</v>
      </c>
      <c r="K11" s="509">
        <f>A3.5.3!K11/A3.5.3!$O11</f>
        <v>4.1164977074009249E-2</v>
      </c>
      <c r="L11" s="509">
        <f>A3.5.3!L11/A3.5.3!$O11</f>
        <v>0.40824317604263333</v>
      </c>
      <c r="M11" s="510">
        <f>A3.5.3!M11/A3.5.3!$O11</f>
        <v>7.4067983100157803E-2</v>
      </c>
      <c r="N11" s="510">
        <f>A3.5.3!N11/A3.5.3!$O11</f>
        <v>4.4630306162803904E-2</v>
      </c>
      <c r="O11" s="669">
        <f>A3.5.3!O11/A3.5.3!$O11</f>
        <v>1</v>
      </c>
    </row>
    <row r="12" spans="2:36" s="31" customFormat="1" ht="13.35" customHeight="1" x14ac:dyDescent="0.2">
      <c r="B12" s="29"/>
      <c r="C12" s="127" t="s">
        <v>32</v>
      </c>
      <c r="D12" s="675" t="s">
        <v>112</v>
      </c>
      <c r="E12" s="509">
        <f>A3.5.3!E12/A3.5.3!$O12</f>
        <v>2.2229108809401779E-2</v>
      </c>
      <c r="F12" s="510">
        <f>A3.5.3!F12/A3.5.3!$O12</f>
        <v>1.8712976316761821E-3</v>
      </c>
      <c r="G12" s="509">
        <f>A3.5.3!G12/A3.5.3!$O12</f>
        <v>9.3898616193280021E-2</v>
      </c>
      <c r="H12" s="509">
        <f>A3.5.3!H12/A3.5.3!$O12</f>
        <v>3.7306761701569745E-3</v>
      </c>
      <c r="I12" s="510">
        <f>A3.5.3!I12/A3.5.3!$O12</f>
        <v>8.0716099119179013E-2</v>
      </c>
      <c r="J12" s="509">
        <f>A3.5.3!J12/A3.5.3!$O12</f>
        <v>0.2513021609315963</v>
      </c>
      <c r="K12" s="509">
        <f>A3.5.3!K12/A3.5.3!$O12</f>
        <v>3.9976638577337034E-2</v>
      </c>
      <c r="L12" s="509">
        <f>A3.5.3!L12/A3.5.3!$O12</f>
        <v>0.44130442555930344</v>
      </c>
      <c r="M12" s="510">
        <f>A3.5.3!M12/A3.5.3!$O12</f>
        <v>5.4327226784586229E-2</v>
      </c>
      <c r="N12" s="510">
        <f>A3.5.3!N12/A3.5.3!$O12</f>
        <v>1.0643750223482998E-2</v>
      </c>
      <c r="O12" s="669">
        <f>A3.5.3!O12/A3.5.3!$O12</f>
        <v>1</v>
      </c>
    </row>
    <row r="13" spans="2:36" s="31" customFormat="1" ht="13.35" customHeight="1" x14ac:dyDescent="0.2">
      <c r="B13" s="29"/>
      <c r="C13" s="127" t="s">
        <v>33</v>
      </c>
      <c r="D13" s="406" t="s">
        <v>61</v>
      </c>
      <c r="E13" s="509">
        <f>A3.5.3!E13/A3.5.3!$O13</f>
        <v>2.7977617905675458E-2</v>
      </c>
      <c r="F13" s="510">
        <f>A3.5.3!F13/A3.5.3!$O13</f>
        <v>2.4328363396239529E-3</v>
      </c>
      <c r="G13" s="509">
        <f>A3.5.3!G13/A3.5.3!$O13</f>
        <v>0.11375247627984569</v>
      </c>
      <c r="H13" s="509">
        <f>A3.5.3!H13/A3.5.3!$O13</f>
        <v>4.1010669725089497E-3</v>
      </c>
      <c r="I13" s="510">
        <f>A3.5.3!I13/A3.5.3!$O13</f>
        <v>6.8918778021061416E-2</v>
      </c>
      <c r="J13" s="509">
        <f>A3.5.3!J13/A3.5.3!$O13</f>
        <v>0.22507211622006743</v>
      </c>
      <c r="K13" s="509">
        <f>A3.5.3!K13/A3.5.3!$O13</f>
        <v>3.3990199145031798E-2</v>
      </c>
      <c r="L13" s="509">
        <f>A3.5.3!L13/A3.5.3!$O13</f>
        <v>0.47033677405901364</v>
      </c>
      <c r="M13" s="510">
        <f>A3.5.3!M13/A3.5.3!$O13</f>
        <v>5.046397664477114E-2</v>
      </c>
      <c r="N13" s="510">
        <f>A3.5.3!N13/A3.5.3!$O13</f>
        <v>2.9541584124005145E-3</v>
      </c>
      <c r="O13" s="669">
        <f>A3.5.3!O13/A3.5.3!$O13</f>
        <v>1</v>
      </c>
    </row>
    <row r="14" spans="2:36" s="31" customFormat="1" ht="13.35" customHeight="1" x14ac:dyDescent="0.2">
      <c r="B14" s="29"/>
      <c r="C14" s="130" t="s">
        <v>34</v>
      </c>
      <c r="D14" s="406" t="s">
        <v>62</v>
      </c>
      <c r="E14" s="509">
        <f>A3.5.3!E14/A3.5.3!$O14</f>
        <v>3.632953255343304E-2</v>
      </c>
      <c r="F14" s="510">
        <f>A3.5.3!F14/A3.5.3!$O14</f>
        <v>2.7148427859223063E-3</v>
      </c>
      <c r="G14" s="509">
        <f>A3.5.3!G14/A3.5.3!$O14</f>
        <v>0.12557381904338813</v>
      </c>
      <c r="H14" s="509">
        <f>A3.5.3!H14/A3.5.3!$O14</f>
        <v>5.0841601263635914E-3</v>
      </c>
      <c r="I14" s="510">
        <f>A3.5.3!I14/A3.5.3!$O14</f>
        <v>6.6044720864800829E-2</v>
      </c>
      <c r="J14" s="509">
        <f>A3.5.3!J14/A3.5.3!$O14</f>
        <v>0.22237030455599979</v>
      </c>
      <c r="K14" s="509">
        <f>A3.5.3!K14/A3.5.3!$O14</f>
        <v>3.3614689767510739E-2</v>
      </c>
      <c r="L14" s="509">
        <f>A3.5.3!L14/A3.5.3!$O14</f>
        <v>0.45204600424502689</v>
      </c>
      <c r="M14" s="510">
        <f>A3.5.3!M14/A3.5.3!$O14</f>
        <v>5.3951330272965101E-2</v>
      </c>
      <c r="N14" s="510">
        <f>A3.5.3!N14/A3.5.3!$O14</f>
        <v>2.270595784589565E-3</v>
      </c>
      <c r="O14" s="669">
        <f>A3.5.3!O14/A3.5.3!$O14</f>
        <v>1</v>
      </c>
    </row>
    <row r="15" spans="2:36" s="31" customFormat="1" ht="13.35" customHeight="1" x14ac:dyDescent="0.2">
      <c r="B15" s="29"/>
      <c r="C15" s="130" t="s">
        <v>35</v>
      </c>
      <c r="D15" s="406" t="s">
        <v>58</v>
      </c>
      <c r="E15" s="509">
        <f>A3.5.3!E15/A3.5.3!$O15</f>
        <v>2.917831190609279E-2</v>
      </c>
      <c r="F15" s="510">
        <f>A3.5.3!F15/A3.5.3!$O15</f>
        <v>3.1302403577417553E-3</v>
      </c>
      <c r="G15" s="509">
        <f>A3.5.3!G15/A3.5.3!$O15</f>
        <v>0.13527110117384014</v>
      </c>
      <c r="H15" s="509">
        <f>A3.5.3!H15/A3.5.3!$O15</f>
        <v>4.9189491335941866E-3</v>
      </c>
      <c r="I15" s="510">
        <f>A3.5.3!I15/A3.5.3!$O15</f>
        <v>6.1486864169927331E-2</v>
      </c>
      <c r="J15" s="509">
        <f>A3.5.3!J15/A3.5.3!$O15</f>
        <v>0.20994969256567916</v>
      </c>
      <c r="K15" s="509">
        <f>A3.5.3!K15/A3.5.3!$O15</f>
        <v>3.5103409726103971E-2</v>
      </c>
      <c r="L15" s="509">
        <f>A3.5.3!L15/A3.5.3!$O15</f>
        <v>0.46551145891559531</v>
      </c>
      <c r="M15" s="510">
        <f>A3.5.3!M15/A3.5.3!$O15</f>
        <v>5.2878703186137507E-2</v>
      </c>
      <c r="N15" s="510">
        <f>A3.5.3!N15/A3.5.3!$O15</f>
        <v>2.5712688652878703E-3</v>
      </c>
      <c r="O15" s="669">
        <f>A3.5.3!O15/A3.5.3!$O15</f>
        <v>1</v>
      </c>
    </row>
    <row r="16" spans="2:36" s="31" customFormat="1" ht="13.35" customHeight="1" x14ac:dyDescent="0.2">
      <c r="B16" s="29"/>
      <c r="C16" s="130" t="s">
        <v>36</v>
      </c>
      <c r="D16" s="406" t="s">
        <v>59</v>
      </c>
      <c r="E16" s="509">
        <f>A3.5.3!E16/A3.5.3!$O16</f>
        <v>3.7527973833706318E-2</v>
      </c>
      <c r="F16" s="510">
        <f>A3.5.3!F16/A3.5.3!$O16</f>
        <v>3.4429333792391119E-3</v>
      </c>
      <c r="G16" s="509">
        <f>A3.5.3!G16/A3.5.3!$O16</f>
        <v>0.14511964193492857</v>
      </c>
      <c r="H16" s="509">
        <f>A3.5.3!H16/A3.5.3!$O16</f>
        <v>3.9593733861249788E-3</v>
      </c>
      <c r="I16" s="510">
        <f>A3.5.3!I16/A3.5.3!$O16</f>
        <v>6.1972800826304013E-2</v>
      </c>
      <c r="J16" s="509">
        <f>A3.5.3!J16/A3.5.3!$O16</f>
        <v>0.21208469616112929</v>
      </c>
      <c r="K16" s="509">
        <f>A3.5.3!K16/A3.5.3!$O16</f>
        <v>3.9077293854363919E-2</v>
      </c>
      <c r="L16" s="509">
        <f>A3.5.3!L16/A3.5.3!$O16</f>
        <v>0.4369082458254433</v>
      </c>
      <c r="M16" s="510">
        <f>A3.5.3!M16/A3.5.3!$O16</f>
        <v>5.6980547426407298E-2</v>
      </c>
      <c r="N16" s="510">
        <f>A3.5.3!N16/A3.5.3!$O16</f>
        <v>2.9264933723532451E-3</v>
      </c>
      <c r="O16" s="669">
        <f>A3.5.3!O16/A3.5.3!$O16</f>
        <v>1</v>
      </c>
    </row>
    <row r="17" spans="2:15" s="31" customFormat="1" ht="13.35" customHeight="1" x14ac:dyDescent="0.2">
      <c r="B17" s="29"/>
      <c r="C17" s="130" t="s">
        <v>37</v>
      </c>
      <c r="D17" s="406" t="s">
        <v>63</v>
      </c>
      <c r="E17" s="509">
        <f>A3.5.3!E17/A3.5.3!$O17</f>
        <v>3.4641246063494766E-2</v>
      </c>
      <c r="F17" s="510">
        <f>A3.5.3!F17/A3.5.3!$O17</f>
        <v>4.6812494680398328E-3</v>
      </c>
      <c r="G17" s="509">
        <f>A3.5.3!G17/A3.5.3!$O17</f>
        <v>0.16163077708741169</v>
      </c>
      <c r="H17" s="509">
        <f>A3.5.3!H17/A3.5.3!$O17</f>
        <v>6.2132947484892335E-3</v>
      </c>
      <c r="I17" s="510">
        <f>A3.5.3!I17/A3.5.3!$O17</f>
        <v>7.0899651034130567E-2</v>
      </c>
      <c r="J17" s="509">
        <f>A3.5.3!J17/A3.5.3!$O17</f>
        <v>0.22155077027832157</v>
      </c>
      <c r="K17" s="509">
        <f>A3.5.3!K17/A3.5.3!$O17</f>
        <v>3.6513745850710697E-2</v>
      </c>
      <c r="L17" s="509">
        <f>A3.5.3!L17/A3.5.3!$O17</f>
        <v>0.41135415780066387</v>
      </c>
      <c r="M17" s="510">
        <f>A3.5.3!M17/A3.5.3!$O17</f>
        <v>5.0727721508213468E-2</v>
      </c>
      <c r="N17" s="510">
        <f>A3.5.3!N17/A3.5.3!$O17</f>
        <v>1.7873861605243E-3</v>
      </c>
      <c r="O17" s="669">
        <f>A3.5.3!O17/A3.5.3!$O17</f>
        <v>1</v>
      </c>
    </row>
    <row r="18" spans="2:15" s="31" customFormat="1" ht="13.35" customHeight="1" x14ac:dyDescent="0.2">
      <c r="B18" s="29"/>
      <c r="C18" s="130" t="s">
        <v>38</v>
      </c>
      <c r="D18" s="406" t="s">
        <v>64</v>
      </c>
      <c r="E18" s="509">
        <f>A3.5.3!E18/A3.5.3!$O18</f>
        <v>3.2874196510560144E-2</v>
      </c>
      <c r="F18" s="510">
        <f>A3.5.3!F18/A3.5.3!$O18</f>
        <v>8.2644628099173556E-3</v>
      </c>
      <c r="G18" s="509">
        <f>A3.5.3!G18/A3.5.3!$O18</f>
        <v>0.19816345270890726</v>
      </c>
      <c r="H18" s="509">
        <f>A3.5.3!H18/A3.5.3!$O18</f>
        <v>3.6730945821854912E-3</v>
      </c>
      <c r="I18" s="510">
        <f>A3.5.3!I18/A3.5.3!$O18</f>
        <v>7.180899908172636E-2</v>
      </c>
      <c r="J18" s="509">
        <f>A3.5.3!J18/A3.5.3!$O18</f>
        <v>0.21414141414141413</v>
      </c>
      <c r="K18" s="509">
        <f>A3.5.3!K18/A3.5.3!$O18</f>
        <v>4.5362718089990817E-2</v>
      </c>
      <c r="L18" s="509">
        <f>A3.5.3!L18/A3.5.3!$O18</f>
        <v>0.38714416896235077</v>
      </c>
      <c r="M18" s="510">
        <f>A3.5.3!M18/A3.5.3!$O18</f>
        <v>3.691460055096419E-2</v>
      </c>
      <c r="N18" s="510">
        <f>A3.5.3!N18/A3.5.3!$O18</f>
        <v>1.652892561983471E-3</v>
      </c>
      <c r="O18" s="669">
        <f>A3.5.3!O18/A3.5.3!$O18</f>
        <v>1</v>
      </c>
    </row>
    <row r="19" spans="2:15" s="31" customFormat="1" ht="13.35" customHeight="1" x14ac:dyDescent="0.2">
      <c r="B19" s="29"/>
      <c r="C19" s="130" t="s">
        <v>39</v>
      </c>
      <c r="D19" s="406" t="s">
        <v>65</v>
      </c>
      <c r="E19" s="509">
        <f>A3.5.3!E19/A3.5.3!$O19</f>
        <v>2.9493087557603687E-2</v>
      </c>
      <c r="F19" s="510">
        <f>A3.5.3!F19/A3.5.3!$O19</f>
        <v>4.608294930875576E-3</v>
      </c>
      <c r="G19" s="509">
        <f>A3.5.3!G19/A3.5.3!$O19</f>
        <v>0.23271889400921658</v>
      </c>
      <c r="H19" s="509">
        <f>A3.5.3!H19/A3.5.3!$O19</f>
        <v>5.9907834101382493E-3</v>
      </c>
      <c r="I19" s="510">
        <f>A3.5.3!I19/A3.5.3!$O19</f>
        <v>6.3594470046082943E-2</v>
      </c>
      <c r="J19" s="509">
        <f>A3.5.3!J19/A3.5.3!$O19</f>
        <v>0.19585253456221199</v>
      </c>
      <c r="K19" s="509">
        <f>A3.5.3!K19/A3.5.3!$O19</f>
        <v>5.1152073732718892E-2</v>
      </c>
      <c r="L19" s="509">
        <f>A3.5.3!L19/A3.5.3!$O19</f>
        <v>0.38202764976958525</v>
      </c>
      <c r="M19" s="510">
        <f>A3.5.3!M19/A3.5.3!$O19</f>
        <v>3.2718894009216591E-2</v>
      </c>
      <c r="N19" s="510">
        <f>A3.5.3!N19/A3.5.3!$O19</f>
        <v>1.8433179723502304E-3</v>
      </c>
      <c r="O19" s="669">
        <f>A3.5.3!O19/A3.5.3!$O19</f>
        <v>1</v>
      </c>
    </row>
    <row r="20" spans="2:15" s="31" customFormat="1" ht="13.35" customHeight="1" x14ac:dyDescent="0.2">
      <c r="B20" s="29"/>
      <c r="C20" s="130" t="s">
        <v>40</v>
      </c>
      <c r="D20" s="406" t="s">
        <v>66</v>
      </c>
      <c r="E20" s="509">
        <f>A3.5.3!E20/A3.5.3!$O20</f>
        <v>3.1390134529147982E-2</v>
      </c>
      <c r="F20" s="510">
        <f>A3.5.3!F20/A3.5.3!$O20</f>
        <v>1.1659192825112108E-2</v>
      </c>
      <c r="G20" s="509">
        <f>A3.5.3!G20/A3.5.3!$O20</f>
        <v>0.23856502242152466</v>
      </c>
      <c r="H20" s="509">
        <f>A3.5.3!H20/A3.5.3!$O20</f>
        <v>2.6905829596412557E-3</v>
      </c>
      <c r="I20" s="510">
        <f>A3.5.3!I20/A3.5.3!$O20</f>
        <v>6.726457399103139E-2</v>
      </c>
      <c r="J20" s="509">
        <f>A3.5.3!J20/A3.5.3!$O20</f>
        <v>0.18565022421524663</v>
      </c>
      <c r="K20" s="509">
        <f>A3.5.3!K20/A3.5.3!$O20</f>
        <v>3.4977578475336321E-2</v>
      </c>
      <c r="L20" s="509">
        <f>A3.5.3!L20/A3.5.3!$O20</f>
        <v>0.38744394618834083</v>
      </c>
      <c r="M20" s="510">
        <f>A3.5.3!M20/A3.5.3!$O20</f>
        <v>3.766816143497758E-2</v>
      </c>
      <c r="N20" s="510">
        <f>A3.5.3!N20/A3.5.3!$O20</f>
        <v>2.6905829596412557E-3</v>
      </c>
      <c r="O20" s="669">
        <f>A3.5.3!O20/A3.5.3!$O20</f>
        <v>1</v>
      </c>
    </row>
    <row r="21" spans="2:15" s="31" customFormat="1" ht="13.35" customHeight="1" x14ac:dyDescent="0.2">
      <c r="B21" s="29"/>
      <c r="C21" s="130" t="s">
        <v>41</v>
      </c>
      <c r="D21" s="406" t="s">
        <v>114</v>
      </c>
      <c r="E21" s="509">
        <f>A3.5.3!E21/A3.5.3!$O21</f>
        <v>2.6220614828209764E-2</v>
      </c>
      <c r="F21" s="510">
        <f>A3.5.3!F21/A3.5.3!$O21</f>
        <v>1.2658227848101266E-2</v>
      </c>
      <c r="G21" s="509">
        <f>A3.5.3!G21/A3.5.3!$O21</f>
        <v>0.24819168173598552</v>
      </c>
      <c r="H21" s="509">
        <f>A3.5.3!H21/A3.5.3!$O21</f>
        <v>4.5207956600361665E-3</v>
      </c>
      <c r="I21" s="510">
        <f>A3.5.3!I21/A3.5.3!$O21</f>
        <v>6.7811934900542492E-2</v>
      </c>
      <c r="J21" s="509">
        <f>A3.5.3!J21/A3.5.3!$O21</f>
        <v>0.20027124773960217</v>
      </c>
      <c r="K21" s="509">
        <f>A3.5.3!K21/A3.5.3!$O21</f>
        <v>4.5660036166365284E-2</v>
      </c>
      <c r="L21" s="509">
        <f>A3.5.3!L21/A3.5.3!$O21</f>
        <v>0.36030741410488248</v>
      </c>
      <c r="M21" s="510">
        <f>A3.5.3!M21/A3.5.3!$O21</f>
        <v>3.3905967450271246E-2</v>
      </c>
      <c r="N21" s="510">
        <f>A3.5.3!N21/A3.5.3!$O21</f>
        <v>4.5207956600361662E-4</v>
      </c>
      <c r="O21" s="669">
        <f>A3.5.3!O21/A3.5.3!$O21</f>
        <v>1</v>
      </c>
    </row>
    <row r="22" spans="2:15" s="31" customFormat="1" ht="13.35" customHeight="1" x14ac:dyDescent="0.2">
      <c r="B22" s="29"/>
      <c r="C22" s="130" t="s">
        <v>42</v>
      </c>
      <c r="D22" s="406" t="s">
        <v>115</v>
      </c>
      <c r="E22" s="509">
        <f>A3.5.3!E22/A3.5.3!$O22</f>
        <v>1.6250000000000001E-2</v>
      </c>
      <c r="F22" s="510">
        <f>A3.5.3!F22/A3.5.3!$O22</f>
        <v>0.02</v>
      </c>
      <c r="G22" s="509">
        <f>A3.5.3!G22/A3.5.3!$O22</f>
        <v>0.27374999999999999</v>
      </c>
      <c r="H22" s="509">
        <f>A3.5.3!H22/A3.5.3!$O22</f>
        <v>8.7500000000000008E-3</v>
      </c>
      <c r="I22" s="510">
        <f>A3.5.3!I22/A3.5.3!$O22</f>
        <v>8.1250000000000003E-2</v>
      </c>
      <c r="J22" s="509">
        <f>A3.5.3!J22/A3.5.3!$O22</f>
        <v>0.15625</v>
      </c>
      <c r="K22" s="509">
        <f>A3.5.3!K22/A3.5.3!$O22</f>
        <v>5.3749999999999999E-2</v>
      </c>
      <c r="L22" s="509">
        <f>A3.5.3!L22/A3.5.3!$O22</f>
        <v>0.36</v>
      </c>
      <c r="M22" s="510">
        <f>A3.5.3!M22/A3.5.3!$O22</f>
        <v>2.75E-2</v>
      </c>
      <c r="N22" s="510">
        <f>A3.5.3!N22/A3.5.3!$O22</f>
        <v>2.5000000000000001E-3</v>
      </c>
      <c r="O22" s="669">
        <f>A3.5.3!O22/A3.5.3!$O22</f>
        <v>1</v>
      </c>
    </row>
    <row r="23" spans="2:15" s="31" customFormat="1" ht="13.35" customHeight="1" x14ac:dyDescent="0.2">
      <c r="B23" s="29"/>
      <c r="C23" s="130" t="s">
        <v>43</v>
      </c>
      <c r="D23" s="406" t="s">
        <v>116</v>
      </c>
      <c r="E23" s="509">
        <f>A3.5.3!E23/A3.5.3!$O23</f>
        <v>1.3422818791946308E-2</v>
      </c>
      <c r="F23" s="510">
        <f>A3.5.3!F23/A3.5.3!$O23</f>
        <v>2.0134228187919462E-2</v>
      </c>
      <c r="G23" s="509">
        <f>A3.5.3!G23/A3.5.3!$O23</f>
        <v>0.28859060402684567</v>
      </c>
      <c r="H23" s="509">
        <f>A3.5.3!H23/A3.5.3!$O23</f>
        <v>1.0067114093959731E-2</v>
      </c>
      <c r="I23" s="510">
        <f>A3.5.3!I23/A3.5.3!$O23</f>
        <v>7.3825503355704702E-2</v>
      </c>
      <c r="J23" s="509">
        <f>A3.5.3!J23/A3.5.3!$O23</f>
        <v>0.16778523489932887</v>
      </c>
      <c r="K23" s="509">
        <f>A3.5.3!K23/A3.5.3!$O23</f>
        <v>4.6979865771812082E-2</v>
      </c>
      <c r="L23" s="509">
        <f>A3.5.3!L23/A3.5.3!$O23</f>
        <v>0.34563758389261745</v>
      </c>
      <c r="M23" s="510">
        <f>A3.5.3!M23/A3.5.3!$O23</f>
        <v>3.3557046979865772E-2</v>
      </c>
      <c r="N23" s="510">
        <f>A3.5.3!N23/A3.5.3!$O23</f>
        <v>0</v>
      </c>
      <c r="O23" s="669">
        <f>A3.5.3!O23/A3.5.3!$O23</f>
        <v>1</v>
      </c>
    </row>
    <row r="24" spans="2:15" s="31" customFormat="1" ht="13.35" customHeight="1" x14ac:dyDescent="0.2">
      <c r="B24" s="29"/>
      <c r="C24" s="130" t="s">
        <v>44</v>
      </c>
      <c r="D24" s="406" t="s">
        <v>117</v>
      </c>
      <c r="E24" s="509">
        <f>A3.5.3!E24/A3.5.3!$O24</f>
        <v>1.5151515151515152E-2</v>
      </c>
      <c r="F24" s="510">
        <f>A3.5.3!F24/A3.5.3!$O24</f>
        <v>3.787878787878788E-2</v>
      </c>
      <c r="G24" s="509">
        <f>A3.5.3!G24/A3.5.3!$O24</f>
        <v>0.25757575757575757</v>
      </c>
      <c r="H24" s="509">
        <f>A3.5.3!H24/A3.5.3!$O24</f>
        <v>2.2727272727272728E-2</v>
      </c>
      <c r="I24" s="510">
        <f>A3.5.3!I24/A3.5.3!$O24</f>
        <v>4.5454545454545456E-2</v>
      </c>
      <c r="J24" s="509">
        <f>A3.5.3!J24/A3.5.3!$O24</f>
        <v>0.11363636363636363</v>
      </c>
      <c r="K24" s="509">
        <f>A3.5.3!K24/A3.5.3!$O24</f>
        <v>6.8181818181818177E-2</v>
      </c>
      <c r="L24" s="509">
        <f>A3.5.3!L24/A3.5.3!$O24</f>
        <v>0.40151515151515149</v>
      </c>
      <c r="M24" s="510">
        <f>A3.5.3!M24/A3.5.3!$O24</f>
        <v>3.787878787878788E-2</v>
      </c>
      <c r="N24" s="510">
        <f>A3.5.3!N24/A3.5.3!$O24</f>
        <v>0</v>
      </c>
      <c r="O24" s="669">
        <f>A3.5.3!O24/A3.5.3!$O24</f>
        <v>1</v>
      </c>
    </row>
    <row r="25" spans="2:15" s="31" customFormat="1" ht="13.35" customHeight="1" x14ac:dyDescent="0.2">
      <c r="B25" s="29"/>
      <c r="C25" s="130" t="s">
        <v>45</v>
      </c>
      <c r="D25" s="406" t="s">
        <v>118</v>
      </c>
      <c r="E25" s="509">
        <f>A3.5.3!E25/A3.5.3!$O25</f>
        <v>1.7021276595744681E-2</v>
      </c>
      <c r="F25" s="510">
        <f>A3.5.3!F25/A3.5.3!$O25</f>
        <v>8.085106382978724E-2</v>
      </c>
      <c r="G25" s="509">
        <f>A3.5.3!G25/A3.5.3!$O25</f>
        <v>0.22127659574468084</v>
      </c>
      <c r="H25" s="509">
        <f>A3.5.3!H25/A3.5.3!$O25</f>
        <v>8.5106382978723406E-3</v>
      </c>
      <c r="I25" s="510">
        <f>A3.5.3!I25/A3.5.3!$O25</f>
        <v>2.9787234042553193E-2</v>
      </c>
      <c r="J25" s="509">
        <f>A3.5.3!J25/A3.5.3!$O25</f>
        <v>0.1574468085106383</v>
      </c>
      <c r="K25" s="509">
        <f>A3.5.3!K25/A3.5.3!$O25</f>
        <v>4.6808510638297871E-2</v>
      </c>
      <c r="L25" s="509">
        <f>A3.5.3!L25/A3.5.3!$O25</f>
        <v>0.39574468085106385</v>
      </c>
      <c r="M25" s="510">
        <f>A3.5.3!M25/A3.5.3!$O25</f>
        <v>4.6808510638297871E-2</v>
      </c>
      <c r="N25" s="510">
        <f>A3.5.3!N25/A3.5.3!$O25</f>
        <v>-4.2553191489361703E-3</v>
      </c>
      <c r="O25" s="669">
        <f>A3.5.3!O25/A3.5.3!$O25</f>
        <v>1</v>
      </c>
    </row>
    <row r="26" spans="2:15" s="31" customFormat="1" ht="13.35" customHeight="1" x14ac:dyDescent="0.2">
      <c r="B26" s="29"/>
      <c r="C26" s="130" t="s">
        <v>46</v>
      </c>
      <c r="D26" s="406" t="s">
        <v>119</v>
      </c>
      <c r="E26" s="509">
        <f>A3.5.3!E26/A3.5.3!$O26</f>
        <v>1.3215859030837005E-2</v>
      </c>
      <c r="F26" s="510">
        <f>A3.5.3!F26/A3.5.3!$O26</f>
        <v>9.6916299559471369E-2</v>
      </c>
      <c r="G26" s="509">
        <f>A3.5.3!G26/A3.5.3!$O26</f>
        <v>0.21145374449339208</v>
      </c>
      <c r="H26" s="509">
        <f>A3.5.3!H26/A3.5.3!$O26</f>
        <v>2.2026431718061675E-2</v>
      </c>
      <c r="I26" s="510">
        <f>A3.5.3!I26/A3.5.3!$O26</f>
        <v>2.2026431718061675E-2</v>
      </c>
      <c r="J26" s="509">
        <f>A3.5.3!J26/A3.5.3!$O26</f>
        <v>0.14977973568281938</v>
      </c>
      <c r="K26" s="509">
        <f>A3.5.3!K26/A3.5.3!$O26</f>
        <v>6.6079295154185022E-2</v>
      </c>
      <c r="L26" s="509">
        <f>A3.5.3!L26/A3.5.3!$O26</f>
        <v>0.35682819383259912</v>
      </c>
      <c r="M26" s="510">
        <f>A3.5.3!M26/A3.5.3!$O26</f>
        <v>5.7268722466960353E-2</v>
      </c>
      <c r="N26" s="510">
        <f>A3.5.3!N26/A3.5.3!$O26</f>
        <v>4.4052863436123352E-3</v>
      </c>
      <c r="O26" s="669">
        <f>A3.5.3!O26/A3.5.3!$O26</f>
        <v>1</v>
      </c>
    </row>
    <row r="27" spans="2:15" s="31" customFormat="1" ht="13.35" customHeight="1" x14ac:dyDescent="0.2">
      <c r="B27" s="641"/>
      <c r="C27" s="665" t="s">
        <v>22</v>
      </c>
      <c r="D27" s="676"/>
      <c r="E27" s="666">
        <f>A3.5.3!E27/A3.5.3!$O27</f>
        <v>3.3140029358330617E-2</v>
      </c>
      <c r="F27" s="670">
        <f>A3.5.3!F27/A3.5.3!$O27</f>
        <v>4.0842346381994793E-3</v>
      </c>
      <c r="G27" s="666">
        <f>A3.5.3!G27/A3.5.3!$O27</f>
        <v>8.9363856530067592E-2</v>
      </c>
      <c r="H27" s="666">
        <f>A3.5.3!H27/A3.5.3!$O27</f>
        <v>3.7662632340161486E-3</v>
      </c>
      <c r="I27" s="670">
        <f>A3.5.3!I27/A3.5.3!$O27</f>
        <v>0.10175547999018301</v>
      </c>
      <c r="J27" s="666">
        <f>A3.5.3!J27/A3.5.3!$O27</f>
        <v>0.21699233009753696</v>
      </c>
      <c r="K27" s="666">
        <f>A3.5.3!K27/A3.5.3!$O27</f>
        <v>3.946241222985937E-2</v>
      </c>
      <c r="L27" s="666">
        <f>A3.5.3!L27/A3.5.3!$O27</f>
        <v>0.4298294222336102</v>
      </c>
      <c r="M27" s="670">
        <f>A3.5.3!M27/A3.5.3!$O27</f>
        <v>6.0839043183912499E-2</v>
      </c>
      <c r="N27" s="670">
        <f>A3.5.3!N27/A3.5.3!$O27</f>
        <v>2.0766928504284125E-2</v>
      </c>
      <c r="O27" s="670">
        <f>A3.5.3!O27/A3.5.3!$O27</f>
        <v>1</v>
      </c>
    </row>
    <row r="28" spans="2:15" s="31" customFormat="1" ht="13.35" customHeight="1" x14ac:dyDescent="0.2">
      <c r="B28" s="126"/>
      <c r="C28" s="127" t="s">
        <v>29</v>
      </c>
      <c r="D28" s="675" t="s">
        <v>236</v>
      </c>
      <c r="E28" s="509">
        <f>A3.5.3!E10/A3.5.3!E$27</f>
        <v>0.53041453190498367</v>
      </c>
      <c r="F28" s="510">
        <f>A3.5.3!F10/A3.5.3!F$27</f>
        <v>0.35978835978835977</v>
      </c>
      <c r="G28" s="509">
        <f>A3.5.3!G10/A3.5.3!G$27</f>
        <v>0.41687537783919165</v>
      </c>
      <c r="H28" s="509">
        <f>A3.5.3!H10/A3.5.3!H$27</f>
        <v>0.36721311475409835</v>
      </c>
      <c r="I28" s="510">
        <f>A3.5.3!I10/A3.5.3!I$27</f>
        <v>0.25899913535488372</v>
      </c>
      <c r="J28" s="509">
        <f>A3.5.3!J10/A3.5.3!J$27</f>
        <v>0.33294921041399916</v>
      </c>
      <c r="K28" s="509">
        <f>A3.5.3!K10/A3.5.3!K$27</f>
        <v>0.33169052648048192</v>
      </c>
      <c r="L28" s="509">
        <f>A3.5.3!L10/A3.5.3!L$27</f>
        <v>0.35254679173190456</v>
      </c>
      <c r="M28" s="510">
        <f>A3.5.3!M10/A3.5.3!M$27</f>
        <v>0.29293416212101991</v>
      </c>
      <c r="N28" s="510">
        <f>A3.5.3!N10/A3.5.3!N$27</f>
        <v>7.0759625390218517E-2</v>
      </c>
      <c r="O28" s="669">
        <f>A3.5.3!O10/A3.5.3!O$27</f>
        <v>0.34020161856706033</v>
      </c>
    </row>
    <row r="29" spans="2:15" s="31" customFormat="1" ht="13.35" customHeight="1" x14ac:dyDescent="0.2">
      <c r="B29" s="126"/>
      <c r="C29" s="127" t="s">
        <v>30</v>
      </c>
      <c r="D29" s="550" t="s">
        <v>31</v>
      </c>
      <c r="E29" s="509">
        <f>A3.5.3!E11/A3.5.3!E$27</f>
        <v>0.2528178854215184</v>
      </c>
      <c r="F29" s="510">
        <f>A3.5.3!F11/A3.5.3!F$27</f>
        <v>0.43272864701436131</v>
      </c>
      <c r="G29" s="509">
        <f>A3.5.3!G11/A3.5.3!G$27</f>
        <v>0.22929441229812592</v>
      </c>
      <c r="H29" s="509">
        <f>A3.5.3!H11/A3.5.3!H$27</f>
        <v>0.32950819672131149</v>
      </c>
      <c r="I29" s="510">
        <f>A3.5.3!I11/A3.5.3!I$27</f>
        <v>0.54842771111751587</v>
      </c>
      <c r="J29" s="509">
        <f>A3.5.3!J11/A3.5.3!J$27</f>
        <v>0.38052354531227772</v>
      </c>
      <c r="K29" s="509">
        <f>A3.5.3!K11/A3.5.3!K$27</f>
        <v>0.41121020104826722</v>
      </c>
      <c r="L29" s="509">
        <f>A3.5.3!L11/A3.5.3!L$27</f>
        <v>0.3744056767743511</v>
      </c>
      <c r="M29" s="510">
        <f>A3.5.3!M11/A3.5.3!M$27</f>
        <v>0.4799188126347837</v>
      </c>
      <c r="N29" s="510">
        <f>A3.5.3!N11/A3.5.3!N$27</f>
        <v>0.84718299390515828</v>
      </c>
      <c r="O29" s="669">
        <f>A3.5.3!O11/A3.5.3!O$27</f>
        <v>0.3942027330105255</v>
      </c>
    </row>
    <row r="30" spans="2:15" s="31" customFormat="1" ht="13.35" customHeight="1" x14ac:dyDescent="0.2">
      <c r="B30" s="29"/>
      <c r="C30" s="127" t="s">
        <v>32</v>
      </c>
      <c r="D30" s="675" t="s">
        <v>112</v>
      </c>
      <c r="E30" s="509">
        <f>A3.5.3!E12/A3.5.3!E$27</f>
        <v>8.6865393572426647E-2</v>
      </c>
      <c r="F30" s="510">
        <f>A3.5.3!F12/A3.5.3!F$27</f>
        <v>5.9334845049130766E-2</v>
      </c>
      <c r="G30" s="509">
        <f>A3.5.3!G12/A3.5.3!G$27</f>
        <v>0.13607392693669573</v>
      </c>
      <c r="H30" s="509">
        <f>A3.5.3!H12/A3.5.3!H$27</f>
        <v>0.12827868852459015</v>
      </c>
      <c r="I30" s="510">
        <f>A3.5.3!I12/A3.5.3!I$27</f>
        <v>0.10272590749814177</v>
      </c>
      <c r="J30" s="509">
        <f>A3.5.3!J12/A3.5.3!J$27</f>
        <v>0.14997865983781478</v>
      </c>
      <c r="K30" s="509">
        <f>A3.5.3!K12/A3.5.3!K$27</f>
        <v>0.13118986153485099</v>
      </c>
      <c r="L30" s="509">
        <f>A3.5.3!L12/A3.5.3!L$27</f>
        <v>0.1329596219314248</v>
      </c>
      <c r="M30" s="510">
        <f>A3.5.3!M12/A3.5.3!M$27</f>
        <v>0.11564125332995052</v>
      </c>
      <c r="N30" s="510">
        <f>A3.5.3!N12/A3.5.3!N$27</f>
        <v>6.6374312472127245E-2</v>
      </c>
      <c r="O30" s="669">
        <f>A3.5.3!O12/A3.5.3!O$27</f>
        <v>0.12950234388144297</v>
      </c>
    </row>
    <row r="31" spans="2:15" s="31" customFormat="1" ht="13.35" customHeight="1" x14ac:dyDescent="0.2">
      <c r="B31" s="29"/>
      <c r="C31" s="127" t="s">
        <v>33</v>
      </c>
      <c r="D31" s="406" t="s">
        <v>61</v>
      </c>
      <c r="E31" s="509">
        <f>A3.5.3!E13/A3.5.3!E$27</f>
        <v>3.7494177922682816E-2</v>
      </c>
      <c r="F31" s="510">
        <f>A3.5.3!F13/A3.5.3!F$27</f>
        <v>2.6455026455026454E-2</v>
      </c>
      <c r="G31" s="509">
        <f>A3.5.3!G13/A3.5.3!G$27</f>
        <v>5.6533379393730029E-2</v>
      </c>
      <c r="H31" s="509">
        <f>A3.5.3!H13/A3.5.3!H$27</f>
        <v>4.836065573770492E-2</v>
      </c>
      <c r="I31" s="510">
        <f>A3.5.3!I13/A3.5.3!I$27</f>
        <v>3.0080548518726394E-2</v>
      </c>
      <c r="J31" s="509">
        <f>A3.5.3!J13/A3.5.3!J$27</f>
        <v>4.6066296770522125E-2</v>
      </c>
      <c r="K31" s="509">
        <f>A3.5.3!K13/A3.5.3!K$27</f>
        <v>3.8253931002112183E-2</v>
      </c>
      <c r="L31" s="509">
        <f>A3.5.3!L13/A3.5.3!L$27</f>
        <v>4.8598043581309161E-2</v>
      </c>
      <c r="M31" s="510">
        <f>A3.5.3!M13/A3.5.3!M$27</f>
        <v>3.6838766966890778E-2</v>
      </c>
      <c r="N31" s="510">
        <f>A3.5.3!N13/A3.5.3!N$27</f>
        <v>6.3178236955552256E-3</v>
      </c>
      <c r="O31" s="669">
        <f>A3.5.3!O13/A3.5.3!O$27</f>
        <v>4.4412578701781412E-2</v>
      </c>
    </row>
    <row r="32" spans="2:15" s="31" customFormat="1" ht="13.35" customHeight="1" x14ac:dyDescent="0.2">
      <c r="B32" s="29"/>
      <c r="C32" s="130" t="s">
        <v>34</v>
      </c>
      <c r="D32" s="406" t="s">
        <v>62</v>
      </c>
      <c r="E32" s="509">
        <f>A3.5.3!E14/A3.5.3!E$27</f>
        <v>3.4280391243595713E-2</v>
      </c>
      <c r="F32" s="510">
        <f>A3.5.3!F14/A3.5.3!F$27</f>
        <v>2.0786092214663644E-2</v>
      </c>
      <c r="G32" s="509">
        <f>A3.5.3!G14/A3.5.3!G$27</f>
        <v>4.3941618447188878E-2</v>
      </c>
      <c r="H32" s="509">
        <f>A3.5.3!H14/A3.5.3!H$27</f>
        <v>4.2213114754098363E-2</v>
      </c>
      <c r="I32" s="510">
        <f>A3.5.3!I14/A3.5.3!I$27</f>
        <v>2.0296406413543074E-2</v>
      </c>
      <c r="J32" s="509">
        <f>A3.5.3!J14/A3.5.3!J$27</f>
        <v>3.2045810214824298E-2</v>
      </c>
      <c r="K32" s="509">
        <f>A3.5.3!K14/A3.5.3!K$27</f>
        <v>2.663693968551983E-2</v>
      </c>
      <c r="L32" s="509">
        <f>A3.5.3!L14/A3.5.3!L$27</f>
        <v>3.2887082178203603E-2</v>
      </c>
      <c r="M32" s="510">
        <f>A3.5.3!M14/A3.5.3!M$27</f>
        <v>2.7730559431688444E-2</v>
      </c>
      <c r="N32" s="510">
        <f>A3.5.3!N14/A3.5.3!N$27</f>
        <v>3.4190575293592982E-3</v>
      </c>
      <c r="O32" s="669">
        <f>A3.5.3!O14/A3.5.3!O$27</f>
        <v>3.127078969587424E-2</v>
      </c>
    </row>
    <row r="33" spans="2:15" s="31" customFormat="1" ht="13.35" customHeight="1" x14ac:dyDescent="0.2">
      <c r="B33" s="29"/>
      <c r="C33" s="130" t="s">
        <v>35</v>
      </c>
      <c r="D33" s="406" t="s">
        <v>58</v>
      </c>
      <c r="E33" s="509">
        <f>A3.5.3!E15/A3.5.3!E$27</f>
        <v>1.2156497438285981E-2</v>
      </c>
      <c r="F33" s="510">
        <f>A3.5.3!F15/A3.5.3!F$27</f>
        <v>1.0582010582010581E-2</v>
      </c>
      <c r="G33" s="509">
        <f>A3.5.3!G15/A3.5.3!G$27</f>
        <v>2.0899905000431818E-2</v>
      </c>
      <c r="H33" s="509">
        <f>A3.5.3!H15/A3.5.3!H$27</f>
        <v>1.8032786885245903E-2</v>
      </c>
      <c r="I33" s="510">
        <f>A3.5.3!I15/A3.5.3!I$27</f>
        <v>8.3430669113966297E-3</v>
      </c>
      <c r="J33" s="509">
        <f>A3.5.3!J15/A3.5.3!J$27</f>
        <v>1.3358941527955612E-2</v>
      </c>
      <c r="K33" s="509">
        <f>A3.5.3!K15/A3.5.3!K$27</f>
        <v>1.2281936947508409E-2</v>
      </c>
      <c r="L33" s="509">
        <f>A3.5.3!L15/A3.5.3!L$27</f>
        <v>1.4953244178864358E-2</v>
      </c>
      <c r="M33" s="510">
        <f>A3.5.3!M15/A3.5.3!M$27</f>
        <v>1.2000507421032602E-2</v>
      </c>
      <c r="N33" s="510">
        <f>A3.5.3!N15/A3.5.3!N$27</f>
        <v>1.7095287646796491E-3</v>
      </c>
      <c r="O33" s="669">
        <f>A3.5.3!O15/A3.5.3!O$27</f>
        <v>1.3807059273882972E-2</v>
      </c>
    </row>
    <row r="34" spans="2:15" s="31" customFormat="1" ht="13.35" customHeight="1" x14ac:dyDescent="0.2">
      <c r="B34" s="29"/>
      <c r="C34" s="130" t="s">
        <v>36</v>
      </c>
      <c r="D34" s="406" t="s">
        <v>59</v>
      </c>
      <c r="E34" s="509">
        <f>A3.5.3!E16/A3.5.3!E$27</f>
        <v>1.015370284117373E-2</v>
      </c>
      <c r="F34" s="510">
        <f>A3.5.3!F16/A3.5.3!F$27</f>
        <v>7.5585789871504159E-3</v>
      </c>
      <c r="G34" s="509">
        <f>A3.5.3!G16/A3.5.3!G$27</f>
        <v>1.4560842905259521E-2</v>
      </c>
      <c r="H34" s="509">
        <f>A3.5.3!H16/A3.5.3!H$27</f>
        <v>9.4262295081967221E-3</v>
      </c>
      <c r="I34" s="510">
        <f>A3.5.3!I16/A3.5.3!I$27</f>
        <v>5.4609165238232484E-3</v>
      </c>
      <c r="J34" s="509">
        <f>A3.5.3!J16/A3.5.3!J$27</f>
        <v>8.7636932707355238E-3</v>
      </c>
      <c r="K34" s="509">
        <f>A3.5.3!K16/A3.5.3!K$27</f>
        <v>8.8789798951732762E-3</v>
      </c>
      <c r="L34" s="509">
        <f>A3.5.3!L16/A3.5.3!L$27</f>
        <v>9.1141531522472962E-3</v>
      </c>
      <c r="M34" s="510">
        <f>A3.5.3!M16/A3.5.3!M$27</f>
        <v>8.3978180895598123E-3</v>
      </c>
      <c r="N34" s="510">
        <f>A3.5.3!N16/A3.5.3!N$27</f>
        <v>1.2635647391110449E-3</v>
      </c>
      <c r="O34" s="669">
        <f>A3.5.3!O16/A3.5.3!O$27</f>
        <v>8.9664848878687736E-3</v>
      </c>
    </row>
    <row r="35" spans="2:15" s="31" customFormat="1" ht="13.35" customHeight="1" x14ac:dyDescent="0.2">
      <c r="B35" s="29"/>
      <c r="C35" s="130" t="s">
        <v>37</v>
      </c>
      <c r="D35" s="406" t="s">
        <v>63</v>
      </c>
      <c r="E35" s="509">
        <f>A3.5.3!E17/A3.5.3!E$27</f>
        <v>1.8956683744760131E-2</v>
      </c>
      <c r="F35" s="510">
        <f>A3.5.3!F17/A3.5.3!F$27</f>
        <v>2.0786092214663644E-2</v>
      </c>
      <c r="G35" s="509">
        <f>A3.5.3!G17/A3.5.3!G$27</f>
        <v>3.280075999654547E-2</v>
      </c>
      <c r="H35" s="509">
        <f>A3.5.3!H17/A3.5.3!H$27</f>
        <v>2.9918032786885245E-2</v>
      </c>
      <c r="I35" s="510">
        <f>A3.5.3!I17/A3.5.3!I$27</f>
        <v>1.263595406762435E-2</v>
      </c>
      <c r="J35" s="509">
        <f>A3.5.3!J17/A3.5.3!J$27</f>
        <v>1.8516147389386825E-2</v>
      </c>
      <c r="K35" s="509">
        <f>A3.5.3!K17/A3.5.3!K$27</f>
        <v>1.6780098568411173E-2</v>
      </c>
      <c r="L35" s="509">
        <f>A3.5.3!L17/A3.5.3!L$27</f>
        <v>1.7355674619704956E-2</v>
      </c>
      <c r="M35" s="510">
        <f>A3.5.3!M17/A3.5.3!M$27</f>
        <v>1.5121146771533681E-2</v>
      </c>
      <c r="N35" s="510">
        <f>A3.5.3!N17/A3.5.3!N$27</f>
        <v>1.5608740894901144E-3</v>
      </c>
      <c r="O35" s="669">
        <f>A3.5.3!O17/A3.5.3!O$27</f>
        <v>1.8135174891990052E-2</v>
      </c>
    </row>
    <row r="36" spans="2:15" s="31" customFormat="1" ht="13.35" customHeight="1" x14ac:dyDescent="0.2">
      <c r="B36" s="29"/>
      <c r="C36" s="130" t="s">
        <v>38</v>
      </c>
      <c r="D36" s="406" t="s">
        <v>64</v>
      </c>
      <c r="E36" s="509">
        <f>A3.5.3!E18/A3.5.3!E$27</f>
        <v>8.3372147182114581E-3</v>
      </c>
      <c r="F36" s="510">
        <f>A3.5.3!F18/A3.5.3!F$27</f>
        <v>1.7006802721088437E-2</v>
      </c>
      <c r="G36" s="509">
        <f>A3.5.3!G18/A3.5.3!G$27</f>
        <v>1.8637188012781761E-2</v>
      </c>
      <c r="H36" s="509">
        <f>A3.5.3!H18/A3.5.3!H$27</f>
        <v>8.1967213114754103E-3</v>
      </c>
      <c r="I36" s="510">
        <f>A3.5.3!I18/A3.5.3!I$27</f>
        <v>5.9311621133746944E-3</v>
      </c>
      <c r="J36" s="509">
        <f>A3.5.3!J18/A3.5.3!J$27</f>
        <v>8.2942097026604076E-3</v>
      </c>
      <c r="K36" s="509">
        <f>A3.5.3!K18/A3.5.3!K$27</f>
        <v>9.6612688727215831E-3</v>
      </c>
      <c r="L36" s="509">
        <f>A3.5.3!L18/A3.5.3!L$27</f>
        <v>7.5699900886277774E-3</v>
      </c>
      <c r="M36" s="510">
        <f>A3.5.3!M18/A3.5.3!M$27</f>
        <v>5.0995813776481035E-3</v>
      </c>
      <c r="N36" s="510">
        <f>A3.5.3!N18/A3.5.3!N$27</f>
        <v>6.6894603835290615E-4</v>
      </c>
      <c r="O36" s="669">
        <f>A3.5.3!O18/A3.5.3!O$27</f>
        <v>8.4046325037778393E-3</v>
      </c>
    </row>
    <row r="37" spans="2:15" s="31" customFormat="1" ht="13.35" customHeight="1" x14ac:dyDescent="0.2">
      <c r="B37" s="29"/>
      <c r="C37" s="130" t="s">
        <v>39</v>
      </c>
      <c r="D37" s="406" t="s">
        <v>65</v>
      </c>
      <c r="E37" s="509">
        <f>A3.5.3!E19/A3.5.3!E$27</f>
        <v>2.9809035863996272E-3</v>
      </c>
      <c r="F37" s="510">
        <f>A3.5.3!F19/A3.5.3!F$27</f>
        <v>3.779289493575208E-3</v>
      </c>
      <c r="G37" s="509">
        <f>A3.5.3!G19/A3.5.3!G$27</f>
        <v>8.7226876241471626E-3</v>
      </c>
      <c r="H37" s="509">
        <f>A3.5.3!H19/A3.5.3!H$27</f>
        <v>5.3278688524590161E-3</v>
      </c>
      <c r="I37" s="510">
        <f>A3.5.3!I19/A3.5.3!I$27</f>
        <v>2.0933513341322451E-3</v>
      </c>
      <c r="J37" s="509">
        <f>A3.5.3!J19/A3.5.3!J$27</f>
        <v>3.0231896429079529E-3</v>
      </c>
      <c r="K37" s="509">
        <f>A3.5.3!K19/A3.5.3!K$27</f>
        <v>4.3417038253930999E-3</v>
      </c>
      <c r="L37" s="509">
        <f>A3.5.3!L19/A3.5.3!L$27</f>
        <v>2.9770027435827456E-3</v>
      </c>
      <c r="M37" s="510">
        <f>A3.5.3!M19/A3.5.3!M$27</f>
        <v>1.8013446657363947E-3</v>
      </c>
      <c r="N37" s="510">
        <f>A3.5.3!N19/A3.5.3!N$27</f>
        <v>2.973093503790694E-4</v>
      </c>
      <c r="O37" s="669">
        <f>A3.5.3!O19/A3.5.3!O$27</f>
        <v>3.3495045974651812E-3</v>
      </c>
    </row>
    <row r="38" spans="2:15" s="31" customFormat="1" ht="13.35" customHeight="1" x14ac:dyDescent="0.2">
      <c r="B38" s="29"/>
      <c r="C38" s="130" t="s">
        <v>40</v>
      </c>
      <c r="D38" s="406" t="s">
        <v>66</v>
      </c>
      <c r="E38" s="509">
        <f>A3.5.3!E20/A3.5.3!E$27</f>
        <v>1.6301816488122963E-3</v>
      </c>
      <c r="F38" s="510">
        <f>A3.5.3!F20/A3.5.3!F$27</f>
        <v>4.9130763416477706E-3</v>
      </c>
      <c r="G38" s="509">
        <f>A3.5.3!G20/A3.5.3!G$27</f>
        <v>4.5945245703428624E-3</v>
      </c>
      <c r="H38" s="509">
        <f>A3.5.3!H20/A3.5.3!H$27</f>
        <v>1.2295081967213116E-3</v>
      </c>
      <c r="I38" s="510">
        <f>A3.5.3!I20/A3.5.3!I$27</f>
        <v>1.1376909424631767E-3</v>
      </c>
      <c r="J38" s="509">
        <f>A3.5.3!J20/A3.5.3!J$27</f>
        <v>1.47247119078105E-3</v>
      </c>
      <c r="K38" s="509">
        <f>A3.5.3!K20/A3.5.3!K$27</f>
        <v>1.5254635062191973E-3</v>
      </c>
      <c r="L38" s="509">
        <f>A3.5.3!L20/A3.5.3!L$27</f>
        <v>1.551345217403795E-3</v>
      </c>
      <c r="M38" s="510">
        <f>A3.5.3!M20/A3.5.3!M$27</f>
        <v>1.0655841684637829E-3</v>
      </c>
      <c r="N38" s="510">
        <f>A3.5.3!N20/A3.5.3!N$27</f>
        <v>2.2298201278430206E-4</v>
      </c>
      <c r="O38" s="669">
        <f>A3.5.3!O20/A3.5.3!O$27</f>
        <v>1.7210588139049204E-3</v>
      </c>
    </row>
    <row r="39" spans="2:15" s="31" customFormat="1" ht="13.35" customHeight="1" x14ac:dyDescent="0.2">
      <c r="B39" s="29"/>
      <c r="C39" s="130" t="s">
        <v>41</v>
      </c>
      <c r="D39" s="406" t="s">
        <v>114</v>
      </c>
      <c r="E39" s="509">
        <f>A3.5.3!E21/A3.5.3!E$27</f>
        <v>2.7014438751746623E-3</v>
      </c>
      <c r="F39" s="510">
        <f>A3.5.3!F21/A3.5.3!F$27</f>
        <v>1.0582010582010581E-2</v>
      </c>
      <c r="G39" s="509">
        <f>A3.5.3!G21/A3.5.3!G$27</f>
        <v>9.4826841696174103E-3</v>
      </c>
      <c r="H39" s="509">
        <f>A3.5.3!H21/A3.5.3!H$27</f>
        <v>4.0983606557377051E-3</v>
      </c>
      <c r="I39" s="510">
        <f>A3.5.3!I21/A3.5.3!I$27</f>
        <v>2.2753818849263535E-3</v>
      </c>
      <c r="J39" s="509">
        <f>A3.5.3!J21/A3.5.3!J$27</f>
        <v>3.1512306160193485E-3</v>
      </c>
      <c r="K39" s="509">
        <f>A3.5.3!K21/A3.5.3!K$27</f>
        <v>3.9505593366189473E-3</v>
      </c>
      <c r="L39" s="509">
        <f>A3.5.3!L21/A3.5.3!L$27</f>
        <v>2.8620882830343165E-3</v>
      </c>
      <c r="M39" s="510">
        <f>A3.5.3!M21/A3.5.3!M$27</f>
        <v>1.902828872256755E-3</v>
      </c>
      <c r="N39" s="510">
        <f>A3.5.3!N21/A3.5.3!N$27</f>
        <v>7.4327337594767349E-5</v>
      </c>
      <c r="O39" s="669">
        <f>A3.5.3!O21/A3.5.3!O$27</f>
        <v>3.4143337187064427E-3</v>
      </c>
    </row>
    <row r="40" spans="2:15" s="31" customFormat="1" ht="13.35" customHeight="1" x14ac:dyDescent="0.2">
      <c r="B40" s="29"/>
      <c r="C40" s="130" t="s">
        <v>42</v>
      </c>
      <c r="D40" s="406" t="s">
        <v>115</v>
      </c>
      <c r="E40" s="509">
        <f>A3.5.3!E22/A3.5.3!E$27</f>
        <v>6.0549604098742436E-4</v>
      </c>
      <c r="F40" s="510">
        <f>A3.5.3!F22/A3.5.3!F$27</f>
        <v>6.0468631897203327E-3</v>
      </c>
      <c r="G40" s="509">
        <f>A3.5.3!G22/A3.5.3!G$27</f>
        <v>3.7827100785905519E-3</v>
      </c>
      <c r="H40" s="509">
        <f>A3.5.3!H22/A3.5.3!H$27</f>
        <v>2.8688524590163933E-3</v>
      </c>
      <c r="I40" s="510">
        <f>A3.5.3!I22/A3.5.3!I$27</f>
        <v>9.8599881680141977E-4</v>
      </c>
      <c r="J40" s="509">
        <f>A3.5.3!J22/A3.5.3!J$27</f>
        <v>8.8917342438469204E-4</v>
      </c>
      <c r="K40" s="509">
        <f>A3.5.3!K22/A3.5.3!K$27</f>
        <v>1.6819213017288585E-3</v>
      </c>
      <c r="L40" s="509">
        <f>A3.5.3!L22/A3.5.3!L$27</f>
        <v>1.0342301449358634E-3</v>
      </c>
      <c r="M40" s="510">
        <f>A3.5.3!M22/A3.5.3!M$27</f>
        <v>5.5816313586198147E-4</v>
      </c>
      <c r="N40" s="510">
        <f>A3.5.3!N22/A3.5.3!N$27</f>
        <v>1.486546751895347E-4</v>
      </c>
      <c r="O40" s="669">
        <f>A3.5.3!O22/A3.5.3!O$27</f>
        <v>1.2348404045954586E-3</v>
      </c>
    </row>
    <row r="41" spans="2:15" s="31" customFormat="1" ht="13.35" customHeight="1" x14ac:dyDescent="0.2">
      <c r="B41" s="29"/>
      <c r="C41" s="130" t="s">
        <v>43</v>
      </c>
      <c r="D41" s="406" t="s">
        <v>116</v>
      </c>
      <c r="E41" s="509">
        <f>A3.5.3!E23/A3.5.3!E$27</f>
        <v>1.863064741499767E-4</v>
      </c>
      <c r="F41" s="510">
        <f>A3.5.3!F23/A3.5.3!F$27</f>
        <v>2.2675736961451248E-3</v>
      </c>
      <c r="G41" s="509">
        <f>A3.5.3!G23/A3.5.3!G$27</f>
        <v>1.4854477934191208E-3</v>
      </c>
      <c r="H41" s="509">
        <f>A3.5.3!H23/A3.5.3!H$27</f>
        <v>1.2295081967213116E-3</v>
      </c>
      <c r="I41" s="510">
        <f>A3.5.3!I23/A3.5.3!I$27</f>
        <v>3.3372267645586517E-4</v>
      </c>
      <c r="J41" s="509">
        <f>A3.5.3!J23/A3.5.3!J$27</f>
        <v>3.5566936975387679E-4</v>
      </c>
      <c r="K41" s="509">
        <f>A3.5.3!K23/A3.5.3!K$27</f>
        <v>5.4760228428381449E-4</v>
      </c>
      <c r="L41" s="509">
        <f>A3.5.3!L23/A3.5.3!L$27</f>
        <v>3.6988091989025669E-4</v>
      </c>
      <c r="M41" s="510">
        <f>A3.5.3!M23/A3.5.3!M$27</f>
        <v>2.5371051630090067E-4</v>
      </c>
      <c r="N41" s="510">
        <f>A3.5.3!N23/A3.5.3!N$27</f>
        <v>0</v>
      </c>
      <c r="O41" s="669">
        <f>A3.5.3!O23/A3.5.3!O$27</f>
        <v>4.5997805071180833E-4</v>
      </c>
    </row>
    <row r="42" spans="2:15" s="31" customFormat="1" ht="13.35" customHeight="1" x14ac:dyDescent="0.2">
      <c r="B42" s="29"/>
      <c r="C42" s="130" t="s">
        <v>44</v>
      </c>
      <c r="D42" s="406" t="s">
        <v>117</v>
      </c>
      <c r="E42" s="509">
        <f>A3.5.3!E24/A3.5.3!E$27</f>
        <v>9.3153237074988351E-5</v>
      </c>
      <c r="F42" s="510">
        <f>A3.5.3!F24/A3.5.3!F$27</f>
        <v>1.889644746787604E-3</v>
      </c>
      <c r="G42" s="509">
        <f>A3.5.3!G24/A3.5.3!G$27</f>
        <v>5.8727005786337336E-4</v>
      </c>
      <c r="H42" s="509">
        <f>A3.5.3!H24/A3.5.3!H$27</f>
        <v>1.2295081967213116E-3</v>
      </c>
      <c r="I42" s="510">
        <f>A3.5.3!I24/A3.5.3!I$27</f>
        <v>9.1015275397054142E-5</v>
      </c>
      <c r="J42" s="509">
        <f>A3.5.3!J24/A3.5.3!J$27</f>
        <v>1.0670081092616304E-4</v>
      </c>
      <c r="K42" s="509">
        <f>A3.5.3!K24/A3.5.3!K$27</f>
        <v>3.5203003989673785E-4</v>
      </c>
      <c r="L42" s="509">
        <f>A3.5.3!L24/A3.5.3!L$27</f>
        <v>1.9032707528333597E-4</v>
      </c>
      <c r="M42" s="510">
        <f>A3.5.3!M24/A3.5.3!M$27</f>
        <v>1.2685525815045033E-4</v>
      </c>
      <c r="N42" s="510">
        <f>A3.5.3!N24/A3.5.3!N$27</f>
        <v>0</v>
      </c>
      <c r="O42" s="669">
        <f>A3.5.3!O24/A3.5.3!O$27</f>
        <v>2.0374866675825065E-4</v>
      </c>
    </row>
    <row r="43" spans="2:15" s="31" customFormat="1" ht="13.35" customHeight="1" x14ac:dyDescent="0.2">
      <c r="B43" s="29"/>
      <c r="C43" s="130" t="s">
        <v>45</v>
      </c>
      <c r="D43" s="406" t="s">
        <v>118</v>
      </c>
      <c r="E43" s="509">
        <f>A3.5.3!E25/A3.5.3!E$27</f>
        <v>1.863064741499767E-4</v>
      </c>
      <c r="F43" s="510">
        <f>A3.5.3!F25/A3.5.3!F$27</f>
        <v>7.1806500377928949E-3</v>
      </c>
      <c r="G43" s="509">
        <f>A3.5.3!G25/A3.5.3!G$27</f>
        <v>8.981777355557475E-4</v>
      </c>
      <c r="H43" s="509">
        <f>A3.5.3!H25/A3.5.3!H$27</f>
        <v>8.1967213114754098E-4</v>
      </c>
      <c r="I43" s="510">
        <f>A3.5.3!I25/A3.5.3!I$27</f>
        <v>1.0618448796322983E-4</v>
      </c>
      <c r="J43" s="509">
        <f>A3.5.3!J25/A3.5.3!J$27</f>
        <v>2.6319533361786882E-4</v>
      </c>
      <c r="K43" s="509">
        <f>A3.5.3!K25/A3.5.3!K$27</f>
        <v>4.3025893765156846E-4</v>
      </c>
      <c r="L43" s="509">
        <f>A3.5.3!L25/A3.5.3!L$27</f>
        <v>3.3397015096887255E-4</v>
      </c>
      <c r="M43" s="510">
        <f>A3.5.3!M25/A3.5.3!M$27</f>
        <v>2.7908156793099074E-4</v>
      </c>
      <c r="N43" s="510">
        <f>A3.5.3!N25/A3.5.3!N$27</f>
        <v>-7.4327337594767349E-5</v>
      </c>
      <c r="O43" s="669">
        <f>A3.5.3!O25/A3.5.3!O$27</f>
        <v>3.6273436884991597E-4</v>
      </c>
    </row>
    <row r="44" spans="2:15" s="31" customFormat="1" ht="13.35" customHeight="1" x14ac:dyDescent="0.2">
      <c r="B44" s="29"/>
      <c r="C44" s="130" t="s">
        <v>46</v>
      </c>
      <c r="D44" s="406" t="s">
        <v>119</v>
      </c>
      <c r="E44" s="509">
        <f>A3.5.3!E26/A3.5.3!E$27</f>
        <v>1.3972985561248253E-4</v>
      </c>
      <c r="F44" s="510">
        <f>A3.5.3!F26/A3.5.3!F$27</f>
        <v>8.3144368858654571E-3</v>
      </c>
      <c r="G44" s="509">
        <f>A3.5.3!G26/A3.5.3!G$27</f>
        <v>8.2908714051299767E-4</v>
      </c>
      <c r="H44" s="509">
        <f>A3.5.3!H26/A3.5.3!H$27</f>
        <v>2.0491803278688526E-3</v>
      </c>
      <c r="I44" s="510">
        <f>A3.5.3!I26/A3.5.3!I$27</f>
        <v>7.5846062830878445E-5</v>
      </c>
      <c r="J44" s="509">
        <f>A3.5.3!J26/A3.5.3!J$27</f>
        <v>2.4185517143263623E-4</v>
      </c>
      <c r="K44" s="509">
        <f>A3.5.3!K26/A3.5.3!K$27</f>
        <v>5.8671673316122979E-4</v>
      </c>
      <c r="L44" s="509">
        <f>A3.5.3!L26/A3.5.3!L$27</f>
        <v>2.908772282632116E-4</v>
      </c>
      <c r="M44" s="510">
        <f>A3.5.3!M26/A3.5.3!M$27</f>
        <v>3.2982367119117087E-4</v>
      </c>
      <c r="N44" s="510">
        <f>A3.5.3!N26/A3.5.3!N$27</f>
        <v>7.4327337594767349E-5</v>
      </c>
      <c r="O44" s="669">
        <f>A3.5.3!O26/A3.5.3!O$27</f>
        <v>3.5038596480396137E-4</v>
      </c>
    </row>
    <row r="45" spans="2:15" s="31" customFormat="1" ht="13.35" customHeight="1" x14ac:dyDescent="0.2">
      <c r="B45" s="641"/>
      <c r="C45" s="665" t="s">
        <v>22</v>
      </c>
      <c r="D45" s="676"/>
      <c r="E45" s="666">
        <f>A3.5.3!E27/A3.5.3!E$27</f>
        <v>1</v>
      </c>
      <c r="F45" s="670">
        <f>A3.5.3!F27/A3.5.3!F$27</f>
        <v>1</v>
      </c>
      <c r="G45" s="666">
        <f>A3.5.3!G27/A3.5.3!G$27</f>
        <v>1</v>
      </c>
      <c r="H45" s="666">
        <f>A3.5.3!H27/A3.5.3!H$27</f>
        <v>1</v>
      </c>
      <c r="I45" s="670">
        <f>A3.5.3!I27/A3.5.3!I$27</f>
        <v>1</v>
      </c>
      <c r="J45" s="666">
        <f>A3.5.3!J27/A3.5.3!J$27</f>
        <v>1</v>
      </c>
      <c r="K45" s="666">
        <f>A3.5.3!K27/A3.5.3!K$27</f>
        <v>1</v>
      </c>
      <c r="L45" s="666">
        <f>A3.5.3!L27/A3.5.3!L$27</f>
        <v>1</v>
      </c>
      <c r="M45" s="670">
        <f>A3.5.3!M27/A3.5.3!M$27</f>
        <v>1</v>
      </c>
      <c r="N45" s="670">
        <f>A3.5.3!N27/A3.5.3!N$27</f>
        <v>1</v>
      </c>
      <c r="O45" s="670">
        <f>A3.5.3!O27/A3.5.3!O$27</f>
        <v>1</v>
      </c>
    </row>
    <row r="46" spans="2:15" s="31" customFormat="1" ht="13.35" customHeight="1" x14ac:dyDescent="0.2"/>
    <row r="47" spans="2:15" s="31" customFormat="1" ht="13.35" customHeight="1" x14ac:dyDescent="0.2"/>
    <row r="48" spans="2:15" s="31" customFormat="1" ht="13.35" customHeight="1" x14ac:dyDescent="0.2">
      <c r="J48" s="805" t="s">
        <v>190</v>
      </c>
    </row>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31" customFormat="1" ht="13.35" customHeight="1" x14ac:dyDescent="0.2"/>
    <row r="3154" s="31" customFormat="1" ht="13.35" customHeight="1" x14ac:dyDescent="0.2"/>
    <row r="3155" s="31" customFormat="1" ht="13.35" customHeight="1" x14ac:dyDescent="0.2"/>
    <row r="3156" s="31" customFormat="1" ht="13.35" customHeight="1" x14ac:dyDescent="0.2"/>
    <row r="3157" s="31" customFormat="1" ht="13.35" customHeight="1" x14ac:dyDescent="0.2"/>
    <row r="3158" s="31" customFormat="1" ht="13.35" customHeight="1" x14ac:dyDescent="0.2"/>
    <row r="3159" s="31" customFormat="1" ht="13.35" customHeight="1" x14ac:dyDescent="0.2"/>
    <row r="3160" s="31" customFormat="1" ht="13.35" customHeight="1" x14ac:dyDescent="0.2"/>
    <row r="3161" s="31" customFormat="1" ht="13.35" customHeight="1" x14ac:dyDescent="0.2"/>
    <row r="3162" s="31" customFormat="1" ht="13.35" customHeight="1" x14ac:dyDescent="0.2"/>
    <row r="3163" s="31" customFormat="1" ht="13.35" customHeight="1" x14ac:dyDescent="0.2"/>
    <row r="3164" s="31" customFormat="1" ht="13.35" customHeight="1" x14ac:dyDescent="0.2"/>
    <row r="3165" s="31" customFormat="1" ht="13.35" customHeight="1" x14ac:dyDescent="0.2"/>
    <row r="3166" s="31" customFormat="1" ht="13.35" customHeight="1" x14ac:dyDescent="0.2"/>
    <row r="3167" s="31" customFormat="1" ht="13.35" customHeight="1" x14ac:dyDescent="0.2"/>
    <row r="3168" s="31" customFormat="1" ht="13.35" customHeight="1" x14ac:dyDescent="0.2"/>
    <row r="3169" spans="3:10" x14ac:dyDescent="0.2">
      <c r="C3169" s="31"/>
      <c r="D3169" s="31"/>
      <c r="E3169" s="31"/>
      <c r="F3169" s="31"/>
      <c r="G3169" s="31"/>
      <c r="I3169" s="31"/>
      <c r="J3169" s="31"/>
    </row>
  </sheetData>
  <mergeCells count="12">
    <mergeCell ref="O4:O9"/>
    <mergeCell ref="C4:D9"/>
    <mergeCell ref="H4:H9"/>
    <mergeCell ref="I4:I9"/>
    <mergeCell ref="J4:J9"/>
    <mergeCell ref="K4:K9"/>
    <mergeCell ref="L4:L9"/>
    <mergeCell ref="E4:E9"/>
    <mergeCell ref="F4:F9"/>
    <mergeCell ref="G4:G9"/>
    <mergeCell ref="M4:M9"/>
    <mergeCell ref="N4:N9"/>
  </mergeCells>
  <hyperlinks>
    <hyperlink ref="J48" location="CONTENTS!A1" display="CONTENTS!A1"/>
  </hyperlinks>
  <pageMargins left="0.98425196850393704" right="0.98425196850393704" top="0.98425196850393704" bottom="0.98425196850393704" header="0.51181102362204722" footer="0.51181102362204722"/>
  <pageSetup paperSize="9" scale="7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I3165"/>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0.7109375" style="95" customWidth="1"/>
    <col min="17" max="17" width="10.7109375" style="95" hidden="1" customWidth="1"/>
    <col min="18" max="23" width="10.7109375" style="95" customWidth="1"/>
    <col min="24" max="28" width="9.140625" style="636"/>
    <col min="29" max="29" width="10" style="636" bestFit="1" customWidth="1"/>
    <col min="30" max="35" width="9.140625" style="636"/>
    <col min="36" max="16384" width="9.140625" style="96"/>
  </cols>
  <sheetData>
    <row r="1" spans="2:35" s="135" customFormat="1" ht="15" customHeight="1" x14ac:dyDescent="0.2">
      <c r="B1" s="238" t="s">
        <v>350</v>
      </c>
      <c r="C1" s="57"/>
      <c r="D1" s="57"/>
      <c r="E1" s="122"/>
      <c r="F1" s="122"/>
      <c r="G1" s="624"/>
      <c r="H1" s="93"/>
      <c r="I1" s="93"/>
      <c r="J1" s="93"/>
      <c r="K1" s="93"/>
      <c r="L1" s="93"/>
      <c r="M1" s="93"/>
      <c r="N1" s="93"/>
      <c r="O1" s="93"/>
      <c r="P1" s="93"/>
      <c r="Q1" s="93"/>
      <c r="R1" s="93"/>
      <c r="S1" s="93"/>
      <c r="T1" s="93"/>
      <c r="U1" s="93"/>
      <c r="V1" s="93"/>
      <c r="W1" s="93"/>
      <c r="X1" s="635"/>
      <c r="Y1" s="635"/>
      <c r="Z1" s="635"/>
      <c r="AA1" s="635"/>
      <c r="AB1" s="635"/>
      <c r="AC1" s="635"/>
      <c r="AD1" s="635"/>
      <c r="AE1" s="635"/>
      <c r="AF1" s="635"/>
      <c r="AG1" s="635"/>
      <c r="AH1" s="635"/>
      <c r="AI1" s="635"/>
    </row>
    <row r="2" spans="2:35" s="135" customFormat="1" ht="15" customHeight="1" x14ac:dyDescent="0.2">
      <c r="B2" s="642"/>
      <c r="C2" s="643" t="s">
        <v>141</v>
      </c>
      <c r="D2" s="644"/>
      <c r="E2" s="656" t="s">
        <v>375</v>
      </c>
      <c r="F2" s="645"/>
      <c r="G2" s="646"/>
      <c r="H2" s="645"/>
      <c r="I2" s="645"/>
      <c r="J2" s="645"/>
      <c r="K2" s="645"/>
      <c r="L2" s="646"/>
      <c r="M2" s="646"/>
      <c r="N2" s="645"/>
      <c r="O2" s="647"/>
      <c r="R2" s="93"/>
      <c r="S2" s="93"/>
      <c r="T2" s="93"/>
      <c r="U2" s="93"/>
      <c r="V2" s="93"/>
      <c r="W2" s="93"/>
      <c r="X2" s="635"/>
      <c r="Y2" s="635"/>
      <c r="Z2" s="635"/>
      <c r="AA2" s="635"/>
      <c r="AB2" s="635"/>
      <c r="AC2" s="635"/>
      <c r="AD2" s="635"/>
      <c r="AE2" s="635"/>
      <c r="AF2" s="635"/>
      <c r="AG2" s="635"/>
      <c r="AH2" s="635"/>
      <c r="AI2" s="635"/>
    </row>
    <row r="3" spans="2:35"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635"/>
      <c r="Y3" s="635"/>
      <c r="Z3" s="635"/>
      <c r="AA3" s="635"/>
      <c r="AB3" s="635"/>
      <c r="AC3" s="635"/>
      <c r="AD3" s="635"/>
      <c r="AE3" s="635"/>
      <c r="AF3" s="635"/>
      <c r="AG3" s="635"/>
      <c r="AH3" s="635"/>
      <c r="AI3" s="635"/>
    </row>
    <row r="4" spans="2:35" s="125" customFormat="1" ht="12.6" customHeight="1" x14ac:dyDescent="0.2">
      <c r="B4" s="650"/>
      <c r="C4" s="889" t="s">
        <v>280</v>
      </c>
      <c r="D4" s="889"/>
      <c r="E4" s="869" t="s">
        <v>1</v>
      </c>
      <c r="F4" s="810" t="s">
        <v>9</v>
      </c>
      <c r="G4" s="813" t="s">
        <v>283</v>
      </c>
      <c r="H4" s="813" t="s">
        <v>84</v>
      </c>
      <c r="I4" s="810" t="s">
        <v>4</v>
      </c>
      <c r="J4" s="813" t="s">
        <v>243</v>
      </c>
      <c r="K4" s="813" t="s">
        <v>244</v>
      </c>
      <c r="L4" s="813" t="s">
        <v>284</v>
      </c>
      <c r="M4" s="810" t="s">
        <v>99</v>
      </c>
      <c r="N4" s="810" t="s">
        <v>21</v>
      </c>
      <c r="O4" s="810" t="s">
        <v>281</v>
      </c>
      <c r="P4" s="95"/>
      <c r="Q4" s="95"/>
      <c r="R4" s="6"/>
      <c r="S4" s="6"/>
      <c r="T4" s="7"/>
      <c r="U4" s="7"/>
      <c r="V4" s="7"/>
      <c r="W4" s="7"/>
      <c r="X4" s="7"/>
      <c r="Y4" s="7"/>
      <c r="Z4" s="7"/>
      <c r="AA4" s="7"/>
      <c r="AB4" s="9"/>
      <c r="AC4" s="9"/>
      <c r="AD4" s="636"/>
      <c r="AE4" s="636"/>
      <c r="AF4" s="636"/>
      <c r="AG4" s="636"/>
      <c r="AH4" s="636"/>
      <c r="AI4" s="636"/>
    </row>
    <row r="5" spans="2:35" s="125" customFormat="1" ht="12.6" customHeight="1" x14ac:dyDescent="0.2">
      <c r="B5" s="650"/>
      <c r="C5" s="890"/>
      <c r="D5" s="890"/>
      <c r="E5" s="870"/>
      <c r="F5" s="811"/>
      <c r="G5" s="814"/>
      <c r="H5" s="814"/>
      <c r="I5" s="811"/>
      <c r="J5" s="814"/>
      <c r="K5" s="814"/>
      <c r="L5" s="814"/>
      <c r="M5" s="811"/>
      <c r="N5" s="811"/>
      <c r="O5" s="811"/>
      <c r="P5" s="95"/>
      <c r="Q5" s="95"/>
      <c r="R5" s="6"/>
      <c r="S5" s="6"/>
      <c r="T5" s="7"/>
      <c r="U5" s="7"/>
      <c r="V5" s="7"/>
      <c r="W5" s="7"/>
      <c r="X5" s="7"/>
      <c r="Y5" s="7"/>
      <c r="Z5" s="7"/>
      <c r="AA5" s="7"/>
      <c r="AB5" s="9"/>
      <c r="AC5" s="9"/>
      <c r="AD5" s="636"/>
      <c r="AE5" s="636"/>
      <c r="AF5" s="636"/>
      <c r="AG5" s="636"/>
      <c r="AH5" s="636"/>
      <c r="AI5" s="636"/>
    </row>
    <row r="6" spans="2:35" s="125" customFormat="1" ht="12.6" customHeight="1" x14ac:dyDescent="0.2">
      <c r="B6" s="650"/>
      <c r="C6" s="890"/>
      <c r="D6" s="890"/>
      <c r="E6" s="870"/>
      <c r="F6" s="811"/>
      <c r="G6" s="814"/>
      <c r="H6" s="814"/>
      <c r="I6" s="811"/>
      <c r="J6" s="814"/>
      <c r="K6" s="814"/>
      <c r="L6" s="814"/>
      <c r="M6" s="811"/>
      <c r="N6" s="811"/>
      <c r="O6" s="811"/>
      <c r="P6" s="95"/>
      <c r="Q6" s="95"/>
      <c r="R6" s="6"/>
      <c r="S6" s="6"/>
      <c r="T6" s="7"/>
      <c r="U6" s="7"/>
      <c r="V6" s="7"/>
      <c r="W6" s="7"/>
      <c r="X6" s="7"/>
      <c r="Y6" s="7"/>
      <c r="Z6" s="7"/>
      <c r="AA6" s="7"/>
      <c r="AB6" s="9"/>
      <c r="AC6" s="9"/>
      <c r="AD6" s="636"/>
      <c r="AE6" s="636"/>
      <c r="AF6" s="636"/>
      <c r="AG6" s="636"/>
      <c r="AH6" s="636"/>
      <c r="AI6" s="636"/>
    </row>
    <row r="7" spans="2:35" s="125" customFormat="1" ht="12.6" customHeight="1" x14ac:dyDescent="0.2">
      <c r="B7" s="650"/>
      <c r="C7" s="890"/>
      <c r="D7" s="890"/>
      <c r="E7" s="870"/>
      <c r="F7" s="811"/>
      <c r="G7" s="814"/>
      <c r="H7" s="814"/>
      <c r="I7" s="811"/>
      <c r="J7" s="814"/>
      <c r="K7" s="814"/>
      <c r="L7" s="814"/>
      <c r="M7" s="811"/>
      <c r="N7" s="811"/>
      <c r="O7" s="811"/>
      <c r="P7" s="95"/>
      <c r="Q7" s="95"/>
      <c r="R7" s="6"/>
      <c r="S7" s="6"/>
      <c r="T7" s="7"/>
      <c r="U7" s="7"/>
      <c r="V7" s="7"/>
      <c r="W7" s="7"/>
      <c r="X7" s="7"/>
      <c r="Y7" s="7"/>
      <c r="Z7" s="7"/>
      <c r="AA7" s="7"/>
      <c r="AB7" s="9"/>
      <c r="AC7" s="9"/>
      <c r="AD7" s="636"/>
      <c r="AE7" s="636"/>
      <c r="AF7" s="636"/>
      <c r="AG7" s="636"/>
      <c r="AH7" s="636"/>
      <c r="AI7" s="636"/>
    </row>
    <row r="8" spans="2:35" s="125" customFormat="1" ht="12.6" customHeight="1" x14ac:dyDescent="0.2">
      <c r="B8" s="650"/>
      <c r="C8" s="890"/>
      <c r="D8" s="890"/>
      <c r="E8" s="870"/>
      <c r="F8" s="811"/>
      <c r="G8" s="814"/>
      <c r="H8" s="814"/>
      <c r="I8" s="811"/>
      <c r="J8" s="814"/>
      <c r="K8" s="814"/>
      <c r="L8" s="814"/>
      <c r="M8" s="811"/>
      <c r="N8" s="811"/>
      <c r="O8" s="811"/>
      <c r="P8" s="95"/>
      <c r="Q8" s="95"/>
      <c r="R8" s="6"/>
      <c r="S8" s="6"/>
      <c r="T8" s="7"/>
      <c r="U8" s="7"/>
      <c r="V8" s="7"/>
      <c r="W8" s="7"/>
      <c r="X8" s="7"/>
      <c r="Y8" s="7"/>
      <c r="Z8" s="7"/>
      <c r="AA8" s="7"/>
      <c r="AB8" s="9"/>
      <c r="AC8" s="9"/>
      <c r="AD8" s="636"/>
      <c r="AE8" s="636"/>
      <c r="AF8" s="636"/>
      <c r="AG8" s="636"/>
      <c r="AH8" s="636"/>
      <c r="AI8" s="636"/>
    </row>
    <row r="9" spans="2:35" s="125" customFormat="1" ht="12.6" customHeight="1" x14ac:dyDescent="0.2">
      <c r="B9" s="651"/>
      <c r="C9" s="891"/>
      <c r="D9" s="891"/>
      <c r="E9" s="871"/>
      <c r="F9" s="812"/>
      <c r="G9" s="815"/>
      <c r="H9" s="815"/>
      <c r="I9" s="812"/>
      <c r="J9" s="815"/>
      <c r="K9" s="815"/>
      <c r="L9" s="815"/>
      <c r="M9" s="812"/>
      <c r="N9" s="812"/>
      <c r="O9" s="812"/>
      <c r="P9" s="95"/>
      <c r="Q9" s="95"/>
      <c r="R9" s="6"/>
      <c r="S9" s="6"/>
      <c r="T9" s="7"/>
      <c r="U9" s="7"/>
      <c r="V9" s="7"/>
      <c r="W9" s="7"/>
      <c r="X9" s="7"/>
      <c r="Y9" s="7"/>
      <c r="Z9" s="7"/>
      <c r="AA9" s="7"/>
      <c r="AB9" s="9"/>
      <c r="AC9" s="9"/>
      <c r="AD9" s="636"/>
      <c r="AE9" s="636"/>
      <c r="AF9" s="636"/>
      <c r="AG9" s="636"/>
      <c r="AH9" s="636"/>
      <c r="AI9" s="636"/>
    </row>
    <row r="10" spans="2:35" ht="13.35" customHeight="1" x14ac:dyDescent="0.2">
      <c r="B10" s="610"/>
      <c r="C10" s="652" t="s">
        <v>29</v>
      </c>
      <c r="D10" s="674" t="s">
        <v>236</v>
      </c>
      <c r="E10" s="629">
        <f t="shared" ref="E10:F25" si="0">K66</f>
        <v>0.36004999999999998</v>
      </c>
      <c r="F10" s="662">
        <f t="shared" si="0"/>
        <v>15.294043</v>
      </c>
      <c r="G10" s="629">
        <f t="shared" ref="G10:G26" si="1">T45</f>
        <v>6.587E-3</v>
      </c>
      <c r="H10" s="629">
        <f t="shared" ref="H10:I25" si="2">M66</f>
        <v>0</v>
      </c>
      <c r="I10" s="662">
        <f t="shared" si="2"/>
        <v>6.7619999999999998E-3</v>
      </c>
      <c r="J10" s="629">
        <f>J87</f>
        <v>0.92649199999999998</v>
      </c>
      <c r="K10" s="629">
        <f t="shared" ref="K10:K26" si="3">O66</f>
        <v>1.1676000000000001E-2</v>
      </c>
      <c r="L10" s="629">
        <f t="shared" ref="L10:L26" si="4">I66</f>
        <v>858.85495600000002</v>
      </c>
      <c r="M10" s="662">
        <f t="shared" ref="M10:M24" si="5">J108</f>
        <v>1.361E-3</v>
      </c>
      <c r="N10" s="662">
        <f t="shared" ref="N10:N26" si="6">J129</f>
        <v>0.88740800000001863</v>
      </c>
      <c r="O10" s="661">
        <f t="shared" ref="O10:O26" si="7">SUM(E10:N10)</f>
        <v>876.349335</v>
      </c>
      <c r="Q10" s="637">
        <f>SUM(A3.3.1!J4:J10)-O10</f>
        <v>0</v>
      </c>
    </row>
    <row r="11" spans="2:35" ht="13.35" customHeight="1" x14ac:dyDescent="0.2">
      <c r="B11" s="126"/>
      <c r="C11" s="127" t="s">
        <v>30</v>
      </c>
      <c r="D11" s="550" t="s">
        <v>31</v>
      </c>
      <c r="E11" s="128">
        <f t="shared" si="0"/>
        <v>5.6134289999999973</v>
      </c>
      <c r="F11" s="129">
        <f t="shared" si="0"/>
        <v>18.917948999998643</v>
      </c>
      <c r="G11" s="128">
        <f t="shared" si="1"/>
        <v>1.9199999999802799E-3</v>
      </c>
      <c r="H11" s="128">
        <f t="shared" si="2"/>
        <v>0</v>
      </c>
      <c r="I11" s="129">
        <f t="shared" si="2"/>
        <v>0.25199999999947859</v>
      </c>
      <c r="J11" s="128">
        <f t="shared" ref="J11:J26" si="8">J88</f>
        <v>7.5675920000000438</v>
      </c>
      <c r="K11" s="128">
        <f t="shared" si="3"/>
        <v>1.4873660000012818</v>
      </c>
      <c r="L11" s="128">
        <f t="shared" si="4"/>
        <v>1.7816759999967409</v>
      </c>
      <c r="M11" s="129">
        <f t="shared" si="5"/>
        <v>1.3046000000062452E-2</v>
      </c>
      <c r="N11" s="129">
        <f t="shared" si="6"/>
        <v>7.6074960000037795</v>
      </c>
      <c r="O11" s="42">
        <f t="shared" si="7"/>
        <v>43.242474000000001</v>
      </c>
      <c r="Q11" s="638">
        <f>A3.3.1!J11-O11</f>
        <v>0</v>
      </c>
    </row>
    <row r="12" spans="2:35" s="23" customFormat="1" ht="13.35" customHeight="1" x14ac:dyDescent="0.2">
      <c r="B12" s="29"/>
      <c r="C12" s="127" t="s">
        <v>32</v>
      </c>
      <c r="D12" s="675" t="s">
        <v>112</v>
      </c>
      <c r="E12" s="128">
        <f t="shared" si="0"/>
        <v>9.4899810000000002</v>
      </c>
      <c r="F12" s="129">
        <f t="shared" si="0"/>
        <v>1.0581910000000001</v>
      </c>
      <c r="G12" s="128">
        <f t="shared" si="1"/>
        <v>35.465342999999997</v>
      </c>
      <c r="H12" s="128">
        <f t="shared" si="2"/>
        <v>1.309606</v>
      </c>
      <c r="I12" s="129">
        <f t="shared" si="2"/>
        <v>21.890723999999999</v>
      </c>
      <c r="J12" s="128">
        <f t="shared" si="8"/>
        <v>71.723501999999996</v>
      </c>
      <c r="K12" s="128">
        <f t="shared" si="3"/>
        <v>12.363649000000001</v>
      </c>
      <c r="L12" s="128">
        <f t="shared" si="4"/>
        <v>264.92838499999999</v>
      </c>
      <c r="M12" s="129">
        <f t="shared" si="5"/>
        <v>18.518268000000003</v>
      </c>
      <c r="N12" s="129">
        <f t="shared" si="6"/>
        <v>16.940339000000009</v>
      </c>
      <c r="O12" s="42">
        <f t="shared" si="7"/>
        <v>453.68798799999996</v>
      </c>
      <c r="Q12" s="638">
        <f>A3.3.1!J12-O12</f>
        <v>0</v>
      </c>
    </row>
    <row r="13" spans="2:35" s="23" customFormat="1" ht="13.35" customHeight="1" x14ac:dyDescent="0.2">
      <c r="B13" s="29"/>
      <c r="C13" s="127" t="s">
        <v>33</v>
      </c>
      <c r="D13" s="406" t="s">
        <v>61</v>
      </c>
      <c r="E13" s="128">
        <f t="shared" si="0"/>
        <v>24.877576000000001</v>
      </c>
      <c r="F13" s="129">
        <f t="shared" si="0"/>
        <v>2.968699</v>
      </c>
      <c r="G13" s="128">
        <f t="shared" si="1"/>
        <v>95.073088999999996</v>
      </c>
      <c r="H13" s="128">
        <f t="shared" si="2"/>
        <v>2.956804</v>
      </c>
      <c r="I13" s="129">
        <f t="shared" si="2"/>
        <v>52.243262000000001</v>
      </c>
      <c r="J13" s="128">
        <f t="shared" si="8"/>
        <v>195.60301799999999</v>
      </c>
      <c r="K13" s="128">
        <f t="shared" si="3"/>
        <v>26.815645</v>
      </c>
      <c r="L13" s="128">
        <f t="shared" si="4"/>
        <v>531.22211100000004</v>
      </c>
      <c r="M13" s="129">
        <f t="shared" si="5"/>
        <v>42.558511000000003</v>
      </c>
      <c r="N13" s="129">
        <f t="shared" si="6"/>
        <v>3.8216930000000002</v>
      </c>
      <c r="O13" s="42">
        <f t="shared" si="7"/>
        <v>978.14040799999998</v>
      </c>
      <c r="Q13" s="638">
        <f>A3.3.1!J13-O13</f>
        <v>0</v>
      </c>
    </row>
    <row r="14" spans="2:35" s="23" customFormat="1" ht="13.35" customHeight="1" x14ac:dyDescent="0.2">
      <c r="B14" s="29"/>
      <c r="C14" s="130" t="s">
        <v>34</v>
      </c>
      <c r="D14" s="406" t="s">
        <v>62</v>
      </c>
      <c r="E14" s="128">
        <f t="shared" si="0"/>
        <v>49.198686000000002</v>
      </c>
      <c r="F14" s="129">
        <f t="shared" si="0"/>
        <v>4.5419980000000004</v>
      </c>
      <c r="G14" s="128">
        <f t="shared" si="1"/>
        <v>182.607867</v>
      </c>
      <c r="H14" s="128">
        <f t="shared" si="2"/>
        <v>6.9957269999999996</v>
      </c>
      <c r="I14" s="129">
        <f t="shared" si="2"/>
        <v>93.383413000000004</v>
      </c>
      <c r="J14" s="128">
        <f t="shared" si="8"/>
        <v>337.880246</v>
      </c>
      <c r="K14" s="128">
        <f t="shared" si="3"/>
        <v>48.533726999999999</v>
      </c>
      <c r="L14" s="128">
        <f t="shared" si="4"/>
        <v>814.18202599999995</v>
      </c>
      <c r="M14" s="129">
        <f t="shared" si="5"/>
        <v>80.684454000000002</v>
      </c>
      <c r="N14" s="129">
        <f t="shared" si="6"/>
        <v>4.436229</v>
      </c>
      <c r="O14" s="42">
        <f t="shared" si="7"/>
        <v>1622.4443729999998</v>
      </c>
      <c r="Q14" s="638">
        <f>A3.3.1!J14-O14</f>
        <v>0</v>
      </c>
    </row>
    <row r="15" spans="2:35" s="23" customFormat="1" ht="13.35" customHeight="1" x14ac:dyDescent="0.2">
      <c r="B15" s="29"/>
      <c r="C15" s="130" t="s">
        <v>35</v>
      </c>
      <c r="D15" s="406" t="s">
        <v>58</v>
      </c>
      <c r="E15" s="128">
        <f t="shared" si="0"/>
        <v>40.310543000000003</v>
      </c>
      <c r="F15" s="129">
        <f t="shared" si="0"/>
        <v>4.417268</v>
      </c>
      <c r="G15" s="128">
        <f t="shared" si="1"/>
        <v>189.064503</v>
      </c>
      <c r="H15" s="128">
        <f t="shared" si="2"/>
        <v>6.5153160000000003</v>
      </c>
      <c r="I15" s="129">
        <f t="shared" si="2"/>
        <v>84.830848000000003</v>
      </c>
      <c r="J15" s="128">
        <f t="shared" si="8"/>
        <v>298.02771300000001</v>
      </c>
      <c r="K15" s="128">
        <f t="shared" si="3"/>
        <v>49.833010999999999</v>
      </c>
      <c r="L15" s="128">
        <f t="shared" si="4"/>
        <v>677.71488599999998</v>
      </c>
      <c r="M15" s="129">
        <f t="shared" si="5"/>
        <v>72.065758000000002</v>
      </c>
      <c r="N15" s="129">
        <f t="shared" si="6"/>
        <v>4.160018</v>
      </c>
      <c r="O15" s="42">
        <f t="shared" si="7"/>
        <v>1426.9398639999999</v>
      </c>
      <c r="Q15" s="638">
        <f>A3.3.1!J15-O15</f>
        <v>0</v>
      </c>
    </row>
    <row r="16" spans="2:35" s="23" customFormat="1" ht="13.35" customHeight="1" x14ac:dyDescent="0.2">
      <c r="B16" s="29"/>
      <c r="C16" s="130" t="s">
        <v>36</v>
      </c>
      <c r="D16" s="406" t="s">
        <v>59</v>
      </c>
      <c r="E16" s="128">
        <f t="shared" si="0"/>
        <v>50.002589</v>
      </c>
      <c r="F16" s="129">
        <f t="shared" si="0"/>
        <v>4.7986839999999997</v>
      </c>
      <c r="G16" s="128">
        <f t="shared" si="1"/>
        <v>195.16846000000001</v>
      </c>
      <c r="H16" s="128">
        <f t="shared" si="2"/>
        <v>4.9853610000000002</v>
      </c>
      <c r="I16" s="129">
        <f t="shared" si="2"/>
        <v>83.700729999999993</v>
      </c>
      <c r="J16" s="128">
        <f t="shared" si="8"/>
        <v>289.017966</v>
      </c>
      <c r="K16" s="128">
        <f t="shared" si="3"/>
        <v>52.671534000000001</v>
      </c>
      <c r="L16" s="128">
        <f t="shared" si="4"/>
        <v>603.85429599999998</v>
      </c>
      <c r="M16" s="129">
        <f t="shared" si="5"/>
        <v>74.062793999999997</v>
      </c>
      <c r="N16" s="129">
        <f t="shared" si="6"/>
        <v>4.0981259999999997</v>
      </c>
      <c r="O16" s="42">
        <f t="shared" si="7"/>
        <v>1362.3605399999999</v>
      </c>
      <c r="Q16" s="638">
        <f>A3.3.1!J16-O16</f>
        <v>0</v>
      </c>
    </row>
    <row r="17" spans="2:17" s="23" customFormat="1" ht="13.35" customHeight="1" x14ac:dyDescent="0.2">
      <c r="B17" s="29"/>
      <c r="C17" s="130" t="s">
        <v>37</v>
      </c>
      <c r="D17" s="406" t="s">
        <v>63</v>
      </c>
      <c r="E17" s="128">
        <f t="shared" si="0"/>
        <v>179.46425199999999</v>
      </c>
      <c r="F17" s="129">
        <f t="shared" si="0"/>
        <v>24.568235999999999</v>
      </c>
      <c r="G17" s="128">
        <f t="shared" si="1"/>
        <v>836.91081300000019</v>
      </c>
      <c r="H17" s="128">
        <f t="shared" si="2"/>
        <v>33.069628999999999</v>
      </c>
      <c r="I17" s="129">
        <f t="shared" si="2"/>
        <v>369.95678900000001</v>
      </c>
      <c r="J17" s="128">
        <f t="shared" si="8"/>
        <v>1162.328307</v>
      </c>
      <c r="K17" s="128">
        <f t="shared" si="3"/>
        <v>190.381303</v>
      </c>
      <c r="L17" s="128">
        <f t="shared" si="4"/>
        <v>2147.3148249999995</v>
      </c>
      <c r="M17" s="129">
        <f t="shared" si="5"/>
        <v>253.67693299999999</v>
      </c>
      <c r="N17" s="129">
        <f t="shared" si="6"/>
        <v>9.1137580000000007</v>
      </c>
      <c r="O17" s="42">
        <f t="shared" si="7"/>
        <v>5206.7848450000001</v>
      </c>
      <c r="Q17" s="638">
        <f>A3.3.1!J17-O17</f>
        <v>0</v>
      </c>
    </row>
    <row r="18" spans="2:17" s="23" customFormat="1" ht="13.35" customHeight="1" x14ac:dyDescent="0.2">
      <c r="B18" s="29"/>
      <c r="C18" s="130" t="s">
        <v>38</v>
      </c>
      <c r="D18" s="406" t="s">
        <v>64</v>
      </c>
      <c r="E18" s="128">
        <f t="shared" si="0"/>
        <v>172.53645499999999</v>
      </c>
      <c r="F18" s="129">
        <f t="shared" si="0"/>
        <v>42.777929</v>
      </c>
      <c r="G18" s="128">
        <f t="shared" si="1"/>
        <v>1076.3067719999999</v>
      </c>
      <c r="H18" s="128">
        <f t="shared" si="2"/>
        <v>22.566039</v>
      </c>
      <c r="I18" s="129">
        <f t="shared" si="2"/>
        <v>391.781387</v>
      </c>
      <c r="J18" s="128">
        <f t="shared" si="8"/>
        <v>1156.913241</v>
      </c>
      <c r="K18" s="128">
        <f t="shared" si="3"/>
        <v>245.11038500000001</v>
      </c>
      <c r="L18" s="128">
        <f t="shared" si="4"/>
        <v>2136.8065849999998</v>
      </c>
      <c r="M18" s="129">
        <f t="shared" si="5"/>
        <v>191.52686299999999</v>
      </c>
      <c r="N18" s="129">
        <f t="shared" si="6"/>
        <v>8.1158859999999997</v>
      </c>
      <c r="O18" s="42">
        <f t="shared" si="7"/>
        <v>5444.4415419999996</v>
      </c>
      <c r="Q18" s="638">
        <f>A3.3.1!J18-O18</f>
        <v>0</v>
      </c>
    </row>
    <row r="19" spans="2:17" s="23" customFormat="1" ht="13.35" customHeight="1" x14ac:dyDescent="0.2">
      <c r="B19" s="29"/>
      <c r="C19" s="130" t="s">
        <v>39</v>
      </c>
      <c r="D19" s="406" t="s">
        <v>65</v>
      </c>
      <c r="E19" s="128">
        <f t="shared" si="0"/>
        <v>109.051812</v>
      </c>
      <c r="F19" s="129">
        <f t="shared" si="0"/>
        <v>16.995553999999998</v>
      </c>
      <c r="G19" s="128">
        <f t="shared" si="1"/>
        <v>870.03800100000001</v>
      </c>
      <c r="H19" s="128">
        <f t="shared" si="2"/>
        <v>22.474056000000001</v>
      </c>
      <c r="I19" s="129">
        <f t="shared" si="2"/>
        <v>239.35766100000001</v>
      </c>
      <c r="J19" s="128">
        <f t="shared" si="8"/>
        <v>733.64868000000001</v>
      </c>
      <c r="K19" s="128">
        <f t="shared" si="3"/>
        <v>191.782363</v>
      </c>
      <c r="L19" s="128">
        <f t="shared" si="4"/>
        <v>1452.1873480000002</v>
      </c>
      <c r="M19" s="129">
        <f t="shared" si="5"/>
        <v>123.475804</v>
      </c>
      <c r="N19" s="129">
        <f t="shared" si="6"/>
        <v>6.7761810000000002</v>
      </c>
      <c r="O19" s="42">
        <f t="shared" si="7"/>
        <v>3765.7874600000009</v>
      </c>
      <c r="Q19" s="638">
        <f>A3.3.1!J19-O19</f>
        <v>0</v>
      </c>
    </row>
    <row r="20" spans="2:17" s="23" customFormat="1" ht="13.35" customHeight="1" x14ac:dyDescent="0.2">
      <c r="B20" s="29"/>
      <c r="C20" s="130" t="s">
        <v>40</v>
      </c>
      <c r="D20" s="406" t="s">
        <v>66</v>
      </c>
      <c r="E20" s="128">
        <f t="shared" si="0"/>
        <v>84.446329000000006</v>
      </c>
      <c r="F20" s="129">
        <f t="shared" si="0"/>
        <v>33.365425000000002</v>
      </c>
      <c r="G20" s="128">
        <f t="shared" si="1"/>
        <v>649.10871100000008</v>
      </c>
      <c r="H20" s="128">
        <f t="shared" si="2"/>
        <v>7.180593</v>
      </c>
      <c r="I20" s="129">
        <f t="shared" si="2"/>
        <v>189.92481100000001</v>
      </c>
      <c r="J20" s="128">
        <f t="shared" si="8"/>
        <v>506.27950799999996</v>
      </c>
      <c r="K20" s="128">
        <f t="shared" si="3"/>
        <v>97.969391999999999</v>
      </c>
      <c r="L20" s="128">
        <f t="shared" si="4"/>
        <v>1060.6391370000001</v>
      </c>
      <c r="M20" s="129">
        <f t="shared" si="5"/>
        <v>102.66497700000001</v>
      </c>
      <c r="N20" s="129">
        <f t="shared" si="6"/>
        <v>6.9871730000000003</v>
      </c>
      <c r="O20" s="42">
        <f t="shared" si="7"/>
        <v>2738.5660560000001</v>
      </c>
      <c r="Q20" s="638">
        <f>A3.3.1!J20-O20</f>
        <v>0</v>
      </c>
    </row>
    <row r="21" spans="2:17" s="23" customFormat="1" ht="13.35" customHeight="1" x14ac:dyDescent="0.2">
      <c r="B21" s="29"/>
      <c r="C21" s="130" t="s">
        <v>41</v>
      </c>
      <c r="D21" s="406" t="s">
        <v>114</v>
      </c>
      <c r="E21" s="128">
        <f t="shared" si="0"/>
        <v>249.17793</v>
      </c>
      <c r="F21" s="129">
        <f t="shared" si="0"/>
        <v>132.978769</v>
      </c>
      <c r="G21" s="128">
        <f t="shared" si="1"/>
        <v>2406.8415350000005</v>
      </c>
      <c r="H21" s="128">
        <f t="shared" si="2"/>
        <v>43.477981999999997</v>
      </c>
      <c r="I21" s="129">
        <f t="shared" si="2"/>
        <v>647.70116599999994</v>
      </c>
      <c r="J21" s="128">
        <f t="shared" si="8"/>
        <v>1921.804331</v>
      </c>
      <c r="K21" s="128">
        <f t="shared" si="3"/>
        <v>435.53901999999999</v>
      </c>
      <c r="L21" s="128">
        <f t="shared" si="4"/>
        <v>3503.5146279999999</v>
      </c>
      <c r="M21" s="129">
        <f t="shared" si="5"/>
        <v>341.223724</v>
      </c>
      <c r="N21" s="129">
        <f t="shared" si="6"/>
        <v>2.9010750000000001</v>
      </c>
      <c r="O21" s="42">
        <f t="shared" si="7"/>
        <v>9685.1601599999995</v>
      </c>
      <c r="Q21" s="638">
        <f>A3.3.1!J21-O21</f>
        <v>0</v>
      </c>
    </row>
    <row r="22" spans="2:17" s="23" customFormat="1" ht="13.35" customHeight="1" x14ac:dyDescent="0.2">
      <c r="B22" s="29"/>
      <c r="C22" s="130" t="s">
        <v>42</v>
      </c>
      <c r="D22" s="406" t="s">
        <v>115</v>
      </c>
      <c r="E22" s="128">
        <f t="shared" si="0"/>
        <v>120.460722</v>
      </c>
      <c r="F22" s="129">
        <f t="shared" si="0"/>
        <v>148.884229</v>
      </c>
      <c r="G22" s="128">
        <f t="shared" si="1"/>
        <v>2124.6177650000004</v>
      </c>
      <c r="H22" s="128">
        <f t="shared" si="2"/>
        <v>64.963334000000003</v>
      </c>
      <c r="I22" s="129">
        <f t="shared" si="2"/>
        <v>661.47189400000002</v>
      </c>
      <c r="J22" s="128">
        <f t="shared" si="8"/>
        <v>1239.793995</v>
      </c>
      <c r="K22" s="128">
        <f t="shared" si="3"/>
        <v>425.77442300000001</v>
      </c>
      <c r="L22" s="128">
        <f t="shared" si="4"/>
        <v>2778.4051820000004</v>
      </c>
      <c r="M22" s="129">
        <f t="shared" si="5"/>
        <v>217.87904699999999</v>
      </c>
      <c r="N22" s="129">
        <f t="shared" si="6"/>
        <v>27.192250000000001</v>
      </c>
      <c r="O22" s="42">
        <f t="shared" si="7"/>
        <v>7809.442841000001</v>
      </c>
      <c r="Q22" s="638">
        <f>A3.3.1!J22-O22</f>
        <v>0</v>
      </c>
    </row>
    <row r="23" spans="2:17" s="23" customFormat="1" ht="13.35" customHeight="1" x14ac:dyDescent="0.2">
      <c r="B23" s="29"/>
      <c r="C23" s="130" t="s">
        <v>43</v>
      </c>
      <c r="D23" s="406" t="s">
        <v>116</v>
      </c>
      <c r="E23" s="128">
        <f t="shared" si="0"/>
        <v>63.587802000000003</v>
      </c>
      <c r="F23" s="129">
        <f t="shared" si="0"/>
        <v>102.48856600000001</v>
      </c>
      <c r="G23" s="128">
        <f t="shared" si="1"/>
        <v>1474.661908</v>
      </c>
      <c r="H23" s="128">
        <f t="shared" si="2"/>
        <v>48.887793000000002</v>
      </c>
      <c r="I23" s="129">
        <f t="shared" si="2"/>
        <v>370.419871</v>
      </c>
      <c r="J23" s="128">
        <f t="shared" si="8"/>
        <v>858.83381299999996</v>
      </c>
      <c r="K23" s="128">
        <f t="shared" si="3"/>
        <v>232.09835899999999</v>
      </c>
      <c r="L23" s="128">
        <f t="shared" si="4"/>
        <v>1821.880163</v>
      </c>
      <c r="M23" s="129">
        <f t="shared" si="5"/>
        <v>172.80865600000001</v>
      </c>
      <c r="N23" s="129">
        <f t="shared" si="6"/>
        <v>0</v>
      </c>
      <c r="O23" s="42">
        <f t="shared" si="7"/>
        <v>5145.6669310000007</v>
      </c>
      <c r="Q23" s="638">
        <f>A3.3.1!J23-O23</f>
        <v>0</v>
      </c>
    </row>
    <row r="24" spans="2:17" s="23" customFormat="1" ht="13.35" customHeight="1" x14ac:dyDescent="0.2">
      <c r="B24" s="29"/>
      <c r="C24" s="130" t="s">
        <v>44</v>
      </c>
      <c r="D24" s="406" t="s">
        <v>117</v>
      </c>
      <c r="E24" s="128">
        <f t="shared" si="0"/>
        <v>49.875957</v>
      </c>
      <c r="F24" s="129">
        <f t="shared" si="0"/>
        <v>113.58914799999999</v>
      </c>
      <c r="G24" s="128">
        <f t="shared" si="1"/>
        <v>824.60716600000001</v>
      </c>
      <c r="H24" s="128">
        <f t="shared" si="2"/>
        <v>74.591696999999996</v>
      </c>
      <c r="I24" s="129">
        <f t="shared" si="2"/>
        <v>146.00997100000001</v>
      </c>
      <c r="J24" s="128">
        <f t="shared" si="8"/>
        <v>372.04732200000001</v>
      </c>
      <c r="K24" s="128">
        <f t="shared" si="3"/>
        <v>224.62477699999999</v>
      </c>
      <c r="L24" s="128">
        <f t="shared" si="4"/>
        <v>1271.927545</v>
      </c>
      <c r="M24" s="129">
        <f t="shared" si="5"/>
        <v>117.362706</v>
      </c>
      <c r="N24" s="129">
        <f t="shared" si="6"/>
        <v>0</v>
      </c>
      <c r="O24" s="42">
        <f t="shared" si="7"/>
        <v>3194.636289</v>
      </c>
      <c r="Q24" s="638">
        <f>A3.3.1!J24-O24</f>
        <v>0</v>
      </c>
    </row>
    <row r="25" spans="2:17" s="23" customFormat="1" ht="13.35" customHeight="1" x14ac:dyDescent="0.2">
      <c r="B25" s="29"/>
      <c r="C25" s="130" t="s">
        <v>45</v>
      </c>
      <c r="D25" s="406" t="s">
        <v>118</v>
      </c>
      <c r="E25" s="128">
        <f t="shared" si="0"/>
        <v>199.400589</v>
      </c>
      <c r="F25" s="129">
        <f t="shared" si="0"/>
        <v>719.19238600000006</v>
      </c>
      <c r="G25" s="128">
        <f t="shared" si="1"/>
        <v>2058.740961</v>
      </c>
      <c r="H25" s="128">
        <f t="shared" si="2"/>
        <v>92.322179000000006</v>
      </c>
      <c r="I25" s="129">
        <f t="shared" si="2"/>
        <v>269.24660699999998</v>
      </c>
      <c r="J25" s="128">
        <f t="shared" si="8"/>
        <v>1492.198789</v>
      </c>
      <c r="K25" s="128">
        <f t="shared" si="3"/>
        <v>400.95144299999998</v>
      </c>
      <c r="L25" s="128">
        <f t="shared" si="4"/>
        <v>3803.3459540000003</v>
      </c>
      <c r="M25" s="129">
        <f>J123</f>
        <v>404.69990600000006</v>
      </c>
      <c r="N25" s="129">
        <f t="shared" si="6"/>
        <v>-59.183603999999832</v>
      </c>
      <c r="O25" s="42">
        <f t="shared" si="7"/>
        <v>9380.9152099999992</v>
      </c>
      <c r="Q25" s="638">
        <f>A3.3.1!J25-O25</f>
        <v>0</v>
      </c>
    </row>
    <row r="26" spans="2:17" s="23" customFormat="1" ht="13.35" customHeight="1" x14ac:dyDescent="0.2">
      <c r="B26" s="97"/>
      <c r="C26" s="654" t="s">
        <v>46</v>
      </c>
      <c r="D26" s="488" t="s">
        <v>119</v>
      </c>
      <c r="E26" s="546">
        <f t="shared" ref="E26:F26" si="9">K82</f>
        <v>386.15130799999997</v>
      </c>
      <c r="F26" s="547">
        <f t="shared" si="9"/>
        <v>12099.096469</v>
      </c>
      <c r="G26" s="546">
        <f t="shared" si="1"/>
        <v>11236.807707</v>
      </c>
      <c r="H26" s="546">
        <f t="shared" ref="H26:I26" si="10">M82</f>
        <v>900.357483</v>
      </c>
      <c r="I26" s="547">
        <f t="shared" si="10"/>
        <v>877.61914400000001</v>
      </c>
      <c r="J26" s="546">
        <f t="shared" si="8"/>
        <v>9105.5730960000001</v>
      </c>
      <c r="K26" s="546">
        <f t="shared" si="3"/>
        <v>10166.693386999999</v>
      </c>
      <c r="L26" s="546">
        <f t="shared" si="4"/>
        <v>19802.264492999999</v>
      </c>
      <c r="M26" s="547">
        <f>J124</f>
        <v>2506.665872</v>
      </c>
      <c r="N26" s="547">
        <f t="shared" si="6"/>
        <v>59.183604000005289</v>
      </c>
      <c r="O26" s="81">
        <f t="shared" si="7"/>
        <v>67140.412563000005</v>
      </c>
      <c r="Q26" s="640">
        <f>A3.3.1!J26-O26</f>
        <v>0</v>
      </c>
    </row>
    <row r="27" spans="2:17" s="31" customFormat="1" ht="13.35" customHeight="1" x14ac:dyDescent="0.2">
      <c r="B27" s="97"/>
      <c r="C27" s="511" t="s">
        <v>22</v>
      </c>
      <c r="D27" s="522"/>
      <c r="E27" s="80">
        <f t="shared" ref="E27:N27" si="11">SUM(E10:E26)</f>
        <v>1794.0060100000001</v>
      </c>
      <c r="F27" s="81">
        <f t="shared" si="11"/>
        <v>13485.933542999999</v>
      </c>
      <c r="G27" s="80">
        <f t="shared" si="11"/>
        <v>24256.029108000002</v>
      </c>
      <c r="H27" s="80">
        <f t="shared" si="11"/>
        <v>1332.653599</v>
      </c>
      <c r="I27" s="81">
        <f t="shared" si="11"/>
        <v>4499.7970399999995</v>
      </c>
      <c r="J27" s="80">
        <f t="shared" si="11"/>
        <v>19750.167611000001</v>
      </c>
      <c r="K27" s="80">
        <f t="shared" si="11"/>
        <v>12802.641460000001</v>
      </c>
      <c r="L27" s="80">
        <f t="shared" si="11"/>
        <v>43530.824195999994</v>
      </c>
      <c r="M27" s="81">
        <f t="shared" si="11"/>
        <v>4719.88868</v>
      </c>
      <c r="N27" s="81">
        <f t="shared" si="11"/>
        <v>103.03763200000927</v>
      </c>
      <c r="O27" s="81">
        <f t="shared" ref="O27" si="12">SUM(E27:N27)</f>
        <v>126274.97887900002</v>
      </c>
    </row>
    <row r="28" spans="2:17" s="23" customFormat="1" ht="13.35" customHeight="1" x14ac:dyDescent="0.2">
      <c r="B28" s="31"/>
      <c r="C28" s="31"/>
      <c r="D28" s="31"/>
      <c r="O28" s="31"/>
    </row>
    <row r="29" spans="2:17" s="23" customFormat="1" ht="13.35" customHeight="1" x14ac:dyDescent="0.2">
      <c r="B29" s="31"/>
      <c r="C29" s="31"/>
      <c r="D29" s="31"/>
      <c r="J29" s="805" t="s">
        <v>190</v>
      </c>
      <c r="O29" s="31"/>
    </row>
    <row r="30" spans="2:17" s="23" customFormat="1" ht="13.35" customHeight="1" x14ac:dyDescent="0.2">
      <c r="B30" s="31"/>
      <c r="C30" s="31"/>
      <c r="D30" s="31"/>
      <c r="O30" s="31"/>
    </row>
    <row r="31" spans="2:17" s="23" customFormat="1" ht="13.35" customHeight="1" x14ac:dyDescent="0.2">
      <c r="B31" s="31"/>
      <c r="C31" s="31"/>
      <c r="D31" s="31"/>
      <c r="O31" s="31"/>
    </row>
    <row r="32" spans="2:17" s="23" customFormat="1" ht="13.35" customHeight="1" x14ac:dyDescent="0.2">
      <c r="B32" s="31"/>
      <c r="C32" s="31"/>
      <c r="D32" s="31"/>
      <c r="O32" s="31"/>
    </row>
    <row r="33" spans="2:20" s="23" customFormat="1" ht="13.35" customHeight="1" x14ac:dyDescent="0.2">
      <c r="B33" s="31"/>
      <c r="C33" s="31"/>
      <c r="D33" s="31"/>
      <c r="O33" s="31"/>
    </row>
    <row r="34" spans="2:20" s="23" customFormat="1" ht="13.35" customHeight="1" x14ac:dyDescent="0.2">
      <c r="B34" s="31"/>
      <c r="C34" s="31"/>
      <c r="D34" s="31"/>
      <c r="O34" s="31"/>
    </row>
    <row r="35" spans="2:20" s="23" customFormat="1" ht="13.35" customHeight="1" x14ac:dyDescent="0.2">
      <c r="B35" s="31"/>
      <c r="C35" s="31"/>
      <c r="D35" s="31"/>
      <c r="O35" s="31"/>
    </row>
    <row r="36" spans="2:20" s="23" customFormat="1" ht="13.35" customHeight="1" x14ac:dyDescent="0.2">
      <c r="B36" s="31"/>
      <c r="C36" s="31"/>
      <c r="D36" s="31"/>
      <c r="O36" s="31"/>
    </row>
    <row r="37" spans="2:20" s="23" customFormat="1" ht="13.35" customHeight="1" x14ac:dyDescent="0.2">
      <c r="B37" s="31"/>
      <c r="C37" s="31"/>
      <c r="D37" s="31"/>
      <c r="O37" s="31"/>
    </row>
    <row r="38" spans="2:20" s="23" customFormat="1" ht="13.35" customHeight="1" x14ac:dyDescent="0.2">
      <c r="B38" s="31"/>
      <c r="C38" s="31"/>
      <c r="D38" s="31"/>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customHeight="1" x14ac:dyDescent="0.2">
      <c r="B45" s="31"/>
      <c r="C45" s="683" t="s">
        <v>29</v>
      </c>
      <c r="D45" s="684" t="s">
        <v>236</v>
      </c>
      <c r="E45" s="685">
        <f>A3.4.4!$I$6</f>
        <v>0</v>
      </c>
      <c r="F45" s="685">
        <f>A3.4.4!$I$8</f>
        <v>0</v>
      </c>
      <c r="G45" s="685">
        <f>A3.4.4!$I$9</f>
        <v>0</v>
      </c>
      <c r="H45" s="685">
        <f>A3.4.4!$I$10</f>
        <v>0</v>
      </c>
      <c r="I45" s="685">
        <f>A3.4.4!$I$15</f>
        <v>9.4600000000000001E-4</v>
      </c>
      <c r="J45" s="685">
        <f>A3.4.4!$I$16</f>
        <v>0</v>
      </c>
      <c r="K45" s="685">
        <f>A3.4.4!$I$18</f>
        <v>0</v>
      </c>
      <c r="L45" s="685">
        <f>A3.4.4!$I$20</f>
        <v>0</v>
      </c>
      <c r="M45" s="685"/>
      <c r="N45" s="685">
        <f>A3.4.4!$I$22</f>
        <v>4.4400000000000004E-3</v>
      </c>
      <c r="O45" s="685">
        <f>A3.4.4!$I$23</f>
        <v>0</v>
      </c>
      <c r="P45" s="685">
        <f>A3.4.4!$I$28</f>
        <v>0</v>
      </c>
      <c r="Q45" s="685">
        <f>A3.4.4!$I$31</f>
        <v>1.201E-3</v>
      </c>
      <c r="R45" s="685">
        <f>A3.4.4!$I$32</f>
        <v>0</v>
      </c>
      <c r="S45" s="685">
        <f>A3.4.4!$I$36</f>
        <v>0</v>
      </c>
      <c r="T45" s="687">
        <f t="shared" ref="T45:T61" si="13">SUM(E45:S45)</f>
        <v>6.587E-3</v>
      </c>
    </row>
    <row r="46" spans="2:20" s="23" customFormat="1" ht="13.35" customHeight="1" x14ac:dyDescent="0.2">
      <c r="B46" s="31"/>
      <c r="C46" s="704" t="s">
        <v>30</v>
      </c>
      <c r="D46" s="705" t="s">
        <v>31</v>
      </c>
      <c r="E46" s="695">
        <f>A3.4.5!$I$6</f>
        <v>0</v>
      </c>
      <c r="F46" s="695">
        <f>A3.4.5!$I$8</f>
        <v>0</v>
      </c>
      <c r="G46" s="695">
        <f>A3.4.5!$I$9</f>
        <v>0</v>
      </c>
      <c r="H46" s="695">
        <f>A3.4.5!$I$10</f>
        <v>0</v>
      </c>
      <c r="I46" s="695">
        <f>A3.4.5!$I$15</f>
        <v>1.1269002224423286E-13</v>
      </c>
      <c r="J46" s="695">
        <f>A3.4.5!$I$16</f>
        <v>0</v>
      </c>
      <c r="K46" s="695">
        <f>A3.4.5!$I$18</f>
        <v>0</v>
      </c>
      <c r="L46" s="695">
        <f>A3.4.5!$I$20</f>
        <v>1.9199999996999395E-3</v>
      </c>
      <c r="M46" s="695"/>
      <c r="N46" s="695">
        <f>A3.4.5!$I$22</f>
        <v>1.587610251596594E-13</v>
      </c>
      <c r="O46" s="695">
        <f>A3.4.5!$I$23</f>
        <v>0</v>
      </c>
      <c r="P46" s="695">
        <f>A3.4.5!$I$28</f>
        <v>0</v>
      </c>
      <c r="Q46" s="695">
        <f>A3.4.5!$I$31</f>
        <v>8.8893736122086509E-15</v>
      </c>
      <c r="R46" s="695">
        <f>A3.4.5!$I$32</f>
        <v>0</v>
      </c>
      <c r="S46" s="695">
        <f>A3.4.5!$I$36</f>
        <v>0</v>
      </c>
      <c r="T46" s="694">
        <f t="shared" si="13"/>
        <v>1.9199999999802799E-3</v>
      </c>
    </row>
    <row r="47" spans="2:20" s="23" customFormat="1" ht="13.35" customHeight="1" x14ac:dyDescent="0.2">
      <c r="B47" s="31"/>
      <c r="C47" s="683" t="s">
        <v>32</v>
      </c>
      <c r="D47" s="684" t="s">
        <v>112</v>
      </c>
      <c r="E47" s="685">
        <v>1.355248</v>
      </c>
      <c r="F47" s="685">
        <v>3.2327279999999998</v>
      </c>
      <c r="G47" s="685">
        <v>1.911281</v>
      </c>
      <c r="H47" s="685">
        <v>1.0642529999999999</v>
      </c>
      <c r="I47" s="685">
        <v>3.5105550000000001</v>
      </c>
      <c r="J47" s="685">
        <v>0.199767</v>
      </c>
      <c r="K47" s="685">
        <v>7.1330679999999997</v>
      </c>
      <c r="L47" s="685">
        <v>1.7182010000000001</v>
      </c>
      <c r="M47" s="685">
        <v>3.099205</v>
      </c>
      <c r="N47" s="685">
        <v>4.0196110000000003</v>
      </c>
      <c r="O47" s="685">
        <v>3.3156029999999999</v>
      </c>
      <c r="P47" s="685">
        <v>0.87130799999999997</v>
      </c>
      <c r="Q47" s="685">
        <v>1.0103610000000001</v>
      </c>
      <c r="R47" s="685">
        <v>1.0861270000000001</v>
      </c>
      <c r="S47" s="685">
        <v>1.9380269999999999</v>
      </c>
      <c r="T47" s="687">
        <f t="shared" si="13"/>
        <v>35.465342999999997</v>
      </c>
    </row>
    <row r="48" spans="2:20" s="23" customFormat="1" ht="13.35" customHeight="1" x14ac:dyDescent="0.2">
      <c r="B48" s="31"/>
      <c r="C48" s="683" t="s">
        <v>33</v>
      </c>
      <c r="D48" s="688" t="s">
        <v>61</v>
      </c>
      <c r="E48" s="685">
        <v>4.1513850000000003</v>
      </c>
      <c r="F48" s="685">
        <v>9.1418149999999994</v>
      </c>
      <c r="G48" s="685">
        <v>4.2559699999999996</v>
      </c>
      <c r="H48" s="685">
        <v>3.6769240000000001</v>
      </c>
      <c r="I48" s="685">
        <v>8.2749210000000009</v>
      </c>
      <c r="J48" s="685">
        <v>0.53261499999999995</v>
      </c>
      <c r="K48" s="685">
        <v>19.913353000000001</v>
      </c>
      <c r="L48" s="685">
        <v>4.9338499999999996</v>
      </c>
      <c r="M48" s="685">
        <v>9.7989929999999994</v>
      </c>
      <c r="N48" s="685">
        <v>11.041090000000001</v>
      </c>
      <c r="O48" s="685">
        <v>8.5669579999999996</v>
      </c>
      <c r="P48" s="685">
        <v>2.0958890000000001</v>
      </c>
      <c r="Q48" s="685">
        <v>2.2127270000000001</v>
      </c>
      <c r="R48" s="685">
        <v>2.1781890000000002</v>
      </c>
      <c r="S48" s="685">
        <v>4.2984099999999996</v>
      </c>
      <c r="T48" s="687">
        <f t="shared" si="13"/>
        <v>95.073088999999996</v>
      </c>
    </row>
    <row r="49" spans="2:20" s="23" customFormat="1" ht="13.35" customHeight="1" x14ac:dyDescent="0.2">
      <c r="B49" s="31"/>
      <c r="C49" s="689" t="s">
        <v>34</v>
      </c>
      <c r="D49" s="688" t="s">
        <v>62</v>
      </c>
      <c r="E49" s="685">
        <v>7.1124799999999997</v>
      </c>
      <c r="F49" s="685">
        <v>19.901800000000001</v>
      </c>
      <c r="G49" s="685">
        <v>5.4211869999999998</v>
      </c>
      <c r="H49" s="685">
        <v>6.2002069999999998</v>
      </c>
      <c r="I49" s="685">
        <v>15.008962</v>
      </c>
      <c r="J49" s="685">
        <v>1.2979579999999999</v>
      </c>
      <c r="K49" s="685">
        <v>40.295710999999997</v>
      </c>
      <c r="L49" s="685">
        <v>7.6611419999999999</v>
      </c>
      <c r="M49" s="685">
        <v>19.367705000000001</v>
      </c>
      <c r="N49" s="685">
        <v>22.157564000000001</v>
      </c>
      <c r="O49" s="685">
        <v>16.074285</v>
      </c>
      <c r="P49" s="685">
        <v>5.9954840000000003</v>
      </c>
      <c r="Q49" s="685">
        <v>3.74268</v>
      </c>
      <c r="R49" s="685">
        <v>3.5295770000000002</v>
      </c>
      <c r="S49" s="685">
        <v>8.8411249999999999</v>
      </c>
      <c r="T49" s="687">
        <f t="shared" si="13"/>
        <v>182.607867</v>
      </c>
    </row>
    <row r="50" spans="2:20" s="23" customFormat="1" ht="13.35" customHeight="1" x14ac:dyDescent="0.2">
      <c r="B50" s="31"/>
      <c r="C50" s="689" t="s">
        <v>35</v>
      </c>
      <c r="D50" s="688" t="s">
        <v>58</v>
      </c>
      <c r="E50" s="685">
        <v>7.0042879999999998</v>
      </c>
      <c r="F50" s="685">
        <v>21.250162</v>
      </c>
      <c r="G50" s="685">
        <v>6.3558490000000001</v>
      </c>
      <c r="H50" s="685">
        <v>8.1691950000000002</v>
      </c>
      <c r="I50" s="685">
        <v>17.014351999999999</v>
      </c>
      <c r="J50" s="685">
        <v>0.39256799999999997</v>
      </c>
      <c r="K50" s="685">
        <v>41.990167</v>
      </c>
      <c r="L50" s="685">
        <v>10.296939999999999</v>
      </c>
      <c r="M50" s="685">
        <v>18.175930000000001</v>
      </c>
      <c r="N50" s="685">
        <v>24.364908</v>
      </c>
      <c r="O50" s="685">
        <v>13.473253</v>
      </c>
      <c r="P50" s="685">
        <v>4.7724589999999996</v>
      </c>
      <c r="Q50" s="685">
        <v>3.5631080000000002</v>
      </c>
      <c r="R50" s="685">
        <v>3.915956</v>
      </c>
      <c r="S50" s="685">
        <v>8.3253679999999992</v>
      </c>
      <c r="T50" s="687">
        <f t="shared" si="13"/>
        <v>189.064503</v>
      </c>
    </row>
    <row r="51" spans="2:20" s="23" customFormat="1" ht="13.35" customHeight="1" x14ac:dyDescent="0.2">
      <c r="B51" s="31"/>
      <c r="C51" s="689" t="s">
        <v>36</v>
      </c>
      <c r="D51" s="688" t="s">
        <v>59</v>
      </c>
      <c r="E51" s="685">
        <v>6.8710519999999997</v>
      </c>
      <c r="F51" s="685">
        <v>30.160233000000002</v>
      </c>
      <c r="G51" s="685">
        <v>6.628876</v>
      </c>
      <c r="H51" s="685">
        <v>7.1981479999999998</v>
      </c>
      <c r="I51" s="685">
        <v>16.622195000000001</v>
      </c>
      <c r="J51" s="685">
        <v>0.384328</v>
      </c>
      <c r="K51" s="685">
        <v>46.136854</v>
      </c>
      <c r="L51" s="685">
        <v>7.32775</v>
      </c>
      <c r="M51" s="685">
        <v>18.704867</v>
      </c>
      <c r="N51" s="685">
        <v>21.774089</v>
      </c>
      <c r="O51" s="685">
        <v>13.365553</v>
      </c>
      <c r="P51" s="685">
        <v>3.9507819999999998</v>
      </c>
      <c r="Q51" s="685">
        <v>3.6138189999999999</v>
      </c>
      <c r="R51" s="685">
        <v>3.0244300000000002</v>
      </c>
      <c r="S51" s="685">
        <v>9.4054839999999995</v>
      </c>
      <c r="T51" s="687">
        <f t="shared" si="13"/>
        <v>195.16846000000001</v>
      </c>
    </row>
    <row r="52" spans="2:20" s="23" customFormat="1" ht="13.35" customHeight="1" x14ac:dyDescent="0.2">
      <c r="B52" s="31"/>
      <c r="C52" s="689" t="s">
        <v>37</v>
      </c>
      <c r="D52" s="688" t="s">
        <v>63</v>
      </c>
      <c r="E52" s="685">
        <v>28.350102</v>
      </c>
      <c r="F52" s="685">
        <v>97.311931999999999</v>
      </c>
      <c r="G52" s="685">
        <v>33.582714000000003</v>
      </c>
      <c r="H52" s="685">
        <v>21.959088999999999</v>
      </c>
      <c r="I52" s="685">
        <v>59.466138999999998</v>
      </c>
      <c r="J52" s="685">
        <v>2.720958</v>
      </c>
      <c r="K52" s="685">
        <v>186.73076399999999</v>
      </c>
      <c r="L52" s="685">
        <v>52.090069</v>
      </c>
      <c r="M52" s="685">
        <v>86.975735999999998</v>
      </c>
      <c r="N52" s="685">
        <v>124.573784</v>
      </c>
      <c r="O52" s="685">
        <v>55.482196999999999</v>
      </c>
      <c r="P52" s="685">
        <v>26.852288000000001</v>
      </c>
      <c r="Q52" s="685">
        <v>17.305250999999998</v>
      </c>
      <c r="R52" s="685">
        <v>14.564379000000001</v>
      </c>
      <c r="S52" s="685">
        <v>28.945411</v>
      </c>
      <c r="T52" s="687">
        <f t="shared" si="13"/>
        <v>836.91081300000019</v>
      </c>
    </row>
    <row r="53" spans="2:20" s="23" customFormat="1" ht="13.35" customHeight="1" x14ac:dyDescent="0.2">
      <c r="B53" s="31"/>
      <c r="C53" s="689" t="s">
        <v>38</v>
      </c>
      <c r="D53" s="688" t="s">
        <v>64</v>
      </c>
      <c r="E53" s="685">
        <v>34.680166</v>
      </c>
      <c r="F53" s="685">
        <v>141.92053999999999</v>
      </c>
      <c r="G53" s="685">
        <v>37.178654000000002</v>
      </c>
      <c r="H53" s="685">
        <v>25.558198000000001</v>
      </c>
      <c r="I53" s="685">
        <v>81.189473000000007</v>
      </c>
      <c r="J53" s="685">
        <v>4.9947090000000003</v>
      </c>
      <c r="K53" s="685">
        <v>233.07916299999999</v>
      </c>
      <c r="L53" s="685">
        <v>81.081969999999998</v>
      </c>
      <c r="M53" s="685">
        <v>106.72815799999999</v>
      </c>
      <c r="N53" s="685">
        <v>172.10400999999999</v>
      </c>
      <c r="O53" s="685">
        <v>67.697474</v>
      </c>
      <c r="P53" s="685">
        <v>24.230262</v>
      </c>
      <c r="Q53" s="685">
        <v>15.050853</v>
      </c>
      <c r="R53" s="685">
        <v>15.734612</v>
      </c>
      <c r="S53" s="685">
        <v>35.078530000000001</v>
      </c>
      <c r="T53" s="687">
        <f t="shared" si="13"/>
        <v>1076.3067719999999</v>
      </c>
    </row>
    <row r="54" spans="2:20" s="23" customFormat="1" ht="13.35" customHeight="1" x14ac:dyDescent="0.2">
      <c r="B54" s="31"/>
      <c r="C54" s="689" t="s">
        <v>39</v>
      </c>
      <c r="D54" s="688" t="s">
        <v>65</v>
      </c>
      <c r="E54" s="685">
        <v>26.477017</v>
      </c>
      <c r="F54" s="685">
        <v>116.350645</v>
      </c>
      <c r="G54" s="685">
        <v>38.182640999999997</v>
      </c>
      <c r="H54" s="685">
        <v>19.212992</v>
      </c>
      <c r="I54" s="685">
        <v>93.402832000000004</v>
      </c>
      <c r="J54" s="685">
        <v>1.7721910000000001</v>
      </c>
      <c r="K54" s="685">
        <v>196.87597299999999</v>
      </c>
      <c r="L54" s="685">
        <v>55.565947000000001</v>
      </c>
      <c r="M54" s="685">
        <v>67.195929000000007</v>
      </c>
      <c r="N54" s="685">
        <v>121.71956900000001</v>
      </c>
      <c r="O54" s="685">
        <v>57.808273</v>
      </c>
      <c r="P54" s="685">
        <v>25.836392</v>
      </c>
      <c r="Q54" s="685">
        <v>24.580822000000001</v>
      </c>
      <c r="R54" s="685">
        <v>9.0276969999999999</v>
      </c>
      <c r="S54" s="685">
        <v>16.029081000000001</v>
      </c>
      <c r="T54" s="687">
        <f t="shared" si="13"/>
        <v>870.03800100000001</v>
      </c>
    </row>
    <row r="55" spans="2:20" s="23" customFormat="1" ht="13.35" customHeight="1" x14ac:dyDescent="0.2">
      <c r="B55" s="31"/>
      <c r="C55" s="689" t="s">
        <v>40</v>
      </c>
      <c r="D55" s="688" t="s">
        <v>66</v>
      </c>
      <c r="E55" s="685">
        <v>30.146937000000001</v>
      </c>
      <c r="F55" s="685">
        <v>74.466275999999993</v>
      </c>
      <c r="G55" s="685">
        <v>22.005269999999999</v>
      </c>
      <c r="H55" s="685">
        <v>6.9271739999999999</v>
      </c>
      <c r="I55" s="685">
        <v>50.840570999999997</v>
      </c>
      <c r="J55" s="685">
        <v>4.5378730000000003</v>
      </c>
      <c r="K55" s="685">
        <v>149.120408</v>
      </c>
      <c r="L55" s="685">
        <v>46.407358000000002</v>
      </c>
      <c r="M55" s="685">
        <v>63.21593</v>
      </c>
      <c r="N55" s="685">
        <v>87.486157000000006</v>
      </c>
      <c r="O55" s="685">
        <v>38.108091999999999</v>
      </c>
      <c r="P55" s="685">
        <v>27.795249999999999</v>
      </c>
      <c r="Q55" s="685">
        <v>18.718941999999998</v>
      </c>
      <c r="R55" s="685">
        <v>5.244275</v>
      </c>
      <c r="S55" s="685">
        <v>24.088197999999998</v>
      </c>
      <c r="T55" s="687">
        <f t="shared" si="13"/>
        <v>649.10871100000008</v>
      </c>
    </row>
    <row r="56" spans="2:20" s="23" customFormat="1" ht="13.35" customHeight="1" x14ac:dyDescent="0.2">
      <c r="B56" s="31"/>
      <c r="C56" s="689" t="s">
        <v>41</v>
      </c>
      <c r="D56" s="688" t="s">
        <v>114</v>
      </c>
      <c r="E56" s="685">
        <v>90.189942000000002</v>
      </c>
      <c r="F56" s="685">
        <v>421.949612</v>
      </c>
      <c r="G56" s="685">
        <v>88.970214999999996</v>
      </c>
      <c r="H56" s="685">
        <v>45.051467000000002</v>
      </c>
      <c r="I56" s="685">
        <v>255.17842999999999</v>
      </c>
      <c r="J56" s="685">
        <v>3.6708440000000002</v>
      </c>
      <c r="K56" s="685">
        <v>481.92764</v>
      </c>
      <c r="L56" s="685">
        <v>142.64721</v>
      </c>
      <c r="M56" s="685">
        <v>227.35816399999999</v>
      </c>
      <c r="N56" s="685">
        <v>317.621261</v>
      </c>
      <c r="O56" s="685">
        <v>118.46168</v>
      </c>
      <c r="P56" s="685">
        <v>82.052605999999997</v>
      </c>
      <c r="Q56" s="685">
        <v>41.524506000000002</v>
      </c>
      <c r="R56" s="685">
        <v>45.674117000000003</v>
      </c>
      <c r="S56" s="685">
        <v>44.563840999999996</v>
      </c>
      <c r="T56" s="687">
        <f t="shared" si="13"/>
        <v>2406.8415350000005</v>
      </c>
    </row>
    <row r="57" spans="2:20" s="23" customFormat="1" ht="13.35" customHeight="1" x14ac:dyDescent="0.2">
      <c r="B57" s="31"/>
      <c r="C57" s="689" t="s">
        <v>42</v>
      </c>
      <c r="D57" s="688" t="s">
        <v>115</v>
      </c>
      <c r="E57" s="685">
        <v>51.307676999999998</v>
      </c>
      <c r="F57" s="685">
        <v>312.78563800000001</v>
      </c>
      <c r="G57" s="685">
        <v>31.961946999999999</v>
      </c>
      <c r="H57" s="685">
        <v>95.614925999999997</v>
      </c>
      <c r="I57" s="685">
        <v>180.85363799999999</v>
      </c>
      <c r="J57" s="685">
        <v>18.337216999999999</v>
      </c>
      <c r="K57" s="685">
        <v>464.37407300000001</v>
      </c>
      <c r="L57" s="685">
        <v>150.43448000000001</v>
      </c>
      <c r="M57" s="685">
        <v>73.322235000000006</v>
      </c>
      <c r="N57" s="685">
        <v>464.85768200000001</v>
      </c>
      <c r="O57" s="685">
        <v>179.287205</v>
      </c>
      <c r="P57" s="685">
        <v>64.211535999999995</v>
      </c>
      <c r="Q57" s="685">
        <v>8.9600439999999999</v>
      </c>
      <c r="R57" s="685">
        <v>8.5714699999999997</v>
      </c>
      <c r="S57" s="685">
        <v>19.737997</v>
      </c>
      <c r="T57" s="687">
        <f t="shared" si="13"/>
        <v>2124.6177650000004</v>
      </c>
    </row>
    <row r="58" spans="2:20" s="23" customFormat="1" ht="13.35" customHeight="1" x14ac:dyDescent="0.2">
      <c r="B58" s="31"/>
      <c r="C58" s="689" t="s">
        <v>43</v>
      </c>
      <c r="D58" s="688" t="s">
        <v>116</v>
      </c>
      <c r="E58" s="685">
        <v>50.884954</v>
      </c>
      <c r="F58" s="685">
        <v>241.210849</v>
      </c>
      <c r="G58" s="685">
        <v>18.372169</v>
      </c>
      <c r="H58" s="685">
        <v>31.891034000000001</v>
      </c>
      <c r="I58" s="685">
        <v>161.45422199999999</v>
      </c>
      <c r="J58" s="685">
        <v>0</v>
      </c>
      <c r="K58" s="685">
        <v>259.401408</v>
      </c>
      <c r="L58" s="685">
        <v>123.630728</v>
      </c>
      <c r="M58" s="685">
        <v>36.535921000000002</v>
      </c>
      <c r="N58" s="685">
        <v>373.57232499999998</v>
      </c>
      <c r="O58" s="685">
        <v>77.733174000000005</v>
      </c>
      <c r="P58" s="685">
        <v>47.844341999999997</v>
      </c>
      <c r="Q58" s="685">
        <v>18.610149</v>
      </c>
      <c r="R58" s="685">
        <v>15.015148</v>
      </c>
      <c r="S58" s="685">
        <v>18.505485</v>
      </c>
      <c r="T58" s="687">
        <f t="shared" si="13"/>
        <v>1474.661908</v>
      </c>
    </row>
    <row r="59" spans="2:20" s="23" customFormat="1" ht="13.35" customHeight="1" x14ac:dyDescent="0.2">
      <c r="B59" s="31"/>
      <c r="C59" s="689" t="s">
        <v>44</v>
      </c>
      <c r="D59" s="688" t="s">
        <v>117</v>
      </c>
      <c r="E59" s="685">
        <v>0</v>
      </c>
      <c r="F59" s="685">
        <v>162.60648599999999</v>
      </c>
      <c r="G59" s="685">
        <v>0</v>
      </c>
      <c r="H59" s="685">
        <v>69.622646000000003</v>
      </c>
      <c r="I59" s="685">
        <v>101.706114</v>
      </c>
      <c r="J59" s="685">
        <v>0</v>
      </c>
      <c r="K59" s="685">
        <v>126.800966</v>
      </c>
      <c r="L59" s="685">
        <v>94.165025</v>
      </c>
      <c r="M59" s="685">
        <v>74.071665999999993</v>
      </c>
      <c r="N59" s="685">
        <v>118.259248</v>
      </c>
      <c r="O59" s="685">
        <v>77.375015000000005</v>
      </c>
      <c r="P59" s="685">
        <v>0</v>
      </c>
      <c r="Q59" s="685">
        <v>0</v>
      </c>
      <c r="R59" s="685">
        <v>0</v>
      </c>
      <c r="S59" s="685">
        <v>0</v>
      </c>
      <c r="T59" s="687">
        <f t="shared" si="13"/>
        <v>824.60716600000001</v>
      </c>
    </row>
    <row r="60" spans="2:20" s="23" customFormat="1" ht="13.35" customHeight="1" x14ac:dyDescent="0.2">
      <c r="B60" s="31"/>
      <c r="C60" s="689" t="s">
        <v>45</v>
      </c>
      <c r="D60" s="688" t="s">
        <v>118</v>
      </c>
      <c r="E60" s="685">
        <v>103.80062599999999</v>
      </c>
      <c r="F60" s="685">
        <v>430.673069</v>
      </c>
      <c r="G60" s="685">
        <v>0</v>
      </c>
      <c r="H60" s="685">
        <v>125.779444</v>
      </c>
      <c r="I60" s="685">
        <v>368.45763899999997</v>
      </c>
      <c r="J60" s="685">
        <v>0</v>
      </c>
      <c r="K60" s="685">
        <v>298.11841199999998</v>
      </c>
      <c r="L60" s="685">
        <v>234.72896299999999</v>
      </c>
      <c r="M60" s="685">
        <v>0</v>
      </c>
      <c r="N60" s="685">
        <v>318.424511</v>
      </c>
      <c r="O60" s="685">
        <v>140.82775100000001</v>
      </c>
      <c r="P60" s="685">
        <v>0</v>
      </c>
      <c r="Q60" s="685">
        <v>0</v>
      </c>
      <c r="R60" s="685">
        <v>37.930546</v>
      </c>
      <c r="S60" s="685">
        <v>0</v>
      </c>
      <c r="T60" s="687">
        <f t="shared" si="13"/>
        <v>2058.740961</v>
      </c>
    </row>
    <row r="61" spans="2:20" s="23" customFormat="1" ht="13.35" customHeight="1" x14ac:dyDescent="0.2">
      <c r="B61" s="31"/>
      <c r="C61" s="690" t="s">
        <v>46</v>
      </c>
      <c r="D61" s="691" t="s">
        <v>119</v>
      </c>
      <c r="E61" s="695">
        <v>64.640390999999994</v>
      </c>
      <c r="F61" s="695">
        <v>1535.2302239999999</v>
      </c>
      <c r="G61" s="695">
        <v>0</v>
      </c>
      <c r="H61" s="695">
        <v>3675.3297699999998</v>
      </c>
      <c r="I61" s="695">
        <v>3342.782205</v>
      </c>
      <c r="J61" s="695">
        <v>0</v>
      </c>
      <c r="K61" s="695">
        <v>539.60286399999995</v>
      </c>
      <c r="L61" s="695">
        <v>1142.6031410000001</v>
      </c>
      <c r="M61" s="695">
        <v>215.46689499999999</v>
      </c>
      <c r="N61" s="695">
        <v>315.15623099999999</v>
      </c>
      <c r="O61" s="695">
        <v>405.99598600000002</v>
      </c>
      <c r="P61" s="695">
        <v>0</v>
      </c>
      <c r="Q61" s="695">
        <v>0</v>
      </c>
      <c r="R61" s="695">
        <v>0</v>
      </c>
      <c r="S61" s="695">
        <v>0</v>
      </c>
      <c r="T61" s="694">
        <f t="shared" si="13"/>
        <v>11236.807707</v>
      </c>
    </row>
    <row r="62" spans="2:20" s="23" customFormat="1" ht="13.35" customHeight="1" x14ac:dyDescent="0.2">
      <c r="B62" s="31"/>
      <c r="C62" s="690"/>
      <c r="D62" s="691"/>
      <c r="E62" s="692">
        <f t="shared" ref="E62:K62" si="14">SUM(E45:E61)</f>
        <v>506.97226499999999</v>
      </c>
      <c r="F62" s="692">
        <f t="shared" si="14"/>
        <v>3618.1920089999999</v>
      </c>
      <c r="G62" s="692">
        <f t="shared" si="14"/>
        <v>294.82677299999995</v>
      </c>
      <c r="H62" s="692">
        <f t="shared" si="14"/>
        <v>4143.255467</v>
      </c>
      <c r="I62" s="692">
        <f t="shared" si="14"/>
        <v>4755.7631940000001</v>
      </c>
      <c r="J62" s="692">
        <f t="shared" si="14"/>
        <v>38.841027999999994</v>
      </c>
      <c r="K62" s="692">
        <f t="shared" si="14"/>
        <v>3091.5008239999997</v>
      </c>
      <c r="L62" s="692">
        <f>SUM(L45:L61)+SUM(M45:M61)</f>
        <v>3175.3120279999998</v>
      </c>
      <c r="M62" s="692"/>
      <c r="N62" s="692">
        <f t="shared" ref="N62:T62" si="15">SUM(N45:N61)</f>
        <v>2497.1364800000001</v>
      </c>
      <c r="O62" s="692">
        <f t="shared" si="15"/>
        <v>1273.5724989999999</v>
      </c>
      <c r="P62" s="692">
        <f t="shared" si="15"/>
        <v>316.50859800000001</v>
      </c>
      <c r="Q62" s="692">
        <f t="shared" si="15"/>
        <v>158.89446300000003</v>
      </c>
      <c r="R62" s="692">
        <f t="shared" si="15"/>
        <v>165.49652300000002</v>
      </c>
      <c r="S62" s="692">
        <f t="shared" si="15"/>
        <v>219.756957</v>
      </c>
      <c r="T62" s="694">
        <f t="shared" si="15"/>
        <v>24256.029108000002</v>
      </c>
    </row>
    <row r="63" spans="2:20" s="23" customFormat="1" ht="13.35" customHeight="1" x14ac:dyDescent="0.2">
      <c r="B63" s="31"/>
      <c r="C63" s="130"/>
      <c r="D63" s="130"/>
      <c r="E63" s="677">
        <f>A3.4.1!$I$6</f>
        <v>506.972264</v>
      </c>
      <c r="F63" s="678">
        <f>A3.4.1!$I$8</f>
        <v>3618.1920089999999</v>
      </c>
      <c r="G63" s="678">
        <f>A3.4.1!$I$9</f>
        <v>294.82677200000001</v>
      </c>
      <c r="H63" s="679">
        <f>A3.4.1!$I$10</f>
        <v>4143.2554650000002</v>
      </c>
      <c r="I63" s="678">
        <f>A3.4.1!$I$15</f>
        <v>4755.7631940000001</v>
      </c>
      <c r="J63" s="678">
        <f>A3.4.1!$I$16</f>
        <v>38.841028000000001</v>
      </c>
      <c r="K63" s="678">
        <f>A3.4.1!$I$18</f>
        <v>3091.500822</v>
      </c>
      <c r="L63" s="678">
        <f>A3.4.1!$I$20</f>
        <v>3175.3120269999999</v>
      </c>
      <c r="M63" s="678"/>
      <c r="N63" s="678">
        <f>A3.4.1!$I$22</f>
        <v>2497.136481</v>
      </c>
      <c r="O63" s="678">
        <f>A3.4.1!$I$23</f>
        <v>1273.5724970000001</v>
      </c>
      <c r="P63" s="678">
        <f>A3.4.1!$I$28</f>
        <v>316.5086</v>
      </c>
      <c r="Q63" s="678">
        <f>A3.4.1!$I$31</f>
        <v>158.894463</v>
      </c>
      <c r="R63" s="678">
        <f>A3.4.1!$I$32</f>
        <v>165.49652399999999</v>
      </c>
      <c r="S63" s="631">
        <f>A3.4.1!$I$36</f>
        <v>219.756958</v>
      </c>
    </row>
    <row r="64" spans="2:20" s="23" customFormat="1" ht="13.35"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customHeight="1" x14ac:dyDescent="0.2">
      <c r="B66" s="31"/>
      <c r="C66" s="683" t="s">
        <v>29</v>
      </c>
      <c r="D66" s="684" t="s">
        <v>236</v>
      </c>
      <c r="E66" s="685">
        <f>A3.4.4!$I$4</f>
        <v>7.4500999999999998E-2</v>
      </c>
      <c r="F66" s="685">
        <f>A3.4.4!$I$14</f>
        <v>28.646464999999999</v>
      </c>
      <c r="G66" s="685">
        <f>A3.4.4!$I$17</f>
        <v>830.13399000000004</v>
      </c>
      <c r="H66" s="685">
        <f>A3.4.4!$I$26</f>
        <v>0</v>
      </c>
      <c r="I66" s="687">
        <f t="shared" ref="I66:I83" si="16">SUM(E66:H66)</f>
        <v>858.85495600000002</v>
      </c>
      <c r="J66" s="680"/>
      <c r="K66" s="701">
        <f>A3.4.4!$I$5</f>
        <v>0.36004999999999998</v>
      </c>
      <c r="L66" s="685">
        <f>A3.4.4!$I$21</f>
        <v>15.294043</v>
      </c>
      <c r="M66" s="685">
        <f>A3.4.4!$I$13</f>
        <v>0</v>
      </c>
      <c r="N66" s="685">
        <f>A3.4.4!$I$11</f>
        <v>6.7619999999999998E-3</v>
      </c>
      <c r="O66" s="686">
        <f>A3.4.4!$I$33</f>
        <v>1.1676000000000001E-2</v>
      </c>
      <c r="P66" s="680"/>
      <c r="Q66" s="680"/>
      <c r="R66" s="680"/>
    </row>
    <row r="67" spans="2:18" s="23" customFormat="1" ht="13.35" customHeight="1" x14ac:dyDescent="0.2">
      <c r="B67" s="31"/>
      <c r="C67" s="704" t="s">
        <v>30</v>
      </c>
      <c r="D67" s="705" t="s">
        <v>31</v>
      </c>
      <c r="E67" s="695">
        <f>A3.4.5!$I$4</f>
        <v>0.95222199999994717</v>
      </c>
      <c r="F67" s="695">
        <f>A3.4.5!$I$14</f>
        <v>0.82945399999679381</v>
      </c>
      <c r="G67" s="695">
        <f>A3.4.5!$I$17</f>
        <v>0</v>
      </c>
      <c r="H67" s="695">
        <f>A3.4.5!$I$26</f>
        <v>0</v>
      </c>
      <c r="I67" s="694">
        <f t="shared" si="16"/>
        <v>1.7816759999967409</v>
      </c>
      <c r="J67" s="680"/>
      <c r="K67" s="702">
        <f>A3.4.5!$I$5</f>
        <v>5.6134289999999973</v>
      </c>
      <c r="L67" s="695">
        <f>A3.4.5!$I$21</f>
        <v>18.917948999998643</v>
      </c>
      <c r="M67" s="695">
        <f>A3.4.5!$I$13</f>
        <v>0</v>
      </c>
      <c r="N67" s="695">
        <f>A3.4.5!$I$11</f>
        <v>0.25199999999947859</v>
      </c>
      <c r="O67" s="696">
        <f>A3.4.5!$I$33</f>
        <v>1.4873660000012818</v>
      </c>
      <c r="P67" s="680"/>
      <c r="Q67" s="680"/>
      <c r="R67" s="680"/>
    </row>
    <row r="68" spans="2:18" s="23" customFormat="1" ht="13.35" customHeight="1" x14ac:dyDescent="0.2">
      <c r="B68" s="31"/>
      <c r="C68" s="683" t="s">
        <v>32</v>
      </c>
      <c r="D68" s="684" t="s">
        <v>112</v>
      </c>
      <c r="E68" s="685">
        <v>19.699456999999999</v>
      </c>
      <c r="F68" s="685">
        <v>244.20490899999999</v>
      </c>
      <c r="G68" s="685">
        <v>8.7101999999999999E-2</v>
      </c>
      <c r="H68" s="685">
        <v>0.936917</v>
      </c>
      <c r="I68" s="687">
        <f t="shared" si="16"/>
        <v>264.92838499999999</v>
      </c>
      <c r="J68" s="680"/>
      <c r="K68" s="701">
        <v>9.4899810000000002</v>
      </c>
      <c r="L68" s="685">
        <v>1.0581910000000001</v>
      </c>
      <c r="M68" s="685">
        <v>1.309606</v>
      </c>
      <c r="N68" s="685">
        <v>21.890723999999999</v>
      </c>
      <c r="O68" s="685">
        <v>12.363649000000001</v>
      </c>
      <c r="P68" s="680"/>
      <c r="Q68" s="680"/>
      <c r="R68" s="680"/>
    </row>
    <row r="69" spans="2:18" s="23" customFormat="1" ht="13.35" customHeight="1" x14ac:dyDescent="0.2">
      <c r="B69" s="31"/>
      <c r="C69" s="683" t="s">
        <v>33</v>
      </c>
      <c r="D69" s="688" t="s">
        <v>61</v>
      </c>
      <c r="E69" s="685">
        <v>42.250861999999998</v>
      </c>
      <c r="F69" s="685">
        <v>486.74290400000001</v>
      </c>
      <c r="G69" s="685">
        <v>0.113443</v>
      </c>
      <c r="H69" s="685">
        <v>2.1149019999999998</v>
      </c>
      <c r="I69" s="687">
        <f t="shared" si="16"/>
        <v>531.22211100000004</v>
      </c>
      <c r="J69" s="680"/>
      <c r="K69" s="701">
        <v>24.877576000000001</v>
      </c>
      <c r="L69" s="685">
        <v>2.968699</v>
      </c>
      <c r="M69" s="685">
        <v>2.956804</v>
      </c>
      <c r="N69" s="685">
        <v>52.243262000000001</v>
      </c>
      <c r="O69" s="686">
        <v>26.815645</v>
      </c>
      <c r="P69" s="680"/>
      <c r="Q69" s="680"/>
      <c r="R69" s="680"/>
    </row>
    <row r="70" spans="2:18" s="23" customFormat="1" ht="13.35" customHeight="1" x14ac:dyDescent="0.2">
      <c r="B70" s="31"/>
      <c r="C70" s="689" t="s">
        <v>34</v>
      </c>
      <c r="D70" s="688" t="s">
        <v>62</v>
      </c>
      <c r="E70" s="685">
        <v>70.438276000000002</v>
      </c>
      <c r="F70" s="685">
        <v>739.364147</v>
      </c>
      <c r="G70" s="685">
        <v>0.31070700000000001</v>
      </c>
      <c r="H70" s="685">
        <v>4.0688959999999996</v>
      </c>
      <c r="I70" s="687">
        <f t="shared" si="16"/>
        <v>814.18202599999995</v>
      </c>
      <c r="J70" s="680"/>
      <c r="K70" s="701">
        <v>49.198686000000002</v>
      </c>
      <c r="L70" s="685">
        <v>4.5419980000000004</v>
      </c>
      <c r="M70" s="685">
        <v>6.9957269999999996</v>
      </c>
      <c r="N70" s="685">
        <v>93.383413000000004</v>
      </c>
      <c r="O70" s="686">
        <v>48.533726999999999</v>
      </c>
      <c r="P70" s="680"/>
      <c r="Q70" s="680"/>
      <c r="R70" s="680"/>
    </row>
    <row r="71" spans="2:18" s="23" customFormat="1" ht="13.35" customHeight="1" x14ac:dyDescent="0.2">
      <c r="B71" s="31"/>
      <c r="C71" s="689" t="s">
        <v>35</v>
      </c>
      <c r="D71" s="688" t="s">
        <v>58</v>
      </c>
      <c r="E71" s="685">
        <v>59.165886</v>
      </c>
      <c r="F71" s="685">
        <v>614.74427000000003</v>
      </c>
      <c r="G71" s="685">
        <v>0.58079099999999995</v>
      </c>
      <c r="H71" s="685">
        <v>3.2239390000000001</v>
      </c>
      <c r="I71" s="687">
        <f t="shared" si="16"/>
        <v>677.71488599999998</v>
      </c>
      <c r="J71" s="680"/>
      <c r="K71" s="701">
        <v>40.310543000000003</v>
      </c>
      <c r="L71" s="685">
        <v>4.417268</v>
      </c>
      <c r="M71" s="685">
        <v>6.5153160000000003</v>
      </c>
      <c r="N71" s="685">
        <v>84.830848000000003</v>
      </c>
      <c r="O71" s="686">
        <v>49.833010999999999</v>
      </c>
      <c r="P71" s="680"/>
      <c r="Q71" s="680"/>
      <c r="R71" s="680"/>
    </row>
    <row r="72" spans="2:18" s="23" customFormat="1" ht="13.35" customHeight="1" x14ac:dyDescent="0.2">
      <c r="B72" s="31"/>
      <c r="C72" s="689" t="s">
        <v>36</v>
      </c>
      <c r="D72" s="688" t="s">
        <v>59</v>
      </c>
      <c r="E72" s="685">
        <v>62.238762000000001</v>
      </c>
      <c r="F72" s="685">
        <v>539.44649600000002</v>
      </c>
      <c r="G72" s="685">
        <v>0.27088200000000001</v>
      </c>
      <c r="H72" s="685">
        <v>1.898156</v>
      </c>
      <c r="I72" s="687">
        <f t="shared" si="16"/>
        <v>603.85429599999998</v>
      </c>
      <c r="J72" s="680"/>
      <c r="K72" s="701">
        <v>50.002589</v>
      </c>
      <c r="L72" s="685">
        <v>4.7986839999999997</v>
      </c>
      <c r="M72" s="685">
        <v>4.9853610000000002</v>
      </c>
      <c r="N72" s="685">
        <v>83.700729999999993</v>
      </c>
      <c r="O72" s="686">
        <v>52.671534000000001</v>
      </c>
      <c r="P72" s="680"/>
      <c r="Q72" s="680"/>
      <c r="R72" s="680"/>
    </row>
    <row r="73" spans="2:18" s="23" customFormat="1" ht="13.35" customHeight="1" x14ac:dyDescent="0.2">
      <c r="B73" s="31"/>
      <c r="C73" s="689" t="s">
        <v>37</v>
      </c>
      <c r="D73" s="688" t="s">
        <v>63</v>
      </c>
      <c r="E73" s="685">
        <v>241.66016200000001</v>
      </c>
      <c r="F73" s="685">
        <v>1892.9392089999999</v>
      </c>
      <c r="G73" s="685">
        <v>0.989452</v>
      </c>
      <c r="H73" s="685">
        <v>11.726001999999999</v>
      </c>
      <c r="I73" s="687">
        <f t="shared" si="16"/>
        <v>2147.3148249999995</v>
      </c>
      <c r="J73" s="680"/>
      <c r="K73" s="701">
        <v>179.46425199999999</v>
      </c>
      <c r="L73" s="685">
        <v>24.568235999999999</v>
      </c>
      <c r="M73" s="685">
        <v>33.069628999999999</v>
      </c>
      <c r="N73" s="685">
        <v>369.95678900000001</v>
      </c>
      <c r="O73" s="686">
        <v>190.381303</v>
      </c>
      <c r="P73" s="680"/>
      <c r="Q73" s="680"/>
      <c r="R73" s="680"/>
    </row>
    <row r="74" spans="2:18" s="23" customFormat="1" ht="13.35" customHeight="1" x14ac:dyDescent="0.2">
      <c r="B74" s="31"/>
      <c r="C74" s="689" t="s">
        <v>38</v>
      </c>
      <c r="D74" s="688" t="s">
        <v>64</v>
      </c>
      <c r="E74" s="685">
        <v>263.94883299999998</v>
      </c>
      <c r="F74" s="685">
        <v>1819.3591329999999</v>
      </c>
      <c r="G74" s="685">
        <v>36.169742999999997</v>
      </c>
      <c r="H74" s="685">
        <v>17.328876000000001</v>
      </c>
      <c r="I74" s="687">
        <f t="shared" si="16"/>
        <v>2136.8065849999998</v>
      </c>
      <c r="J74" s="680"/>
      <c r="K74" s="701">
        <v>172.53645499999999</v>
      </c>
      <c r="L74" s="685">
        <v>42.777929</v>
      </c>
      <c r="M74" s="685">
        <v>22.566039</v>
      </c>
      <c r="N74" s="685">
        <v>391.781387</v>
      </c>
      <c r="O74" s="686">
        <v>245.11038500000001</v>
      </c>
      <c r="P74" s="680"/>
      <c r="Q74" s="680"/>
      <c r="R74" s="680"/>
    </row>
    <row r="75" spans="2:18" s="23" customFormat="1" ht="13.35" customHeight="1" x14ac:dyDescent="0.2">
      <c r="B75" s="31"/>
      <c r="C75" s="689" t="s">
        <v>39</v>
      </c>
      <c r="D75" s="688" t="s">
        <v>65</v>
      </c>
      <c r="E75" s="685">
        <v>198.86982</v>
      </c>
      <c r="F75" s="685">
        <v>1225.772733</v>
      </c>
      <c r="G75" s="685">
        <v>9.2949260000000002</v>
      </c>
      <c r="H75" s="685">
        <v>18.249869</v>
      </c>
      <c r="I75" s="687">
        <f t="shared" si="16"/>
        <v>1452.1873480000002</v>
      </c>
      <c r="J75" s="680"/>
      <c r="K75" s="701">
        <v>109.051812</v>
      </c>
      <c r="L75" s="685">
        <v>16.995553999999998</v>
      </c>
      <c r="M75" s="685">
        <v>22.474056000000001</v>
      </c>
      <c r="N75" s="685">
        <v>239.35766100000001</v>
      </c>
      <c r="O75" s="686">
        <v>191.782363</v>
      </c>
      <c r="P75" s="680"/>
      <c r="Q75" s="680"/>
      <c r="R75" s="680"/>
    </row>
    <row r="76" spans="2:18" s="23" customFormat="1" ht="13.35" customHeight="1" x14ac:dyDescent="0.2">
      <c r="B76" s="31"/>
      <c r="C76" s="689" t="s">
        <v>40</v>
      </c>
      <c r="D76" s="688" t="s">
        <v>66</v>
      </c>
      <c r="E76" s="685">
        <v>140.474715</v>
      </c>
      <c r="F76" s="685">
        <v>908.01618900000005</v>
      </c>
      <c r="G76" s="685">
        <v>2.4861</v>
      </c>
      <c r="H76" s="685">
        <v>9.6621330000000007</v>
      </c>
      <c r="I76" s="687">
        <f t="shared" si="16"/>
        <v>1060.6391370000001</v>
      </c>
      <c r="J76" s="680"/>
      <c r="K76" s="701">
        <v>84.446329000000006</v>
      </c>
      <c r="L76" s="685">
        <v>33.365425000000002</v>
      </c>
      <c r="M76" s="685">
        <v>7.180593</v>
      </c>
      <c r="N76" s="685">
        <v>189.92481100000001</v>
      </c>
      <c r="O76" s="686">
        <v>97.969391999999999</v>
      </c>
      <c r="P76" s="680"/>
      <c r="Q76" s="680"/>
      <c r="R76" s="680"/>
    </row>
    <row r="77" spans="2:18" s="23" customFormat="1" ht="13.35" customHeight="1" x14ac:dyDescent="0.2">
      <c r="B77" s="31"/>
      <c r="C77" s="689" t="s">
        <v>41</v>
      </c>
      <c r="D77" s="688" t="s">
        <v>114</v>
      </c>
      <c r="E77" s="685">
        <v>447.82978100000003</v>
      </c>
      <c r="F77" s="685">
        <v>3026.6549439999999</v>
      </c>
      <c r="G77" s="685">
        <v>10.387497</v>
      </c>
      <c r="H77" s="685">
        <v>18.642406000000001</v>
      </c>
      <c r="I77" s="687">
        <f t="shared" si="16"/>
        <v>3503.5146279999999</v>
      </c>
      <c r="J77" s="680"/>
      <c r="K77" s="701">
        <v>249.17793</v>
      </c>
      <c r="L77" s="685">
        <v>132.978769</v>
      </c>
      <c r="M77" s="685">
        <v>43.477981999999997</v>
      </c>
      <c r="N77" s="685">
        <v>647.70116599999994</v>
      </c>
      <c r="O77" s="686">
        <v>435.53901999999999</v>
      </c>
      <c r="P77" s="680"/>
      <c r="Q77" s="680"/>
      <c r="R77" s="680"/>
    </row>
    <row r="78" spans="2:18" s="23" customFormat="1" ht="13.35" customHeight="1" x14ac:dyDescent="0.2">
      <c r="B78" s="31"/>
      <c r="C78" s="689" t="s">
        <v>42</v>
      </c>
      <c r="D78" s="688" t="s">
        <v>115</v>
      </c>
      <c r="E78" s="685">
        <v>247.062207</v>
      </c>
      <c r="F78" s="685">
        <v>2483.4176040000002</v>
      </c>
      <c r="G78" s="685">
        <v>17.05067</v>
      </c>
      <c r="H78" s="685">
        <v>30.874701000000002</v>
      </c>
      <c r="I78" s="687">
        <f t="shared" si="16"/>
        <v>2778.4051820000004</v>
      </c>
      <c r="J78" s="680"/>
      <c r="K78" s="701">
        <v>120.460722</v>
      </c>
      <c r="L78" s="685">
        <v>148.884229</v>
      </c>
      <c r="M78" s="685">
        <v>64.963334000000003</v>
      </c>
      <c r="N78" s="685">
        <v>661.47189400000002</v>
      </c>
      <c r="O78" s="686">
        <v>425.77442300000001</v>
      </c>
      <c r="P78" s="680"/>
      <c r="Q78" s="680"/>
      <c r="R78" s="680"/>
    </row>
    <row r="79" spans="2:18" s="23" customFormat="1" ht="13.35" customHeight="1" x14ac:dyDescent="0.2">
      <c r="B79" s="31"/>
      <c r="C79" s="689" t="s">
        <v>43</v>
      </c>
      <c r="D79" s="688" t="s">
        <v>116</v>
      </c>
      <c r="E79" s="685">
        <v>148.310811</v>
      </c>
      <c r="F79" s="685">
        <v>1600.5944050000001</v>
      </c>
      <c r="G79" s="685">
        <v>72.974947</v>
      </c>
      <c r="H79" s="685">
        <v>0</v>
      </c>
      <c r="I79" s="687">
        <f t="shared" si="16"/>
        <v>1821.880163</v>
      </c>
      <c r="J79" s="680"/>
      <c r="K79" s="701">
        <v>63.587802000000003</v>
      </c>
      <c r="L79" s="685">
        <v>102.48856600000001</v>
      </c>
      <c r="M79" s="685">
        <v>48.887793000000002</v>
      </c>
      <c r="N79" s="685">
        <v>370.419871</v>
      </c>
      <c r="O79" s="686">
        <v>232.09835899999999</v>
      </c>
      <c r="P79" s="680"/>
      <c r="Q79" s="680"/>
      <c r="R79" s="680"/>
    </row>
    <row r="80" spans="2:18" s="23" customFormat="1" ht="13.35" customHeight="1" x14ac:dyDescent="0.2">
      <c r="B80" s="31"/>
      <c r="C80" s="689" t="s">
        <v>44</v>
      </c>
      <c r="D80" s="688" t="s">
        <v>117</v>
      </c>
      <c r="E80" s="685">
        <v>167.487696</v>
      </c>
      <c r="F80" s="685">
        <v>1104.4398490000001</v>
      </c>
      <c r="G80" s="685">
        <v>0</v>
      </c>
      <c r="H80" s="685">
        <v>0</v>
      </c>
      <c r="I80" s="687">
        <f t="shared" si="16"/>
        <v>1271.927545</v>
      </c>
      <c r="J80" s="680"/>
      <c r="K80" s="701">
        <v>49.875957</v>
      </c>
      <c r="L80" s="685">
        <v>113.58914799999999</v>
      </c>
      <c r="M80" s="685">
        <v>74.591696999999996</v>
      </c>
      <c r="N80" s="685">
        <v>146.00997100000001</v>
      </c>
      <c r="O80" s="686">
        <v>224.62477699999999</v>
      </c>
      <c r="P80" s="680"/>
      <c r="Q80" s="680"/>
      <c r="R80" s="680"/>
    </row>
    <row r="81" spans="2:18" s="23" customFormat="1" ht="13.35" customHeight="1" x14ac:dyDescent="0.2">
      <c r="B81" s="31"/>
      <c r="C81" s="689" t="s">
        <v>45</v>
      </c>
      <c r="D81" s="688" t="s">
        <v>118</v>
      </c>
      <c r="E81" s="685">
        <v>188.46203399999999</v>
      </c>
      <c r="F81" s="685">
        <v>3409.226361</v>
      </c>
      <c r="G81" s="685">
        <v>205.65755899999999</v>
      </c>
      <c r="H81" s="685">
        <v>0</v>
      </c>
      <c r="I81" s="687">
        <f t="shared" si="16"/>
        <v>3803.3459540000003</v>
      </c>
      <c r="J81" s="680"/>
      <c r="K81" s="701">
        <v>199.400589</v>
      </c>
      <c r="L81" s="685">
        <v>719.19238600000006</v>
      </c>
      <c r="M81" s="685">
        <v>92.322179000000006</v>
      </c>
      <c r="N81" s="685">
        <v>269.24660699999998</v>
      </c>
      <c r="O81" s="686">
        <v>400.95144299999998</v>
      </c>
      <c r="P81" s="680"/>
      <c r="Q81" s="680"/>
      <c r="R81" s="680"/>
    </row>
    <row r="82" spans="2:18" s="23" customFormat="1" ht="13.35" customHeight="1" x14ac:dyDescent="0.2">
      <c r="B82" s="31"/>
      <c r="C82" s="690" t="s">
        <v>46</v>
      </c>
      <c r="D82" s="691" t="s">
        <v>119</v>
      </c>
      <c r="E82" s="695">
        <v>227.12796700000001</v>
      </c>
      <c r="F82" s="695">
        <v>15045.979667</v>
      </c>
      <c r="G82" s="695">
        <v>4529.1568589999997</v>
      </c>
      <c r="H82" s="695">
        <v>0</v>
      </c>
      <c r="I82" s="694">
        <f t="shared" si="16"/>
        <v>19802.264492999999</v>
      </c>
      <c r="J82" s="680"/>
      <c r="K82" s="702">
        <v>386.15130799999997</v>
      </c>
      <c r="L82" s="695">
        <v>12099.096469</v>
      </c>
      <c r="M82" s="695">
        <v>900.357483</v>
      </c>
      <c r="N82" s="695">
        <v>877.61914400000001</v>
      </c>
      <c r="O82" s="696">
        <v>10166.693386999999</v>
      </c>
      <c r="P82" s="680"/>
      <c r="Q82" s="680"/>
      <c r="R82" s="680"/>
    </row>
    <row r="83" spans="2:18" s="23" customFormat="1" ht="13.35" customHeight="1" x14ac:dyDescent="0.2">
      <c r="B83" s="31"/>
      <c r="C83" s="690"/>
      <c r="D83" s="691"/>
      <c r="E83" s="692">
        <f>SUM(E66:E82)</f>
        <v>2526.0539920000001</v>
      </c>
      <c r="F83" s="692">
        <f>SUM(F66:F82)</f>
        <v>35170.378738999992</v>
      </c>
      <c r="G83" s="692">
        <f>SUM(G66:G82)</f>
        <v>5715.6646679999994</v>
      </c>
      <c r="H83" s="692">
        <f>SUM(H66:H82)</f>
        <v>118.72679699999999</v>
      </c>
      <c r="I83" s="694">
        <f t="shared" si="16"/>
        <v>43530.824195999994</v>
      </c>
      <c r="J83" s="680"/>
      <c r="K83" s="703">
        <f t="shared" ref="K83:O83" si="17">SUM(K66:K82)</f>
        <v>1794.0060100000001</v>
      </c>
      <c r="L83" s="692">
        <f t="shared" si="17"/>
        <v>13485.933542999999</v>
      </c>
      <c r="M83" s="692">
        <f t="shared" si="17"/>
        <v>1332.653599</v>
      </c>
      <c r="N83" s="692">
        <f t="shared" si="17"/>
        <v>4499.7970399999995</v>
      </c>
      <c r="O83" s="693">
        <f t="shared" si="17"/>
        <v>12802.641460000001</v>
      </c>
      <c r="P83" s="680"/>
      <c r="Q83" s="680"/>
      <c r="R83" s="680"/>
    </row>
    <row r="84" spans="2:18" s="23" customFormat="1" ht="13.35" customHeight="1" x14ac:dyDescent="0.2">
      <c r="B84" s="31"/>
      <c r="C84" s="130"/>
      <c r="D84" s="130"/>
      <c r="E84" s="678">
        <f>A3.4.1!$I$4</f>
        <v>2525.813584</v>
      </c>
      <c r="F84" s="678">
        <f>A3.4.1!$I$14</f>
        <v>35170.188954999998</v>
      </c>
      <c r="G84" s="678">
        <f>A3.4.1!$I$17</f>
        <v>5715.6646680000003</v>
      </c>
      <c r="H84" s="678">
        <f>A3.4.1!$I$26</f>
        <v>118.65818299999999</v>
      </c>
      <c r="I84" s="680"/>
      <c r="J84" s="680"/>
      <c r="K84" s="678">
        <f>A3.4.1!$I$5</f>
        <v>1794.0060089999999</v>
      </c>
      <c r="L84" s="678">
        <f>A3.4.1!$I$21</f>
        <v>13485.933544</v>
      </c>
      <c r="M84" s="678">
        <f>A3.4.1!$I$13</f>
        <v>1332.6535980000001</v>
      </c>
      <c r="N84" s="678">
        <f>A3.4.1!$I$11</f>
        <v>4499.7970409999998</v>
      </c>
      <c r="O84" s="678">
        <f>A3.4.1!$I$33</f>
        <v>12802.502516</v>
      </c>
      <c r="P84" s="680"/>
      <c r="Q84" s="680"/>
      <c r="R84" s="680"/>
    </row>
    <row r="85" spans="2:18" s="23" customFormat="1" ht="13.35"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customHeight="1" x14ac:dyDescent="0.2">
      <c r="B87" s="31"/>
      <c r="C87" s="683" t="s">
        <v>29</v>
      </c>
      <c r="D87" s="684" t="s">
        <v>236</v>
      </c>
      <c r="E87" s="685">
        <f>A3.4.4!$I$7</f>
        <v>0</v>
      </c>
      <c r="F87" s="685">
        <f>A3.4.4!$I$27</f>
        <v>8.2635E-2</v>
      </c>
      <c r="G87" s="685">
        <f>A3.4.4!$I$30</f>
        <v>6.1440000000000002E-3</v>
      </c>
      <c r="H87" s="685">
        <f>A3.4.4!$I$34</f>
        <v>0.148591</v>
      </c>
      <c r="I87" s="685">
        <f>A3.4.4!$I$35</f>
        <v>0.68912200000000001</v>
      </c>
      <c r="J87" s="687">
        <f t="shared" ref="J87:J104" si="18">SUM(E87:I87)</f>
        <v>0.92649199999999998</v>
      </c>
      <c r="K87" s="680"/>
      <c r="L87" s="680"/>
      <c r="M87" s="680"/>
      <c r="N87" s="680"/>
      <c r="O87" s="130"/>
      <c r="P87" s="680"/>
      <c r="Q87" s="680"/>
      <c r="R87" s="680"/>
    </row>
    <row r="88" spans="2:18" s="23" customFormat="1" ht="13.35" customHeight="1" x14ac:dyDescent="0.2">
      <c r="B88" s="31"/>
      <c r="C88" s="704" t="s">
        <v>30</v>
      </c>
      <c r="D88" s="705" t="s">
        <v>31</v>
      </c>
      <c r="E88" s="695">
        <f>A3.4.5!$I$7</f>
        <v>0</v>
      </c>
      <c r="F88" s="695">
        <f>A3.4.5!$I$27</f>
        <v>0.15915100000050209</v>
      </c>
      <c r="G88" s="695">
        <f>A3.4.5!$I$30</f>
        <v>1.0718919999999974</v>
      </c>
      <c r="H88" s="695">
        <f>A3.4.5!$I$34</f>
        <v>9.5869999996797406E-3</v>
      </c>
      <c r="I88" s="695">
        <f>A3.4.5!$I$35</f>
        <v>6.3269619999998641</v>
      </c>
      <c r="J88" s="694">
        <f t="shared" si="18"/>
        <v>7.5675920000000438</v>
      </c>
      <c r="K88" s="680"/>
      <c r="L88" s="680"/>
      <c r="M88" s="680"/>
      <c r="N88" s="680"/>
      <c r="O88" s="130"/>
      <c r="P88" s="680"/>
      <c r="Q88" s="680"/>
      <c r="R88" s="680"/>
    </row>
    <row r="89" spans="2:18" s="23" customFormat="1" ht="13.35" customHeight="1" x14ac:dyDescent="0.2">
      <c r="B89" s="31"/>
      <c r="C89" s="683" t="s">
        <v>32</v>
      </c>
      <c r="D89" s="684" t="s">
        <v>112</v>
      </c>
      <c r="E89" s="685">
        <v>12.418670000000001</v>
      </c>
      <c r="F89" s="712">
        <v>34.324173999999999</v>
      </c>
      <c r="G89" s="685">
        <v>3.6837439999999999</v>
      </c>
      <c r="H89" s="685">
        <v>6.3998039999999996</v>
      </c>
      <c r="I89" s="685">
        <v>14.89711</v>
      </c>
      <c r="J89" s="687">
        <f>SUM(E89:I89)</f>
        <v>71.723501999999996</v>
      </c>
      <c r="K89" s="680"/>
      <c r="L89" s="680"/>
      <c r="M89" s="680"/>
      <c r="N89" s="680"/>
      <c r="O89" s="130"/>
      <c r="P89" s="680"/>
      <c r="Q89" s="680"/>
      <c r="R89" s="680"/>
    </row>
    <row r="90" spans="2:18" s="23" customFormat="1" ht="13.35" customHeight="1" x14ac:dyDescent="0.2">
      <c r="B90" s="31"/>
      <c r="C90" s="683" t="s">
        <v>33</v>
      </c>
      <c r="D90" s="688" t="s">
        <v>61</v>
      </c>
      <c r="E90" s="685">
        <v>22.708431000000001</v>
      </c>
      <c r="F90" s="685">
        <v>111.4933</v>
      </c>
      <c r="G90" s="685">
        <v>8.6796310000000005</v>
      </c>
      <c r="H90" s="685">
        <v>15.708216</v>
      </c>
      <c r="I90" s="685">
        <v>37.013440000000003</v>
      </c>
      <c r="J90" s="687">
        <f t="shared" si="18"/>
        <v>195.60301799999999</v>
      </c>
      <c r="K90" s="680"/>
      <c r="L90" s="680"/>
      <c r="M90" s="680"/>
      <c r="N90" s="680"/>
      <c r="O90" s="130"/>
      <c r="P90" s="680"/>
      <c r="Q90" s="680"/>
      <c r="R90" s="680"/>
    </row>
    <row r="91" spans="2:18" s="23" customFormat="1" ht="13.35" customHeight="1" x14ac:dyDescent="0.2">
      <c r="B91" s="31"/>
      <c r="C91" s="689" t="s">
        <v>34</v>
      </c>
      <c r="D91" s="688" t="s">
        <v>62</v>
      </c>
      <c r="E91" s="685">
        <v>35.097869000000003</v>
      </c>
      <c r="F91" s="685">
        <v>185.62585300000001</v>
      </c>
      <c r="G91" s="685">
        <v>15.434787999999999</v>
      </c>
      <c r="H91" s="685">
        <v>33.199069999999999</v>
      </c>
      <c r="I91" s="685">
        <v>68.522666000000001</v>
      </c>
      <c r="J91" s="687">
        <f t="shared" si="18"/>
        <v>337.880246</v>
      </c>
      <c r="K91" s="680"/>
      <c r="L91" s="680"/>
      <c r="M91" s="680"/>
      <c r="N91" s="680"/>
      <c r="O91" s="130"/>
      <c r="P91" s="680"/>
      <c r="Q91" s="680"/>
      <c r="R91" s="680"/>
    </row>
    <row r="92" spans="2:18" s="23" customFormat="1" ht="13.35" customHeight="1" x14ac:dyDescent="0.2">
      <c r="B92" s="31"/>
      <c r="C92" s="689" t="s">
        <v>35</v>
      </c>
      <c r="D92" s="688" t="s">
        <v>58</v>
      </c>
      <c r="E92" s="685">
        <v>26.195371000000002</v>
      </c>
      <c r="F92" s="685">
        <v>164.863158</v>
      </c>
      <c r="G92" s="685">
        <v>11.896231999999999</v>
      </c>
      <c r="H92" s="685">
        <v>31.479310999999999</v>
      </c>
      <c r="I92" s="685">
        <v>63.593640999999998</v>
      </c>
      <c r="J92" s="687">
        <f t="shared" si="18"/>
        <v>298.02771300000001</v>
      </c>
      <c r="K92" s="680"/>
      <c r="L92" s="680"/>
      <c r="M92" s="680"/>
      <c r="N92" s="680"/>
      <c r="O92" s="130"/>
      <c r="P92" s="680"/>
      <c r="Q92" s="680"/>
      <c r="R92" s="680"/>
    </row>
    <row r="93" spans="2:18" s="23" customFormat="1" ht="13.35" customHeight="1" x14ac:dyDescent="0.2">
      <c r="B93" s="31"/>
      <c r="C93" s="689" t="s">
        <v>36</v>
      </c>
      <c r="D93" s="688" t="s">
        <v>59</v>
      </c>
      <c r="E93" s="685">
        <v>22.070884</v>
      </c>
      <c r="F93" s="685">
        <v>155.34433200000001</v>
      </c>
      <c r="G93" s="685">
        <v>11.816473999999999</v>
      </c>
      <c r="H93" s="685">
        <v>28.328885</v>
      </c>
      <c r="I93" s="685">
        <v>71.457391000000001</v>
      </c>
      <c r="J93" s="687">
        <f t="shared" si="18"/>
        <v>289.017966</v>
      </c>
      <c r="K93" s="680"/>
      <c r="L93" s="680"/>
      <c r="M93" s="680"/>
      <c r="N93" s="680"/>
      <c r="O93" s="130"/>
      <c r="P93" s="680"/>
      <c r="Q93" s="680"/>
      <c r="R93" s="680"/>
    </row>
    <row r="94" spans="2:18" s="23" customFormat="1" ht="13.35" customHeight="1" x14ac:dyDescent="0.2">
      <c r="B94" s="31"/>
      <c r="C94" s="689" t="s">
        <v>37</v>
      </c>
      <c r="D94" s="688" t="s">
        <v>63</v>
      </c>
      <c r="E94" s="685">
        <v>92.678228000000004</v>
      </c>
      <c r="F94" s="685">
        <v>584.01546199999996</v>
      </c>
      <c r="G94" s="685">
        <v>35.673999999999999</v>
      </c>
      <c r="H94" s="685">
        <v>113.734037</v>
      </c>
      <c r="I94" s="685">
        <v>336.22658000000001</v>
      </c>
      <c r="J94" s="687">
        <f t="shared" si="18"/>
        <v>1162.328307</v>
      </c>
      <c r="K94" s="680"/>
      <c r="L94" s="680"/>
      <c r="M94" s="680"/>
      <c r="N94" s="680"/>
      <c r="O94" s="130"/>
      <c r="P94" s="680"/>
      <c r="Q94" s="680"/>
      <c r="R94" s="680"/>
    </row>
    <row r="95" spans="2:18" s="23" customFormat="1" ht="13.35" customHeight="1" x14ac:dyDescent="0.2">
      <c r="B95" s="31"/>
      <c r="C95" s="689" t="s">
        <v>38</v>
      </c>
      <c r="D95" s="688" t="s">
        <v>64</v>
      </c>
      <c r="E95" s="685">
        <v>76.150993999999997</v>
      </c>
      <c r="F95" s="685">
        <v>490.03014300000001</v>
      </c>
      <c r="G95" s="685">
        <v>20.181882000000002</v>
      </c>
      <c r="H95" s="685">
        <v>136.71906100000001</v>
      </c>
      <c r="I95" s="685">
        <v>433.83116100000001</v>
      </c>
      <c r="J95" s="687">
        <f t="shared" si="18"/>
        <v>1156.913241</v>
      </c>
      <c r="K95" s="680"/>
      <c r="L95" s="680"/>
      <c r="M95" s="680"/>
      <c r="N95" s="680"/>
      <c r="O95" s="130"/>
      <c r="P95" s="680"/>
      <c r="Q95" s="680"/>
      <c r="R95" s="680"/>
    </row>
    <row r="96" spans="2:18" s="23" customFormat="1" ht="13.35" customHeight="1" x14ac:dyDescent="0.2">
      <c r="B96" s="31"/>
      <c r="C96" s="689" t="s">
        <v>39</v>
      </c>
      <c r="D96" s="688" t="s">
        <v>65</v>
      </c>
      <c r="E96" s="685">
        <v>63.486800000000002</v>
      </c>
      <c r="F96" s="685">
        <v>289.391975</v>
      </c>
      <c r="G96" s="685">
        <v>21.668348000000002</v>
      </c>
      <c r="H96" s="685">
        <v>84.770376999999996</v>
      </c>
      <c r="I96" s="685">
        <v>274.33118000000002</v>
      </c>
      <c r="J96" s="687">
        <f t="shared" si="18"/>
        <v>733.64868000000001</v>
      </c>
      <c r="K96" s="680"/>
      <c r="L96" s="680"/>
      <c r="M96" s="680"/>
      <c r="N96" s="680"/>
      <c r="O96" s="130"/>
      <c r="P96" s="680"/>
      <c r="Q96" s="680"/>
      <c r="R96" s="680"/>
    </row>
    <row r="97" spans="2:18" s="23" customFormat="1" ht="13.35" customHeight="1" x14ac:dyDescent="0.2">
      <c r="B97" s="31"/>
      <c r="C97" s="689" t="s">
        <v>40</v>
      </c>
      <c r="D97" s="688" t="s">
        <v>66</v>
      </c>
      <c r="E97" s="685">
        <v>36.740133999999998</v>
      </c>
      <c r="F97" s="685">
        <v>194.297652</v>
      </c>
      <c r="G97" s="685">
        <v>5.2295049999999996</v>
      </c>
      <c r="H97" s="685">
        <v>80.177587000000003</v>
      </c>
      <c r="I97" s="685">
        <v>189.83463</v>
      </c>
      <c r="J97" s="687">
        <f t="shared" si="18"/>
        <v>506.27950799999996</v>
      </c>
      <c r="K97" s="680"/>
      <c r="L97" s="680"/>
      <c r="M97" s="680"/>
      <c r="N97" s="680"/>
      <c r="O97" s="130"/>
      <c r="P97" s="680"/>
      <c r="Q97" s="680"/>
      <c r="R97" s="680"/>
    </row>
    <row r="98" spans="2:18" s="23" customFormat="1" ht="13.35" customHeight="1" x14ac:dyDescent="0.2">
      <c r="B98" s="31"/>
      <c r="C98" s="689" t="s">
        <v>41</v>
      </c>
      <c r="D98" s="688" t="s">
        <v>114</v>
      </c>
      <c r="E98" s="685">
        <v>114.810242</v>
      </c>
      <c r="F98" s="685">
        <v>594.736985</v>
      </c>
      <c r="G98" s="685">
        <v>13.626517</v>
      </c>
      <c r="H98" s="685">
        <v>297.477844</v>
      </c>
      <c r="I98" s="685">
        <v>901.15274299999999</v>
      </c>
      <c r="J98" s="687">
        <f t="shared" si="18"/>
        <v>1921.804331</v>
      </c>
      <c r="K98" s="680"/>
      <c r="L98" s="680"/>
      <c r="M98" s="680"/>
      <c r="N98" s="680"/>
      <c r="O98" s="130"/>
      <c r="P98" s="680"/>
      <c r="Q98" s="680"/>
      <c r="R98" s="680"/>
    </row>
    <row r="99" spans="2:18" s="23" customFormat="1" ht="13.35" customHeight="1" x14ac:dyDescent="0.2">
      <c r="B99" s="31"/>
      <c r="C99" s="689" t="s">
        <v>42</v>
      </c>
      <c r="D99" s="688" t="s">
        <v>115</v>
      </c>
      <c r="E99" s="685">
        <v>103.026236</v>
      </c>
      <c r="F99" s="685">
        <v>394.87786399999999</v>
      </c>
      <c r="G99" s="685">
        <v>23.566607000000001</v>
      </c>
      <c r="H99" s="685">
        <v>231.167349</v>
      </c>
      <c r="I99" s="685">
        <v>487.15593899999999</v>
      </c>
      <c r="J99" s="687">
        <f t="shared" si="18"/>
        <v>1239.793995</v>
      </c>
      <c r="K99" s="680"/>
      <c r="L99" s="680"/>
      <c r="M99" s="680"/>
      <c r="N99" s="680"/>
      <c r="O99" s="130"/>
      <c r="P99" s="680"/>
      <c r="Q99" s="680"/>
      <c r="R99" s="680"/>
    </row>
    <row r="100" spans="2:18" s="23" customFormat="1" ht="13.35" customHeight="1" x14ac:dyDescent="0.2">
      <c r="B100" s="31"/>
      <c r="C100" s="689" t="s">
        <v>43</v>
      </c>
      <c r="D100" s="688" t="s">
        <v>116</v>
      </c>
      <c r="E100" s="685">
        <v>35.468128999999998</v>
      </c>
      <c r="F100" s="685">
        <v>381.34040199999998</v>
      </c>
      <c r="G100" s="685">
        <v>0</v>
      </c>
      <c r="H100" s="685">
        <v>225.64999</v>
      </c>
      <c r="I100" s="685">
        <v>216.375292</v>
      </c>
      <c r="J100" s="687">
        <f t="shared" si="18"/>
        <v>858.83381299999996</v>
      </c>
      <c r="K100" s="680"/>
      <c r="L100" s="680"/>
      <c r="M100" s="680"/>
      <c r="N100" s="680"/>
      <c r="O100" s="130"/>
      <c r="P100" s="680"/>
      <c r="Q100" s="680"/>
      <c r="R100" s="680"/>
    </row>
    <row r="101" spans="2:18" s="23" customFormat="1" ht="13.35" customHeight="1" x14ac:dyDescent="0.2">
      <c r="B101" s="31"/>
      <c r="C101" s="689" t="s">
        <v>44</v>
      </c>
      <c r="D101" s="688" t="s">
        <v>117</v>
      </c>
      <c r="E101" s="685">
        <v>27.838484999999999</v>
      </c>
      <c r="F101" s="685">
        <v>171.45548099999999</v>
      </c>
      <c r="G101" s="685">
        <v>0</v>
      </c>
      <c r="H101" s="685">
        <v>50.729107999999997</v>
      </c>
      <c r="I101" s="685">
        <v>122.024248</v>
      </c>
      <c r="J101" s="687">
        <f t="shared" si="18"/>
        <v>372.04732200000001</v>
      </c>
      <c r="K101" s="680"/>
      <c r="L101" s="680"/>
      <c r="M101" s="680"/>
      <c r="N101" s="680"/>
      <c r="O101" s="130"/>
      <c r="P101" s="680"/>
      <c r="Q101" s="680"/>
      <c r="R101" s="680"/>
    </row>
    <row r="102" spans="2:18" s="23" customFormat="1" ht="13.35" customHeight="1" x14ac:dyDescent="0.2">
      <c r="B102" s="31"/>
      <c r="C102" s="689" t="s">
        <v>45</v>
      </c>
      <c r="D102" s="688" t="s">
        <v>118</v>
      </c>
      <c r="E102" s="685">
        <v>80.905506000000003</v>
      </c>
      <c r="F102" s="685">
        <v>560.232392</v>
      </c>
      <c r="G102" s="685">
        <v>46.768616000000002</v>
      </c>
      <c r="H102" s="685">
        <v>376.38233500000001</v>
      </c>
      <c r="I102" s="685">
        <v>427.90994000000001</v>
      </c>
      <c r="J102" s="687">
        <f t="shared" si="18"/>
        <v>1492.198789</v>
      </c>
      <c r="K102" s="680"/>
      <c r="L102" s="680"/>
      <c r="M102" s="680"/>
      <c r="N102" s="680"/>
      <c r="O102" s="130"/>
      <c r="P102" s="680"/>
      <c r="Q102" s="680"/>
      <c r="R102" s="680"/>
    </row>
    <row r="103" spans="2:18" s="23" customFormat="1" ht="13.35" customHeight="1" x14ac:dyDescent="0.2">
      <c r="B103" s="31"/>
      <c r="C103" s="690" t="s">
        <v>46</v>
      </c>
      <c r="D103" s="691" t="s">
        <v>119</v>
      </c>
      <c r="E103" s="695">
        <v>154.317036</v>
      </c>
      <c r="F103" s="695">
        <v>4050.6012230000001</v>
      </c>
      <c r="G103" s="695">
        <v>0</v>
      </c>
      <c r="H103" s="695">
        <v>2679.582461</v>
      </c>
      <c r="I103" s="695">
        <v>2221.0723760000001</v>
      </c>
      <c r="J103" s="694">
        <f t="shared" si="18"/>
        <v>9105.5730960000001</v>
      </c>
      <c r="K103" s="680"/>
      <c r="L103" s="680"/>
      <c r="M103" s="680"/>
      <c r="N103" s="680"/>
      <c r="O103" s="130"/>
      <c r="P103" s="680"/>
      <c r="Q103" s="680"/>
      <c r="R103" s="680"/>
    </row>
    <row r="104" spans="2:18" s="23" customFormat="1" ht="13.35" customHeight="1" x14ac:dyDescent="0.2">
      <c r="B104" s="31"/>
      <c r="C104" s="690"/>
      <c r="D104" s="691"/>
      <c r="E104" s="692">
        <f>SUM(E87:E103)</f>
        <v>903.9130150000002</v>
      </c>
      <c r="F104" s="692">
        <f>SUM(F87:F103)</f>
        <v>8362.872182000001</v>
      </c>
      <c r="G104" s="692">
        <f>SUM(G87:G103)</f>
        <v>219.30438000000001</v>
      </c>
      <c r="H104" s="692">
        <f>SUM(H87:H103)</f>
        <v>4391.6636129999997</v>
      </c>
      <c r="I104" s="692">
        <f>SUM(I87:I103)</f>
        <v>5872.4144209999995</v>
      </c>
      <c r="J104" s="694">
        <f t="shared" si="18"/>
        <v>19750.167610999997</v>
      </c>
      <c r="K104" s="680"/>
      <c r="L104" s="680"/>
      <c r="M104" s="680"/>
      <c r="N104" s="680"/>
      <c r="O104" s="130"/>
      <c r="P104" s="680"/>
      <c r="Q104" s="680"/>
      <c r="R104" s="680"/>
    </row>
    <row r="105" spans="2:18" s="23" customFormat="1" ht="13.35" customHeight="1" x14ac:dyDescent="0.2">
      <c r="B105" s="31"/>
      <c r="C105" s="130"/>
      <c r="D105" s="130"/>
      <c r="E105" s="678">
        <f>A3.4.1!$I$7</f>
        <v>903.91301699999997</v>
      </c>
      <c r="F105" s="678">
        <f>A3.4.1!$I$27</f>
        <v>8362.7959630000005</v>
      </c>
      <c r="G105" s="678">
        <f>A3.4.1!$I$30</f>
        <v>219.30438000000001</v>
      </c>
      <c r="H105" s="678">
        <f>A3.4.1!$I$34</f>
        <v>4391.6636140000001</v>
      </c>
      <c r="I105" s="678">
        <f>A3.4.1!$I$35</f>
        <v>5872.4144200000001</v>
      </c>
      <c r="J105" s="678"/>
      <c r="K105" s="680"/>
      <c r="L105" s="680"/>
      <c r="M105" s="680"/>
      <c r="N105" s="680"/>
      <c r="O105" s="130"/>
      <c r="P105" s="680"/>
      <c r="Q105" s="680"/>
      <c r="R105" s="680"/>
    </row>
    <row r="106" spans="2:18" s="23" customFormat="1" ht="13.35" customHeight="1" x14ac:dyDescent="0.2">
      <c r="B106" s="31"/>
      <c r="C106" s="130"/>
      <c r="D106" s="130"/>
      <c r="E106" s="680"/>
      <c r="F106" s="715">
        <f>F104-F105</f>
        <v>7.6219000000492088E-2</v>
      </c>
      <c r="G106" s="680"/>
      <c r="H106" s="680"/>
      <c r="I106" s="680"/>
      <c r="J106" s="680"/>
      <c r="K106" s="680"/>
      <c r="L106" s="680"/>
      <c r="M106" s="680"/>
      <c r="N106" s="680"/>
      <c r="O106" s="130"/>
      <c r="P106" s="680"/>
      <c r="Q106" s="680"/>
      <c r="R106" s="680"/>
    </row>
    <row r="107" spans="2:18" s="23" customFormat="1" ht="13.35"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customHeight="1" x14ac:dyDescent="0.2">
      <c r="B108" s="31"/>
      <c r="C108" s="683" t="s">
        <v>29</v>
      </c>
      <c r="D108" s="684" t="s">
        <v>236</v>
      </c>
      <c r="E108" s="685">
        <f>A3.4.4!$I$12</f>
        <v>1.31E-3</v>
      </c>
      <c r="F108" s="685">
        <f>A3.4.4!$I$19</f>
        <v>5.1E-5</v>
      </c>
      <c r="G108" s="685">
        <f>A3.4.4!$I$24</f>
        <v>0</v>
      </c>
      <c r="H108" s="685">
        <f>A3.4.4!$I$25</f>
        <v>0</v>
      </c>
      <c r="I108" s="685">
        <f>A3.4.4!$I$29</f>
        <v>0</v>
      </c>
      <c r="J108" s="687">
        <f t="shared" ref="J108:J125" si="19">SUM(E108:I108)</f>
        <v>1.361E-3</v>
      </c>
      <c r="K108" s="680"/>
      <c r="L108" s="680"/>
      <c r="M108" s="680"/>
      <c r="N108" s="680"/>
      <c r="O108" s="130"/>
      <c r="P108" s="680"/>
      <c r="Q108" s="680"/>
      <c r="R108" s="680"/>
    </row>
    <row r="109" spans="2:18" s="23" customFormat="1" ht="13.35" customHeight="1" x14ac:dyDescent="0.2">
      <c r="B109" s="31"/>
      <c r="C109" s="704" t="s">
        <v>30</v>
      </c>
      <c r="D109" s="705" t="s">
        <v>31</v>
      </c>
      <c r="E109" s="695">
        <f>A3.4.5!$I$12</f>
        <v>4.6329693553781581E-14</v>
      </c>
      <c r="F109" s="695">
        <f>A3.4.5!$I$19</f>
        <v>1.2506999999899038E-2</v>
      </c>
      <c r="G109" s="695">
        <f>A3.4.5!$I$24</f>
        <v>0</v>
      </c>
      <c r="H109" s="695">
        <f>A3.4.5!$I$25</f>
        <v>5.3900000011708471E-4</v>
      </c>
      <c r="I109" s="695">
        <f>A3.4.5!$I$29</f>
        <v>0</v>
      </c>
      <c r="J109" s="694">
        <f t="shared" si="19"/>
        <v>1.3046000000062452E-2</v>
      </c>
      <c r="K109" s="680"/>
      <c r="L109" s="680"/>
      <c r="M109" s="680"/>
      <c r="N109" s="680"/>
      <c r="O109" s="130"/>
      <c r="P109" s="680"/>
      <c r="Q109" s="680"/>
      <c r="R109" s="680"/>
    </row>
    <row r="110" spans="2:18" s="23" customFormat="1" ht="13.35" customHeight="1" x14ac:dyDescent="0.2">
      <c r="B110" s="31"/>
      <c r="C110" s="683" t="s">
        <v>32</v>
      </c>
      <c r="D110" s="684" t="s">
        <v>112</v>
      </c>
      <c r="E110" s="685">
        <v>4.2409160000000004</v>
      </c>
      <c r="F110" s="685">
        <v>6.6271110000000002</v>
      </c>
      <c r="G110" s="685">
        <v>3.3970660000000001</v>
      </c>
      <c r="H110" s="685">
        <v>3.160155</v>
      </c>
      <c r="I110" s="685">
        <v>1.0930200000000001</v>
      </c>
      <c r="J110" s="687">
        <f t="shared" si="19"/>
        <v>18.518268000000003</v>
      </c>
      <c r="K110" s="680"/>
      <c r="L110" s="680"/>
      <c r="M110" s="680"/>
      <c r="N110" s="680"/>
      <c r="O110" s="130"/>
      <c r="P110" s="680"/>
      <c r="Q110" s="680"/>
      <c r="R110" s="680"/>
    </row>
    <row r="111" spans="2:18" s="23" customFormat="1" ht="13.35" customHeight="1" x14ac:dyDescent="0.2">
      <c r="B111" s="31"/>
      <c r="C111" s="683" t="s">
        <v>33</v>
      </c>
      <c r="D111" s="688" t="s">
        <v>61</v>
      </c>
      <c r="E111" s="685">
        <v>8.7131089999999993</v>
      </c>
      <c r="F111" s="685">
        <v>18.812847000000001</v>
      </c>
      <c r="G111" s="685">
        <v>6.6744589999999997</v>
      </c>
      <c r="H111" s="685">
        <v>6.3091330000000001</v>
      </c>
      <c r="I111" s="685">
        <v>2.0489630000000001</v>
      </c>
      <c r="J111" s="687">
        <f t="shared" si="19"/>
        <v>42.558511000000003</v>
      </c>
      <c r="K111" s="680"/>
      <c r="L111" s="680"/>
      <c r="M111" s="680"/>
      <c r="N111" s="680"/>
      <c r="O111" s="130"/>
      <c r="P111" s="680"/>
      <c r="Q111" s="680"/>
      <c r="R111" s="680"/>
    </row>
    <row r="112" spans="2:18" s="23" customFormat="1" ht="13.35" customHeight="1" x14ac:dyDescent="0.2">
      <c r="B112" s="31"/>
      <c r="C112" s="689" t="s">
        <v>34</v>
      </c>
      <c r="D112" s="688" t="s">
        <v>62</v>
      </c>
      <c r="E112" s="685">
        <v>10.796054</v>
      </c>
      <c r="F112" s="685">
        <v>48.525764000000002</v>
      </c>
      <c r="G112" s="685">
        <v>8.2212239999999994</v>
      </c>
      <c r="H112" s="685">
        <v>10.738830999999999</v>
      </c>
      <c r="I112" s="685">
        <v>2.4025810000000001</v>
      </c>
      <c r="J112" s="687">
        <f t="shared" si="19"/>
        <v>80.684454000000002</v>
      </c>
      <c r="K112" s="680"/>
      <c r="L112" s="680"/>
      <c r="M112" s="680"/>
      <c r="N112" s="680"/>
      <c r="O112" s="130"/>
      <c r="P112" s="680"/>
      <c r="Q112" s="680"/>
      <c r="R112" s="680"/>
    </row>
    <row r="113" spans="2:18" s="23" customFormat="1" ht="13.35" customHeight="1" x14ac:dyDescent="0.2">
      <c r="B113" s="31"/>
      <c r="C113" s="689" t="s">
        <v>35</v>
      </c>
      <c r="D113" s="688" t="s">
        <v>58</v>
      </c>
      <c r="E113" s="685">
        <v>9.831709</v>
      </c>
      <c r="F113" s="685">
        <v>47.261014000000003</v>
      </c>
      <c r="G113" s="685">
        <v>5.8311099999999998</v>
      </c>
      <c r="H113" s="685">
        <v>7.0258390000000004</v>
      </c>
      <c r="I113" s="685">
        <v>2.1160860000000001</v>
      </c>
      <c r="J113" s="687">
        <f t="shared" si="19"/>
        <v>72.065758000000002</v>
      </c>
      <c r="K113" s="680"/>
      <c r="L113" s="680"/>
      <c r="M113" s="680"/>
      <c r="N113" s="680"/>
      <c r="O113" s="130"/>
      <c r="P113" s="680"/>
      <c r="Q113" s="680"/>
      <c r="R113" s="680"/>
    </row>
    <row r="114" spans="2:18" s="23" customFormat="1" ht="13.35" customHeight="1" x14ac:dyDescent="0.2">
      <c r="B114" s="31"/>
      <c r="C114" s="689" t="s">
        <v>36</v>
      </c>
      <c r="D114" s="688" t="s">
        <v>59</v>
      </c>
      <c r="E114" s="685">
        <v>9.1337989999999998</v>
      </c>
      <c r="F114" s="685">
        <v>49.350734000000003</v>
      </c>
      <c r="G114" s="685">
        <v>5.8469540000000002</v>
      </c>
      <c r="H114" s="685">
        <v>8.4454200000000004</v>
      </c>
      <c r="I114" s="685">
        <v>1.285887</v>
      </c>
      <c r="J114" s="687">
        <f t="shared" si="19"/>
        <v>74.062793999999997</v>
      </c>
      <c r="K114" s="680"/>
      <c r="L114" s="680"/>
      <c r="M114" s="680"/>
      <c r="N114" s="680"/>
      <c r="O114" s="130"/>
      <c r="P114" s="680"/>
      <c r="Q114" s="680"/>
      <c r="R114" s="680"/>
    </row>
    <row r="115" spans="2:18" s="23" customFormat="1" ht="13.35" customHeight="1" x14ac:dyDescent="0.2">
      <c r="B115" s="31"/>
      <c r="C115" s="689" t="s">
        <v>37</v>
      </c>
      <c r="D115" s="688" t="s">
        <v>63</v>
      </c>
      <c r="E115" s="685">
        <v>35.148833000000003</v>
      </c>
      <c r="F115" s="685">
        <v>166.19462200000001</v>
      </c>
      <c r="G115" s="685">
        <v>14.301886</v>
      </c>
      <c r="H115" s="685">
        <v>33.851551000000001</v>
      </c>
      <c r="I115" s="685">
        <v>4.1800410000000001</v>
      </c>
      <c r="J115" s="687">
        <f t="shared" si="19"/>
        <v>253.67693299999999</v>
      </c>
      <c r="K115" s="680"/>
      <c r="L115" s="680"/>
      <c r="M115" s="680"/>
      <c r="N115" s="680"/>
      <c r="O115" s="130"/>
      <c r="P115" s="680"/>
      <c r="Q115" s="680"/>
      <c r="R115" s="680"/>
    </row>
    <row r="116" spans="2:18" s="23" customFormat="1" ht="13.35" customHeight="1" x14ac:dyDescent="0.2">
      <c r="B116" s="31"/>
      <c r="C116" s="689" t="s">
        <v>38</v>
      </c>
      <c r="D116" s="688" t="s">
        <v>64</v>
      </c>
      <c r="E116" s="685">
        <v>27.986713000000002</v>
      </c>
      <c r="F116" s="685">
        <v>126.17971199999999</v>
      </c>
      <c r="G116" s="685">
        <v>5.4221139999999997</v>
      </c>
      <c r="H116" s="685">
        <v>29.828917000000001</v>
      </c>
      <c r="I116" s="685">
        <v>2.109407</v>
      </c>
      <c r="J116" s="687">
        <f t="shared" si="19"/>
        <v>191.52686299999999</v>
      </c>
      <c r="K116" s="680"/>
      <c r="L116" s="680"/>
      <c r="M116" s="680"/>
      <c r="N116" s="680"/>
      <c r="O116" s="130"/>
      <c r="P116" s="680"/>
      <c r="Q116" s="680"/>
      <c r="R116" s="680"/>
    </row>
    <row r="117" spans="2:18" s="23" customFormat="1" ht="13.35" customHeight="1" x14ac:dyDescent="0.2">
      <c r="B117" s="31"/>
      <c r="C117" s="689" t="s">
        <v>39</v>
      </c>
      <c r="D117" s="688" t="s">
        <v>65</v>
      </c>
      <c r="E117" s="685">
        <v>19.405062999999998</v>
      </c>
      <c r="F117" s="685">
        <v>75.069519</v>
      </c>
      <c r="G117" s="685">
        <v>3.8087520000000001</v>
      </c>
      <c r="H117" s="685">
        <v>23.423251</v>
      </c>
      <c r="I117" s="685">
        <v>1.7692190000000001</v>
      </c>
      <c r="J117" s="687">
        <f t="shared" si="19"/>
        <v>123.475804</v>
      </c>
      <c r="K117" s="680"/>
      <c r="L117" s="680"/>
      <c r="M117" s="680"/>
      <c r="N117" s="680"/>
      <c r="O117" s="130"/>
      <c r="P117" s="680"/>
      <c r="Q117" s="680"/>
      <c r="R117" s="680"/>
    </row>
    <row r="118" spans="2:18" s="23" customFormat="1" ht="13.35" customHeight="1" x14ac:dyDescent="0.2">
      <c r="B118" s="31"/>
      <c r="C118" s="689" t="s">
        <v>40</v>
      </c>
      <c r="D118" s="688" t="s">
        <v>66</v>
      </c>
      <c r="E118" s="685">
        <v>23.975715999999998</v>
      </c>
      <c r="F118" s="685">
        <v>44.317191999999999</v>
      </c>
      <c r="G118" s="685">
        <v>4.6298320000000004</v>
      </c>
      <c r="H118" s="685">
        <v>29.742236999999999</v>
      </c>
      <c r="I118" s="685">
        <v>0</v>
      </c>
      <c r="J118" s="687">
        <f t="shared" si="19"/>
        <v>102.66497700000001</v>
      </c>
      <c r="K118" s="680"/>
      <c r="L118" s="680"/>
      <c r="M118" s="680"/>
      <c r="N118" s="680"/>
      <c r="O118" s="130"/>
      <c r="P118" s="680"/>
      <c r="Q118" s="680"/>
      <c r="R118" s="680"/>
    </row>
    <row r="119" spans="2:18" s="23" customFormat="1" ht="13.35" customHeight="1" x14ac:dyDescent="0.2">
      <c r="B119" s="31"/>
      <c r="C119" s="689" t="s">
        <v>41</v>
      </c>
      <c r="D119" s="688" t="s">
        <v>114</v>
      </c>
      <c r="E119" s="685">
        <v>28.507894</v>
      </c>
      <c r="F119" s="685">
        <v>225.80035000000001</v>
      </c>
      <c r="G119" s="685">
        <v>15.37534</v>
      </c>
      <c r="H119" s="685">
        <v>71.540139999999994</v>
      </c>
      <c r="I119" s="685">
        <v>0</v>
      </c>
      <c r="J119" s="687">
        <f t="shared" si="19"/>
        <v>341.223724</v>
      </c>
      <c r="K119" s="680"/>
      <c r="L119" s="680"/>
      <c r="M119" s="680"/>
      <c r="N119" s="680"/>
      <c r="O119" s="130"/>
      <c r="P119" s="680"/>
      <c r="Q119" s="680"/>
      <c r="R119" s="680"/>
    </row>
    <row r="120" spans="2:18" s="23" customFormat="1" ht="13.35" customHeight="1" x14ac:dyDescent="0.2">
      <c r="B120" s="31"/>
      <c r="C120" s="689" t="s">
        <v>42</v>
      </c>
      <c r="D120" s="688" t="s">
        <v>115</v>
      </c>
      <c r="E120" s="685">
        <v>31.901616000000001</v>
      </c>
      <c r="F120" s="685">
        <v>126.170534</v>
      </c>
      <c r="G120" s="685">
        <v>0</v>
      </c>
      <c r="H120" s="685">
        <v>49.283951000000002</v>
      </c>
      <c r="I120" s="685">
        <v>10.522945999999999</v>
      </c>
      <c r="J120" s="687">
        <f t="shared" si="19"/>
        <v>217.87904699999999</v>
      </c>
      <c r="K120" s="680"/>
      <c r="L120" s="680"/>
      <c r="M120" s="680"/>
      <c r="N120" s="680"/>
      <c r="O120" s="130"/>
      <c r="P120" s="680"/>
      <c r="Q120" s="680"/>
      <c r="R120" s="680"/>
    </row>
    <row r="121" spans="2:18" s="23" customFormat="1" ht="13.35" customHeight="1" x14ac:dyDescent="0.2">
      <c r="B121" s="31"/>
      <c r="C121" s="689" t="s">
        <v>43</v>
      </c>
      <c r="D121" s="688" t="s">
        <v>116</v>
      </c>
      <c r="E121" s="685">
        <v>0</v>
      </c>
      <c r="F121" s="685">
        <v>155.98090400000001</v>
      </c>
      <c r="G121" s="685">
        <v>0</v>
      </c>
      <c r="H121" s="685">
        <v>16.827752</v>
      </c>
      <c r="I121" s="685">
        <v>0</v>
      </c>
      <c r="J121" s="687">
        <f t="shared" si="19"/>
        <v>172.80865600000001</v>
      </c>
      <c r="K121" s="680"/>
      <c r="L121" s="680"/>
      <c r="M121" s="680"/>
      <c r="N121" s="680"/>
      <c r="O121" s="130"/>
      <c r="P121" s="680"/>
      <c r="Q121" s="680"/>
      <c r="R121" s="680"/>
    </row>
    <row r="122" spans="2:18" s="23" customFormat="1" ht="13.35" customHeight="1" x14ac:dyDescent="0.2">
      <c r="B122" s="31"/>
      <c r="C122" s="689" t="s">
        <v>44</v>
      </c>
      <c r="D122" s="688" t="s">
        <v>117</v>
      </c>
      <c r="E122" s="685">
        <v>0</v>
      </c>
      <c r="F122" s="685">
        <v>71.755427999999995</v>
      </c>
      <c r="G122" s="685">
        <v>0</v>
      </c>
      <c r="H122" s="685">
        <v>45.607278000000001</v>
      </c>
      <c r="I122" s="685">
        <v>0</v>
      </c>
      <c r="J122" s="687">
        <f t="shared" si="19"/>
        <v>117.362706</v>
      </c>
      <c r="K122" s="680"/>
      <c r="L122" s="680"/>
      <c r="M122" s="680"/>
      <c r="N122" s="680"/>
      <c r="O122" s="130"/>
      <c r="P122" s="680"/>
      <c r="Q122" s="680"/>
      <c r="R122" s="680"/>
    </row>
    <row r="123" spans="2:18" s="23" customFormat="1" ht="13.35" customHeight="1" x14ac:dyDescent="0.2">
      <c r="B123" s="31"/>
      <c r="C123" s="689" t="s">
        <v>45</v>
      </c>
      <c r="D123" s="688" t="s">
        <v>118</v>
      </c>
      <c r="E123" s="685">
        <v>59.183604000000003</v>
      </c>
      <c r="F123" s="685">
        <v>188.41493600000001</v>
      </c>
      <c r="G123" s="685">
        <v>0</v>
      </c>
      <c r="H123" s="685">
        <v>157.10136600000001</v>
      </c>
      <c r="I123" s="685">
        <v>0</v>
      </c>
      <c r="J123" s="687">
        <f t="shared" si="19"/>
        <v>404.69990600000006</v>
      </c>
      <c r="K123" s="680"/>
      <c r="L123" s="680"/>
      <c r="M123" s="680"/>
      <c r="N123" s="680"/>
      <c r="O123" s="130"/>
      <c r="P123" s="680"/>
      <c r="Q123" s="680"/>
      <c r="R123" s="680"/>
    </row>
    <row r="124" spans="2:18" s="23" customFormat="1" ht="13.35" customHeight="1" x14ac:dyDescent="0.2">
      <c r="B124" s="31"/>
      <c r="C124" s="690" t="s">
        <v>46</v>
      </c>
      <c r="D124" s="691" t="s">
        <v>119</v>
      </c>
      <c r="E124" s="695">
        <v>0</v>
      </c>
      <c r="F124" s="695">
        <v>969.19221300000004</v>
      </c>
      <c r="G124" s="695">
        <v>0</v>
      </c>
      <c r="H124" s="695">
        <v>1537.473659</v>
      </c>
      <c r="I124" s="695">
        <v>0</v>
      </c>
      <c r="J124" s="694">
        <f t="shared" si="19"/>
        <v>2506.665872</v>
      </c>
      <c r="K124" s="680"/>
      <c r="L124" s="680"/>
      <c r="M124" s="680"/>
      <c r="N124" s="680"/>
      <c r="O124" s="130"/>
      <c r="P124" s="680"/>
      <c r="Q124" s="680"/>
      <c r="R124" s="680"/>
    </row>
    <row r="125" spans="2:18" s="23" customFormat="1" ht="13.35" customHeight="1" x14ac:dyDescent="0.2">
      <c r="B125" s="31"/>
      <c r="C125" s="690"/>
      <c r="D125" s="691"/>
      <c r="E125" s="692">
        <f>SUM(E108:E124)</f>
        <v>268.82633600000003</v>
      </c>
      <c r="F125" s="692">
        <f>SUM(F108:F124)</f>
        <v>2319.665438</v>
      </c>
      <c r="G125" s="692">
        <f>SUM(G108:G124)</f>
        <v>73.508736999999996</v>
      </c>
      <c r="H125" s="692">
        <f>SUM(H108:H124)</f>
        <v>2030.3600190000002</v>
      </c>
      <c r="I125" s="692">
        <f>SUM(I108:I124)</f>
        <v>27.528150000000004</v>
      </c>
      <c r="J125" s="694">
        <f t="shared" si="19"/>
        <v>4719.88868</v>
      </c>
      <c r="K125" s="680"/>
      <c r="L125" s="680"/>
      <c r="M125" s="680"/>
      <c r="N125" s="680"/>
      <c r="O125" s="130"/>
      <c r="P125" s="680"/>
      <c r="Q125" s="680"/>
      <c r="R125" s="680"/>
    </row>
    <row r="126" spans="2:18" s="23" customFormat="1" ht="13.35" customHeight="1" x14ac:dyDescent="0.2">
      <c r="B126" s="31"/>
      <c r="C126" s="130"/>
      <c r="D126" s="130"/>
      <c r="E126" s="678">
        <f>A3.4.1!$I$12</f>
        <v>268.82633600000003</v>
      </c>
      <c r="F126" s="678">
        <f>A3.4.1!$I$19</f>
        <v>2319.6654389999999</v>
      </c>
      <c r="G126" s="678">
        <f>A3.4.1!$I$24</f>
        <v>73.508737999999994</v>
      </c>
      <c r="H126" s="678">
        <f>A3.4.1!$I$25</f>
        <v>2030.166281</v>
      </c>
      <c r="I126" s="678">
        <f>A3.4.1!$I$29</f>
        <v>27.528148999999999</v>
      </c>
      <c r="J126" s="680"/>
      <c r="K126" s="680"/>
      <c r="L126" s="680"/>
      <c r="M126" s="680"/>
      <c r="N126" s="680"/>
      <c r="O126" s="130"/>
      <c r="P126" s="680"/>
      <c r="Q126" s="680"/>
      <c r="R126" s="680"/>
    </row>
    <row r="127" spans="2:18" s="23" customFormat="1" ht="13.35" customHeight="1" x14ac:dyDescent="0.2">
      <c r="B127" s="31"/>
      <c r="C127" s="130"/>
      <c r="D127" s="130"/>
      <c r="E127" s="680"/>
      <c r="F127" s="680"/>
      <c r="G127" s="680"/>
      <c r="H127" s="680"/>
      <c r="I127" s="716">
        <f>I126-I125</f>
        <v>-1.0000000045806701E-6</v>
      </c>
      <c r="J127" s="680"/>
      <c r="K127" s="680"/>
      <c r="L127" s="680"/>
      <c r="M127" s="680"/>
      <c r="N127" s="680"/>
      <c r="O127" s="130"/>
      <c r="P127" s="680"/>
      <c r="Q127" s="680"/>
      <c r="R127" s="680"/>
    </row>
    <row r="128" spans="2:18" s="23" customFormat="1" ht="13.35"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customHeight="1" x14ac:dyDescent="0.2">
      <c r="B129" s="31"/>
      <c r="C129" s="683" t="s">
        <v>29</v>
      </c>
      <c r="D129" s="684" t="s">
        <v>236</v>
      </c>
      <c r="E129" s="712">
        <v>0.47267700000001867</v>
      </c>
      <c r="F129" s="500">
        <v>0</v>
      </c>
      <c r="G129" s="500">
        <v>1.333E-3</v>
      </c>
      <c r="H129" s="500">
        <v>0</v>
      </c>
      <c r="I129" s="500">
        <v>0.41339799999999999</v>
      </c>
      <c r="J129" s="687">
        <f t="shared" ref="J129:J146" si="20">SUM(E129:I129)</f>
        <v>0.88740800000001863</v>
      </c>
      <c r="K129" s="715">
        <f t="shared" ref="K129:K145" si="21">Q10</f>
        <v>0</v>
      </c>
      <c r="L129" s="680">
        <v>-116.82515799999999</v>
      </c>
      <c r="M129" s="680"/>
      <c r="N129" s="680"/>
      <c r="O129" s="130"/>
      <c r="P129" s="680"/>
      <c r="Q129" s="680"/>
      <c r="R129" s="680"/>
    </row>
    <row r="130" spans="2:18" s="23" customFormat="1" ht="13.35" customHeight="1" x14ac:dyDescent="0.2">
      <c r="B130" s="31"/>
      <c r="C130" s="704" t="s">
        <v>30</v>
      </c>
      <c r="D130" s="705" t="s">
        <v>31</v>
      </c>
      <c r="E130" s="713">
        <v>3.1568090000037801</v>
      </c>
      <c r="F130" s="503">
        <v>0</v>
      </c>
      <c r="G130" s="503">
        <v>7.2607000000000005E-2</v>
      </c>
      <c r="H130" s="503">
        <v>0</v>
      </c>
      <c r="I130" s="503">
        <v>4.3780799999999997</v>
      </c>
      <c r="J130" s="694">
        <f t="shared" si="20"/>
        <v>7.6074960000037795</v>
      </c>
      <c r="K130" s="715">
        <f t="shared" si="21"/>
        <v>0</v>
      </c>
      <c r="L130" s="680">
        <v>0.91781400000378</v>
      </c>
      <c r="M130" s="680"/>
      <c r="N130" s="680"/>
      <c r="O130" s="130"/>
      <c r="P130" s="680"/>
      <c r="Q130" s="680"/>
      <c r="R130" s="680"/>
    </row>
    <row r="131" spans="2:18" s="23" customFormat="1" ht="13.35" customHeight="1" x14ac:dyDescent="0.2">
      <c r="B131" s="31"/>
      <c r="C131" s="683" t="s">
        <v>32</v>
      </c>
      <c r="D131" s="684" t="s">
        <v>112</v>
      </c>
      <c r="E131" s="712">
        <v>16.160137000000006</v>
      </c>
      <c r="F131" s="685">
        <v>2.7799999999999999E-3</v>
      </c>
      <c r="G131" s="685">
        <v>2.1448999999999999E-2</v>
      </c>
      <c r="H131" s="685">
        <v>3.9999999999999998E-6</v>
      </c>
      <c r="I131" s="685">
        <v>0.755969</v>
      </c>
      <c r="J131" s="687">
        <f t="shared" si="20"/>
        <v>16.940339000000009</v>
      </c>
      <c r="K131" s="715">
        <f t="shared" si="21"/>
        <v>0</v>
      </c>
      <c r="L131" s="680">
        <v>-77</v>
      </c>
      <c r="M131" s="680"/>
      <c r="N131" s="680"/>
      <c r="O131" s="130"/>
      <c r="P131" s="680"/>
      <c r="Q131" s="680"/>
      <c r="R131" s="680"/>
    </row>
    <row r="132" spans="2:18" s="23" customFormat="1" ht="13.35" customHeight="1" x14ac:dyDescent="0.2">
      <c r="B132" s="31"/>
      <c r="C132" s="683" t="s">
        <v>33</v>
      </c>
      <c r="D132" s="688" t="s">
        <v>61</v>
      </c>
      <c r="E132" s="685">
        <v>2.800319</v>
      </c>
      <c r="F132" s="685">
        <v>0</v>
      </c>
      <c r="G132" s="685">
        <v>8.7351999999999999E-2</v>
      </c>
      <c r="H132" s="685">
        <v>0</v>
      </c>
      <c r="I132" s="685">
        <v>0.93402200000000002</v>
      </c>
      <c r="J132" s="687">
        <f t="shared" si="20"/>
        <v>3.8216930000000002</v>
      </c>
      <c r="K132" s="715">
        <f t="shared" si="21"/>
        <v>0</v>
      </c>
      <c r="L132" s="680">
        <v>0</v>
      </c>
      <c r="M132" s="680"/>
      <c r="N132" s="680"/>
      <c r="O132" s="130"/>
      <c r="P132" s="680"/>
      <c r="Q132" s="680"/>
      <c r="R132" s="680"/>
    </row>
    <row r="133" spans="2:18" s="23" customFormat="1" ht="13.35" customHeight="1" x14ac:dyDescent="0.2">
      <c r="B133" s="31"/>
      <c r="C133" s="689" t="s">
        <v>34</v>
      </c>
      <c r="D133" s="688" t="s">
        <v>62</v>
      </c>
      <c r="E133" s="685">
        <v>3.0557569999999998</v>
      </c>
      <c r="F133" s="685">
        <v>0</v>
      </c>
      <c r="G133" s="685">
        <v>0</v>
      </c>
      <c r="H133" s="685">
        <v>0</v>
      </c>
      <c r="I133" s="685">
        <v>1.3804719999999999</v>
      </c>
      <c r="J133" s="687">
        <f t="shared" si="20"/>
        <v>4.436229</v>
      </c>
      <c r="K133" s="715">
        <f t="shared" si="21"/>
        <v>0</v>
      </c>
      <c r="L133" s="680">
        <v>0</v>
      </c>
      <c r="M133" s="680"/>
      <c r="N133" s="680"/>
      <c r="O133" s="130"/>
      <c r="P133" s="680"/>
      <c r="Q133" s="680"/>
      <c r="R133" s="680"/>
    </row>
    <row r="134" spans="2:18" s="23" customFormat="1" ht="13.35" customHeight="1" x14ac:dyDescent="0.2">
      <c r="B134" s="31"/>
      <c r="C134" s="689" t="s">
        <v>35</v>
      </c>
      <c r="D134" s="688" t="s">
        <v>58</v>
      </c>
      <c r="E134" s="685">
        <v>3.155278</v>
      </c>
      <c r="F134" s="685">
        <v>0</v>
      </c>
      <c r="G134" s="685">
        <v>0</v>
      </c>
      <c r="H134" s="685">
        <v>0</v>
      </c>
      <c r="I134" s="685">
        <v>1.00474</v>
      </c>
      <c r="J134" s="687">
        <f t="shared" si="20"/>
        <v>4.160018</v>
      </c>
      <c r="K134" s="715">
        <f t="shared" si="21"/>
        <v>0</v>
      </c>
      <c r="L134" s="680">
        <v>0</v>
      </c>
      <c r="M134" s="680"/>
      <c r="N134" s="680"/>
      <c r="O134" s="130"/>
      <c r="P134" s="680"/>
      <c r="Q134" s="680"/>
      <c r="R134" s="680"/>
    </row>
    <row r="135" spans="2:18" s="23" customFormat="1" ht="13.35" customHeight="1" x14ac:dyDescent="0.2">
      <c r="B135" s="31"/>
      <c r="C135" s="689" t="s">
        <v>36</v>
      </c>
      <c r="D135" s="688" t="s">
        <v>59</v>
      </c>
      <c r="E135" s="685">
        <v>1.8445119999999999</v>
      </c>
      <c r="F135" s="685">
        <v>0</v>
      </c>
      <c r="G135" s="685">
        <v>0.26600000000000001</v>
      </c>
      <c r="H135" s="685">
        <v>0</v>
      </c>
      <c r="I135" s="685">
        <v>1.987614</v>
      </c>
      <c r="J135" s="687">
        <f t="shared" si="20"/>
        <v>4.0981259999999997</v>
      </c>
      <c r="K135" s="715">
        <f t="shared" si="21"/>
        <v>0</v>
      </c>
      <c r="L135" s="680">
        <v>0</v>
      </c>
      <c r="M135" s="680"/>
      <c r="N135" s="680"/>
      <c r="O135" s="130"/>
      <c r="P135" s="680"/>
      <c r="Q135" s="680"/>
      <c r="R135" s="680"/>
    </row>
    <row r="136" spans="2:18" s="23" customFormat="1" ht="13.35" customHeight="1" x14ac:dyDescent="0.2">
      <c r="B136" s="31"/>
      <c r="C136" s="689" t="s">
        <v>37</v>
      </c>
      <c r="D136" s="688" t="s">
        <v>63</v>
      </c>
      <c r="E136" s="685">
        <v>8.1760549999999999</v>
      </c>
      <c r="F136" s="685">
        <v>0</v>
      </c>
      <c r="G136" s="685">
        <v>0</v>
      </c>
      <c r="H136" s="685">
        <v>0</v>
      </c>
      <c r="I136" s="685">
        <v>0.93770299999999995</v>
      </c>
      <c r="J136" s="687">
        <f t="shared" si="20"/>
        <v>9.1137580000000007</v>
      </c>
      <c r="K136" s="715">
        <f t="shared" si="21"/>
        <v>0</v>
      </c>
      <c r="L136" s="680">
        <v>0</v>
      </c>
      <c r="M136" s="680"/>
      <c r="N136" s="680"/>
      <c r="O136" s="130"/>
      <c r="P136" s="680"/>
      <c r="Q136" s="680"/>
      <c r="R136" s="680"/>
    </row>
    <row r="137" spans="2:18" s="23" customFormat="1" ht="13.35" customHeight="1" x14ac:dyDescent="0.2">
      <c r="B137" s="31"/>
      <c r="C137" s="689" t="s">
        <v>38</v>
      </c>
      <c r="D137" s="688" t="s">
        <v>64</v>
      </c>
      <c r="E137" s="685">
        <v>4.5866449999999999</v>
      </c>
      <c r="F137" s="685">
        <v>0</v>
      </c>
      <c r="G137" s="685">
        <v>0</v>
      </c>
      <c r="H137" s="685">
        <v>0</v>
      </c>
      <c r="I137" s="685">
        <v>3.5292409999999999</v>
      </c>
      <c r="J137" s="687">
        <f t="shared" si="20"/>
        <v>8.1158859999999997</v>
      </c>
      <c r="K137" s="715">
        <f t="shared" si="21"/>
        <v>0</v>
      </c>
      <c r="L137" s="680">
        <v>0</v>
      </c>
      <c r="M137" s="680"/>
      <c r="N137" s="680"/>
      <c r="O137" s="130"/>
      <c r="P137" s="680"/>
      <c r="Q137" s="680"/>
      <c r="R137" s="680"/>
    </row>
    <row r="138" spans="2:18" s="23" customFormat="1" ht="13.35" customHeight="1" x14ac:dyDescent="0.2">
      <c r="B138" s="31"/>
      <c r="C138" s="689" t="s">
        <v>39</v>
      </c>
      <c r="D138" s="688" t="s">
        <v>65</v>
      </c>
      <c r="E138" s="685">
        <v>5.0441520000000004</v>
      </c>
      <c r="F138" s="685">
        <v>0</v>
      </c>
      <c r="G138" s="685">
        <v>0</v>
      </c>
      <c r="H138" s="685">
        <v>0</v>
      </c>
      <c r="I138" s="685">
        <v>1.732029</v>
      </c>
      <c r="J138" s="687">
        <f t="shared" si="20"/>
        <v>6.7761810000000002</v>
      </c>
      <c r="K138" s="715">
        <f t="shared" si="21"/>
        <v>0</v>
      </c>
      <c r="L138" s="680">
        <v>0</v>
      </c>
      <c r="M138" s="680"/>
      <c r="N138" s="680"/>
      <c r="O138" s="130"/>
      <c r="P138" s="680"/>
      <c r="Q138" s="680"/>
      <c r="R138" s="680"/>
    </row>
    <row r="139" spans="2:18" s="23" customFormat="1" ht="13.35" customHeight="1" x14ac:dyDescent="0.2">
      <c r="B139" s="31"/>
      <c r="C139" s="689" t="s">
        <v>40</v>
      </c>
      <c r="D139" s="688" t="s">
        <v>66</v>
      </c>
      <c r="E139" s="685">
        <v>6.9871730000000003</v>
      </c>
      <c r="F139" s="685">
        <v>0</v>
      </c>
      <c r="G139" s="685">
        <v>0</v>
      </c>
      <c r="H139" s="685">
        <v>0</v>
      </c>
      <c r="I139" s="685">
        <v>0</v>
      </c>
      <c r="J139" s="687">
        <f t="shared" si="20"/>
        <v>6.9871730000000003</v>
      </c>
      <c r="K139" s="715">
        <f t="shared" si="21"/>
        <v>0</v>
      </c>
      <c r="L139" s="680">
        <v>0</v>
      </c>
      <c r="M139" s="680"/>
      <c r="N139" s="680"/>
      <c r="O139" s="130"/>
      <c r="P139" s="680"/>
      <c r="Q139" s="680"/>
      <c r="R139" s="680"/>
    </row>
    <row r="140" spans="2:18" s="23" customFormat="1" ht="13.35" customHeight="1" x14ac:dyDescent="0.2">
      <c r="B140" s="31"/>
      <c r="C140" s="689" t="s">
        <v>41</v>
      </c>
      <c r="D140" s="688" t="s">
        <v>114</v>
      </c>
      <c r="E140" s="685">
        <v>2.9010750000000001</v>
      </c>
      <c r="F140" s="685">
        <v>0</v>
      </c>
      <c r="G140" s="685">
        <v>0</v>
      </c>
      <c r="H140" s="685">
        <v>0</v>
      </c>
      <c r="I140" s="685">
        <v>0</v>
      </c>
      <c r="J140" s="687">
        <f t="shared" si="20"/>
        <v>2.9010750000000001</v>
      </c>
      <c r="K140" s="715">
        <f t="shared" si="21"/>
        <v>0</v>
      </c>
      <c r="L140" s="680">
        <v>0</v>
      </c>
      <c r="M140" s="680"/>
      <c r="N140" s="680"/>
      <c r="O140" s="130"/>
      <c r="P140" s="680"/>
      <c r="Q140" s="680"/>
      <c r="R140" s="680"/>
    </row>
    <row r="141" spans="2:18" s="23" customFormat="1" ht="13.35" customHeight="1" x14ac:dyDescent="0.2">
      <c r="B141" s="31"/>
      <c r="C141" s="689" t="s">
        <v>42</v>
      </c>
      <c r="D141" s="688" t="s">
        <v>115</v>
      </c>
      <c r="E141" s="685">
        <v>27.192250000000001</v>
      </c>
      <c r="F141" s="685">
        <v>0</v>
      </c>
      <c r="G141" s="685">
        <v>0</v>
      </c>
      <c r="H141" s="685">
        <v>0</v>
      </c>
      <c r="I141" s="685">
        <v>0</v>
      </c>
      <c r="J141" s="687">
        <f t="shared" si="20"/>
        <v>27.192250000000001</v>
      </c>
      <c r="K141" s="715">
        <f t="shared" si="21"/>
        <v>0</v>
      </c>
      <c r="L141" s="680">
        <v>0</v>
      </c>
      <c r="M141" s="680"/>
      <c r="N141" s="680"/>
      <c r="O141" s="130"/>
      <c r="P141" s="680"/>
      <c r="Q141" s="680"/>
      <c r="R141" s="680"/>
    </row>
    <row r="142" spans="2:18" s="23" customFormat="1" ht="13.35" customHeight="1" x14ac:dyDescent="0.2">
      <c r="B142" s="31"/>
      <c r="C142" s="689" t="s">
        <v>43</v>
      </c>
      <c r="D142" s="688" t="s">
        <v>116</v>
      </c>
      <c r="E142" s="685">
        <v>0</v>
      </c>
      <c r="F142" s="685">
        <v>0</v>
      </c>
      <c r="G142" s="685">
        <v>0</v>
      </c>
      <c r="H142" s="685">
        <v>0</v>
      </c>
      <c r="I142" s="685">
        <v>0</v>
      </c>
      <c r="J142" s="687">
        <f t="shared" si="20"/>
        <v>0</v>
      </c>
      <c r="K142" s="715">
        <f t="shared" si="21"/>
        <v>0</v>
      </c>
      <c r="L142" s="680">
        <v>0</v>
      </c>
      <c r="M142" s="680"/>
      <c r="N142" s="680"/>
      <c r="O142" s="130"/>
      <c r="P142" s="680"/>
      <c r="Q142" s="680"/>
      <c r="R142" s="680"/>
    </row>
    <row r="143" spans="2:18" s="23" customFormat="1" ht="13.35" customHeight="1" x14ac:dyDescent="0.2">
      <c r="B143" s="31"/>
      <c r="C143" s="689" t="s">
        <v>44</v>
      </c>
      <c r="D143" s="688" t="s">
        <v>117</v>
      </c>
      <c r="E143" s="685">
        <v>0</v>
      </c>
      <c r="F143" s="685">
        <v>0</v>
      </c>
      <c r="G143" s="685">
        <v>0</v>
      </c>
      <c r="H143" s="685">
        <v>0</v>
      </c>
      <c r="I143" s="685">
        <v>0</v>
      </c>
      <c r="J143" s="687">
        <f t="shared" si="20"/>
        <v>0</v>
      </c>
      <c r="K143" s="715">
        <f t="shared" si="21"/>
        <v>0</v>
      </c>
      <c r="L143" s="680">
        <v>0</v>
      </c>
      <c r="M143" s="680"/>
      <c r="N143" s="680"/>
      <c r="O143" s="130"/>
      <c r="P143" s="680"/>
      <c r="Q143" s="680"/>
      <c r="R143" s="680"/>
    </row>
    <row r="144" spans="2:18" s="23" customFormat="1" ht="13.35" customHeight="1" x14ac:dyDescent="0.2">
      <c r="B144" s="31"/>
      <c r="C144" s="689" t="s">
        <v>45</v>
      </c>
      <c r="D144" s="688" t="s">
        <v>118</v>
      </c>
      <c r="E144" s="712">
        <v>-59.183603999999832</v>
      </c>
      <c r="F144" s="685">
        <v>0</v>
      </c>
      <c r="G144" s="685">
        <v>0</v>
      </c>
      <c r="H144" s="685">
        <v>0</v>
      </c>
      <c r="I144" s="685">
        <v>0</v>
      </c>
      <c r="J144" s="687">
        <f t="shared" si="20"/>
        <v>-59.183603999999832</v>
      </c>
      <c r="K144" s="715">
        <f t="shared" si="21"/>
        <v>0</v>
      </c>
      <c r="L144" s="680">
        <v>-59.183603999999832</v>
      </c>
      <c r="M144" s="680"/>
      <c r="N144" s="680"/>
      <c r="O144" s="130"/>
      <c r="P144" s="680"/>
      <c r="Q144" s="680"/>
      <c r="R144" s="680"/>
    </row>
    <row r="145" spans="2:35" s="23" customFormat="1" ht="13.35" customHeight="1" x14ac:dyDescent="0.2">
      <c r="B145" s="31"/>
      <c r="C145" s="690" t="s">
        <v>46</v>
      </c>
      <c r="D145" s="691" t="s">
        <v>119</v>
      </c>
      <c r="E145" s="712">
        <v>59.183604000005289</v>
      </c>
      <c r="F145" s="695">
        <v>0</v>
      </c>
      <c r="G145" s="695">
        <v>0</v>
      </c>
      <c r="H145" s="695">
        <v>0</v>
      </c>
      <c r="I145" s="695">
        <v>0</v>
      </c>
      <c r="J145" s="694">
        <f t="shared" si="20"/>
        <v>59.183604000005289</v>
      </c>
      <c r="K145" s="715">
        <f t="shared" si="21"/>
        <v>0</v>
      </c>
      <c r="L145" s="680">
        <v>59.183604000005289</v>
      </c>
      <c r="M145" s="680"/>
      <c r="N145" s="680"/>
      <c r="O145" s="130"/>
      <c r="P145" s="680"/>
      <c r="Q145" s="680"/>
      <c r="R145" s="680"/>
    </row>
    <row r="146" spans="2:35" s="23" customFormat="1" ht="13.35" customHeight="1" x14ac:dyDescent="0.2">
      <c r="B146" s="31"/>
      <c r="C146" s="690"/>
      <c r="D146" s="691"/>
      <c r="E146" s="692">
        <f>SUM(E129:E145)</f>
        <v>85.532839000009261</v>
      </c>
      <c r="F146" s="692">
        <f t="shared" ref="F146:H146" si="22">SUM(F129:F145)</f>
        <v>2.7799999999999999E-3</v>
      </c>
      <c r="G146" s="692">
        <f t="shared" si="22"/>
        <v>0.448741</v>
      </c>
      <c r="H146" s="692">
        <f t="shared" si="22"/>
        <v>3.9999999999999998E-6</v>
      </c>
      <c r="I146" s="692">
        <f>SUM(I129:I145)</f>
        <v>17.053267999999999</v>
      </c>
      <c r="J146" s="694">
        <f t="shared" si="20"/>
        <v>103.03763200000927</v>
      </c>
      <c r="K146" s="680"/>
      <c r="L146" s="680"/>
      <c r="M146" s="680"/>
      <c r="N146" s="680"/>
      <c r="O146" s="130"/>
      <c r="P146" s="680"/>
      <c r="Q146" s="680"/>
      <c r="R146" s="680"/>
    </row>
    <row r="147" spans="2:35" s="23" customFormat="1" ht="13.35" customHeight="1" x14ac:dyDescent="0.2">
      <c r="B147" s="31"/>
      <c r="C147" s="130"/>
      <c r="D147" s="130"/>
      <c r="E147" s="678">
        <f>A3.4.1!$I$49-SUM(G147:I147)</f>
        <v>86.443324999994402</v>
      </c>
      <c r="F147" s="678"/>
      <c r="G147" s="678">
        <f>A3.4.1!$I$54</f>
        <v>0.448741</v>
      </c>
      <c r="H147" s="678">
        <f>A3.4.1!$I$53</f>
        <v>3.9999999999999998E-6</v>
      </c>
      <c r="I147" s="678">
        <f>A3.4.1!$I$52</f>
        <v>17.053270000000001</v>
      </c>
      <c r="J147" s="680"/>
      <c r="K147" s="680"/>
      <c r="L147" s="680"/>
      <c r="M147" s="680"/>
      <c r="N147" s="680"/>
      <c r="O147" s="130"/>
      <c r="P147" s="680"/>
      <c r="Q147" s="680"/>
      <c r="R147" s="680"/>
    </row>
    <row r="148" spans="2:35" x14ac:dyDescent="0.2">
      <c r="E148" s="706">
        <f t="shared" ref="E148:I148" si="23">-E146+E147</f>
        <v>0.91048599998514135</v>
      </c>
      <c r="F148" s="706">
        <f t="shared" si="23"/>
        <v>-2.7799999999999999E-3</v>
      </c>
      <c r="G148" s="706">
        <f t="shared" si="23"/>
        <v>0</v>
      </c>
      <c r="H148" s="706">
        <f t="shared" si="23"/>
        <v>0</v>
      </c>
      <c r="I148" s="706">
        <f t="shared" si="23"/>
        <v>2.0000000020559128E-6</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x14ac:dyDescent="0.2">
      <c r="C3165" s="31"/>
      <c r="D3165" s="31"/>
      <c r="E3165" s="23"/>
      <c r="F3165" s="23"/>
      <c r="G3165" s="23"/>
      <c r="H3165" s="23"/>
      <c r="I3165"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R62">
    <cfRule type="cellIs" dxfId="130" priority="23" operator="notEqual">
      <formula>E63</formula>
    </cfRule>
  </conditionalFormatting>
  <conditionalFormatting sqref="S62">
    <cfRule type="cellIs" dxfId="129" priority="22" operator="notEqual">
      <formula>S63</formula>
    </cfRule>
  </conditionalFormatting>
  <conditionalFormatting sqref="E83:H83">
    <cfRule type="cellIs" dxfId="128" priority="21" operator="notEqual">
      <formula>E84</formula>
    </cfRule>
  </conditionalFormatting>
  <conditionalFormatting sqref="K83">
    <cfRule type="cellIs" dxfId="127" priority="20" operator="notEqual">
      <formula>K84</formula>
    </cfRule>
  </conditionalFormatting>
  <conditionalFormatting sqref="L83">
    <cfRule type="cellIs" dxfId="126" priority="19" operator="notEqual">
      <formula>L84</formula>
    </cfRule>
  </conditionalFormatting>
  <conditionalFormatting sqref="M83">
    <cfRule type="cellIs" dxfId="125" priority="18" operator="notEqual">
      <formula>M84</formula>
    </cfRule>
  </conditionalFormatting>
  <conditionalFormatting sqref="N83">
    <cfRule type="cellIs" dxfId="124" priority="17" operator="notEqual">
      <formula>N84</formula>
    </cfRule>
  </conditionalFormatting>
  <conditionalFormatting sqref="O83">
    <cfRule type="cellIs" dxfId="123" priority="16" operator="notEqual">
      <formula>O84</formula>
    </cfRule>
  </conditionalFormatting>
  <conditionalFormatting sqref="E104">
    <cfRule type="cellIs" dxfId="122" priority="15" operator="notEqual">
      <formula>E105</formula>
    </cfRule>
  </conditionalFormatting>
  <conditionalFormatting sqref="F104">
    <cfRule type="cellIs" dxfId="121" priority="14" operator="notEqual">
      <formula>F105</formula>
    </cfRule>
  </conditionalFormatting>
  <conditionalFormatting sqref="G104">
    <cfRule type="cellIs" dxfId="120" priority="13" operator="notEqual">
      <formula>G105</formula>
    </cfRule>
  </conditionalFormatting>
  <conditionalFormatting sqref="H104">
    <cfRule type="cellIs" dxfId="119" priority="12" operator="notEqual">
      <formula>H105</formula>
    </cfRule>
  </conditionalFormatting>
  <conditionalFormatting sqref="I104">
    <cfRule type="cellIs" dxfId="118" priority="11" operator="notEqual">
      <formula>I105</formula>
    </cfRule>
  </conditionalFormatting>
  <conditionalFormatting sqref="E125">
    <cfRule type="cellIs" dxfId="117" priority="10" operator="notEqual">
      <formula>E126</formula>
    </cfRule>
  </conditionalFormatting>
  <conditionalFormatting sqref="F125">
    <cfRule type="cellIs" dxfId="116" priority="9" operator="notEqual">
      <formula>F126</formula>
    </cfRule>
  </conditionalFormatting>
  <conditionalFormatting sqref="G125">
    <cfRule type="cellIs" dxfId="115" priority="8" operator="notEqual">
      <formula>G126</formula>
    </cfRule>
  </conditionalFormatting>
  <conditionalFormatting sqref="H125">
    <cfRule type="cellIs" dxfId="114" priority="7" operator="notEqual">
      <formula>H126</formula>
    </cfRule>
  </conditionalFormatting>
  <conditionalFormatting sqref="I125">
    <cfRule type="cellIs" dxfId="113" priority="6" operator="notEqual">
      <formula>I126</formula>
    </cfRule>
  </conditionalFormatting>
  <conditionalFormatting sqref="E146">
    <cfRule type="cellIs" dxfId="112" priority="5" operator="notEqual">
      <formula>E147</formula>
    </cfRule>
  </conditionalFormatting>
  <conditionalFormatting sqref="F146">
    <cfRule type="cellIs" dxfId="111" priority="4" operator="notEqual">
      <formula>F147</formula>
    </cfRule>
  </conditionalFormatting>
  <conditionalFormatting sqref="G146">
    <cfRule type="cellIs" dxfId="110" priority="3" operator="notEqual">
      <formula>G147</formula>
    </cfRule>
  </conditionalFormatting>
  <conditionalFormatting sqref="H146">
    <cfRule type="cellIs" dxfId="109" priority="2" operator="notEqual">
      <formula>H147</formula>
    </cfRule>
  </conditionalFormatting>
  <conditionalFormatting sqref="I146">
    <cfRule type="cellIs" dxfId="108" priority="1" operator="notEqual">
      <formula>I147</formula>
    </cfRule>
  </conditionalFormatting>
  <hyperlinks>
    <hyperlink ref="J29"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5"/>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356</v>
      </c>
      <c r="C1" s="57"/>
      <c r="D1" s="57"/>
      <c r="E1" s="122"/>
      <c r="F1" s="122"/>
      <c r="G1" s="624"/>
      <c r="H1" s="93"/>
      <c r="I1" s="93"/>
      <c r="J1" s="93"/>
      <c r="K1" s="93"/>
      <c r="L1" s="93"/>
      <c r="M1" s="93"/>
      <c r="N1" s="93"/>
      <c r="O1" s="93"/>
    </row>
    <row r="2" spans="2:36" s="31" customFormat="1" ht="15" customHeight="1" x14ac:dyDescent="0.2">
      <c r="B2" s="642"/>
      <c r="C2" s="643" t="s">
        <v>141</v>
      </c>
      <c r="D2" s="644"/>
      <c r="E2" s="656" t="s">
        <v>375</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281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33"/>
      <c r="C10" s="652" t="s">
        <v>32</v>
      </c>
      <c r="D10" s="674" t="s">
        <v>112</v>
      </c>
      <c r="E10" s="667">
        <f>A3.5.4!E12/A3.5.4!$O12</f>
        <v>2.0917417368343464E-2</v>
      </c>
      <c r="F10" s="671">
        <f>A3.5.4!F12/A3.5.4!$O12</f>
        <v>2.3324201389259619E-3</v>
      </c>
      <c r="G10" s="667">
        <f>A3.5.4!G12/A3.5.4!$O12</f>
        <v>7.8171218850960636E-2</v>
      </c>
      <c r="H10" s="667">
        <f>A3.5.4!H12/A3.5.4!$O12</f>
        <v>2.8865785179218811E-3</v>
      </c>
      <c r="I10" s="671">
        <f>A3.5.4!I12/A3.5.4!$O12</f>
        <v>4.8250614032126417E-2</v>
      </c>
      <c r="J10" s="667">
        <f>A3.5.4!J12/A3.5.4!$O12</f>
        <v>0.15808992941642527</v>
      </c>
      <c r="K10" s="667">
        <f>A3.5.4!K12/A3.5.4!$O12</f>
        <v>2.7251435627605819E-2</v>
      </c>
      <c r="L10" s="667">
        <f>A3.5.4!L12/A3.5.4!$O12</f>
        <v>0.58394401440489541</v>
      </c>
      <c r="M10" s="671">
        <f>A3.5.4!M12/A3.5.4!$O12</f>
        <v>4.0817188221434694E-2</v>
      </c>
      <c r="N10" s="671">
        <f>A3.5.4!N12/A3.5.4!$O12</f>
        <v>3.7339183421360521E-2</v>
      </c>
      <c r="O10" s="668">
        <f>A3.5.4!O12/A3.5.4!$O12</f>
        <v>1</v>
      </c>
    </row>
    <row r="11" spans="2:36" s="31" customFormat="1" ht="13.35" customHeight="1" x14ac:dyDescent="0.2">
      <c r="B11" s="29"/>
      <c r="C11" s="127" t="s">
        <v>33</v>
      </c>
      <c r="D11" s="406" t="s">
        <v>61</v>
      </c>
      <c r="E11" s="509">
        <f>A3.5.4!E13/A3.5.4!$O13</f>
        <v>2.5433542870258358E-2</v>
      </c>
      <c r="F11" s="510">
        <f>A3.5.4!F13/A3.5.4!$O13</f>
        <v>3.035043819598546E-3</v>
      </c>
      <c r="G11" s="509">
        <f>A3.5.4!G13/A3.5.4!$O13</f>
        <v>9.719779310047684E-2</v>
      </c>
      <c r="H11" s="509">
        <f>A3.5.4!H13/A3.5.4!$O13</f>
        <v>3.0228829887988841E-3</v>
      </c>
      <c r="I11" s="510">
        <f>A3.5.4!I13/A3.5.4!$O13</f>
        <v>5.3410800303017439E-2</v>
      </c>
      <c r="J11" s="509">
        <f>A3.5.4!J13/A3.5.4!$O13</f>
        <v>0.19997437627584444</v>
      </c>
      <c r="K11" s="509">
        <f>A3.5.4!K13/A3.5.4!$O13</f>
        <v>2.7414924054543304E-2</v>
      </c>
      <c r="L11" s="509">
        <f>A3.5.4!L13/A3.5.4!$O13</f>
        <v>0.54309392256494948</v>
      </c>
      <c r="M11" s="510">
        <f>A3.5.4!M13/A3.5.4!$O13</f>
        <v>4.3509613396934731E-2</v>
      </c>
      <c r="N11" s="510">
        <f>A3.5.4!N13/A3.5.4!$O13</f>
        <v>3.9071006255780817E-3</v>
      </c>
      <c r="O11" s="669">
        <f>A3.5.4!O13/A3.5.4!$O13</f>
        <v>1</v>
      </c>
    </row>
    <row r="12" spans="2:36" s="31" customFormat="1" ht="13.35" customHeight="1" x14ac:dyDescent="0.2">
      <c r="B12" s="29"/>
      <c r="C12" s="130" t="s">
        <v>34</v>
      </c>
      <c r="D12" s="406" t="s">
        <v>62</v>
      </c>
      <c r="E12" s="509">
        <f>A3.5.4!E14/A3.5.4!$O14</f>
        <v>3.0323804512957565E-2</v>
      </c>
      <c r="F12" s="510">
        <f>A3.5.4!F14/A3.5.4!$O14</f>
        <v>2.7994784139203279E-3</v>
      </c>
      <c r="G12" s="509">
        <f>A3.5.4!G14/A3.5.4!$O14</f>
        <v>0.11255108035682405</v>
      </c>
      <c r="H12" s="509">
        <f>A3.5.4!H14/A3.5.4!$O14</f>
        <v>4.3118439783944446E-3</v>
      </c>
      <c r="I12" s="510">
        <f>A3.5.4!I14/A3.5.4!$O14</f>
        <v>5.7557235584803627E-2</v>
      </c>
      <c r="J12" s="509">
        <f>A3.5.4!J14/A3.5.4!$O14</f>
        <v>0.20825382467519585</v>
      </c>
      <c r="K12" s="509">
        <f>A3.5.4!K14/A3.5.4!$O14</f>
        <v>2.9913954405880887E-2</v>
      </c>
      <c r="L12" s="509">
        <f>A3.5.4!L14/A3.5.4!$O14</f>
        <v>0.50182430877092388</v>
      </c>
      <c r="M12" s="510">
        <f>A3.5.4!M14/A3.5.4!$O14</f>
        <v>4.9730182028250046E-2</v>
      </c>
      <c r="N12" s="510">
        <f>A3.5.4!N14/A3.5.4!$O14</f>
        <v>2.7342872728493852E-3</v>
      </c>
      <c r="O12" s="669">
        <f>A3.5.4!O14/A3.5.4!$O14</f>
        <v>1</v>
      </c>
    </row>
    <row r="13" spans="2:36" s="31" customFormat="1" ht="13.35" customHeight="1" x14ac:dyDescent="0.2">
      <c r="B13" s="29"/>
      <c r="C13" s="130" t="s">
        <v>35</v>
      </c>
      <c r="D13" s="406" t="s">
        <v>58</v>
      </c>
      <c r="E13" s="509">
        <f>A3.5.4!E15/A3.5.4!$O15</f>
        <v>2.8249643882680121E-2</v>
      </c>
      <c r="F13" s="510">
        <f>A3.5.4!F15/A3.5.4!$O15</f>
        <v>3.0956230962792698E-3</v>
      </c>
      <c r="G13" s="509">
        <f>A3.5.4!G15/A3.5.4!$O15</f>
        <v>0.13249647568890122</v>
      </c>
      <c r="H13" s="509">
        <f>A3.5.4!H15/A3.5.4!$O15</f>
        <v>4.5659359335131731E-3</v>
      </c>
      <c r="I13" s="510">
        <f>A3.5.4!I15/A3.5.4!$O15</f>
        <v>5.9449490577831388E-2</v>
      </c>
      <c r="J13" s="509">
        <f>A3.5.4!J15/A3.5.4!$O15</f>
        <v>0.20885793474475392</v>
      </c>
      <c r="K13" s="509">
        <f>A3.5.4!K15/A3.5.4!$O15</f>
        <v>3.4922993082769464E-2</v>
      </c>
      <c r="L13" s="509">
        <f>A3.5.4!L15/A3.5.4!$O15</f>
        <v>0.47494285014943</v>
      </c>
      <c r="M13" s="510">
        <f>A3.5.4!M15/A3.5.4!$O15</f>
        <v>5.050371064551043E-2</v>
      </c>
      <c r="N13" s="510">
        <f>A3.5.4!N15/A3.5.4!$O15</f>
        <v>2.9153421983310716E-3</v>
      </c>
      <c r="O13" s="669">
        <f>A3.5.4!O15/A3.5.4!$O15</f>
        <v>1</v>
      </c>
    </row>
    <row r="14" spans="2:36" s="31" customFormat="1" ht="13.35" customHeight="1" x14ac:dyDescent="0.2">
      <c r="B14" s="29"/>
      <c r="C14" s="130" t="s">
        <v>36</v>
      </c>
      <c r="D14" s="406" t="s">
        <v>59</v>
      </c>
      <c r="E14" s="509">
        <f>A3.5.4!E16/A3.5.4!$O16</f>
        <v>3.6702904651069831E-2</v>
      </c>
      <c r="F14" s="510">
        <f>A3.5.4!F16/A3.5.4!$O16</f>
        <v>3.5223304397821154E-3</v>
      </c>
      <c r="G14" s="509">
        <f>A3.5.4!G16/A3.5.4!$O16</f>
        <v>0.14325756968856426</v>
      </c>
      <c r="H14" s="509">
        <f>A3.5.4!H16/A3.5.4!$O16</f>
        <v>3.6593551072757881E-3</v>
      </c>
      <c r="I14" s="510">
        <f>A3.5.4!I16/A3.5.4!$O16</f>
        <v>6.1438016987779169E-2</v>
      </c>
      <c r="J14" s="509">
        <f>A3.5.4!J16/A3.5.4!$O16</f>
        <v>0.21214499210319174</v>
      </c>
      <c r="K14" s="509">
        <f>A3.5.4!K16/A3.5.4!$O16</f>
        <v>3.8661963888061528E-2</v>
      </c>
      <c r="L14" s="509">
        <f>A3.5.4!L16/A3.5.4!$O16</f>
        <v>0.44324118195613621</v>
      </c>
      <c r="M14" s="510">
        <f>A3.5.4!M16/A3.5.4!$O16</f>
        <v>5.4363578381387945E-2</v>
      </c>
      <c r="N14" s="510">
        <f>A3.5.4!N16/A3.5.4!$O16</f>
        <v>3.0081067967514677E-3</v>
      </c>
      <c r="O14" s="669">
        <f>A3.5.4!O16/A3.5.4!$O16</f>
        <v>1</v>
      </c>
    </row>
    <row r="15" spans="2:36" s="31" customFormat="1" ht="13.35" customHeight="1" x14ac:dyDescent="0.2">
      <c r="B15" s="29"/>
      <c r="C15" s="130" t="s">
        <v>37</v>
      </c>
      <c r="D15" s="406" t="s">
        <v>63</v>
      </c>
      <c r="E15" s="509">
        <f>A3.5.4!E17/A3.5.4!$O17</f>
        <v>3.4467383873627293E-2</v>
      </c>
      <c r="F15" s="510">
        <f>A3.5.4!F17/A3.5.4!$O17</f>
        <v>4.7185041693421454E-3</v>
      </c>
      <c r="G15" s="509">
        <f>A3.5.4!G17/A3.5.4!$O17</f>
        <v>0.16073466408040146</v>
      </c>
      <c r="H15" s="509">
        <f>A3.5.4!H17/A3.5.4!$O17</f>
        <v>6.3512570587118235E-3</v>
      </c>
      <c r="I15" s="510">
        <f>A3.5.4!I17/A3.5.4!$O17</f>
        <v>7.1052828187295691E-2</v>
      </c>
      <c r="J15" s="509">
        <f>A3.5.4!J17/A3.5.4!$O17</f>
        <v>0.22323340441389028</v>
      </c>
      <c r="K15" s="509">
        <f>A3.5.4!K17/A3.5.4!$O17</f>
        <v>3.6564081034156884E-2</v>
      </c>
      <c r="L15" s="509">
        <f>A3.5.4!L17/A3.5.4!$O17</f>
        <v>0.41240705904374647</v>
      </c>
      <c r="M15" s="510">
        <f>A3.5.4!M17/A3.5.4!$O17</f>
        <v>4.8720456203140847E-2</v>
      </c>
      <c r="N15" s="510">
        <f>A3.5.4!N17/A3.5.4!$O17</f>
        <v>1.7503619356870124E-3</v>
      </c>
      <c r="O15" s="669">
        <f>A3.5.4!O17/A3.5.4!$O17</f>
        <v>1</v>
      </c>
    </row>
    <row r="16" spans="2:36" s="31" customFormat="1" ht="13.35" customHeight="1" x14ac:dyDescent="0.2">
      <c r="B16" s="29"/>
      <c r="C16" s="130" t="s">
        <v>38</v>
      </c>
      <c r="D16" s="406" t="s">
        <v>64</v>
      </c>
      <c r="E16" s="509">
        <f>A3.5.4!E18/A3.5.4!$O18</f>
        <v>3.1690386179923834E-2</v>
      </c>
      <c r="F16" s="510">
        <f>A3.5.4!F18/A3.5.4!$O18</f>
        <v>7.8571748213289942E-3</v>
      </c>
      <c r="G16" s="509">
        <f>A3.5.4!G18/A3.5.4!$O18</f>
        <v>0.19768910432724046</v>
      </c>
      <c r="H16" s="509">
        <f>A3.5.4!H18/A3.5.4!$O18</f>
        <v>4.1447848830626676E-3</v>
      </c>
      <c r="I16" s="510">
        <f>A3.5.4!I18/A3.5.4!$O18</f>
        <v>7.1959884953798264E-2</v>
      </c>
      <c r="J16" s="509">
        <f>A3.5.4!J18/A3.5.4!$O18</f>
        <v>0.21249438203629079</v>
      </c>
      <c r="K16" s="509">
        <f>A3.5.4!K18/A3.5.4!$O18</f>
        <v>4.5020298796331536E-2</v>
      </c>
      <c r="L16" s="509">
        <f>A3.5.4!L18/A3.5.4!$O18</f>
        <v>0.39247488810671483</v>
      </c>
      <c r="M16" s="510">
        <f>A3.5.4!M18/A3.5.4!$O18</f>
        <v>3.5178422161851915E-2</v>
      </c>
      <c r="N16" s="510">
        <f>A3.5.4!N18/A3.5.4!$O18</f>
        <v>1.4906737334567197E-3</v>
      </c>
      <c r="O16" s="669">
        <f>A3.5.4!O18/A3.5.4!$O18</f>
        <v>1</v>
      </c>
    </row>
    <row r="17" spans="2:15" s="31" customFormat="1" ht="13.35" customHeight="1" x14ac:dyDescent="0.2">
      <c r="B17" s="29"/>
      <c r="C17" s="130" t="s">
        <v>39</v>
      </c>
      <c r="D17" s="406" t="s">
        <v>65</v>
      </c>
      <c r="E17" s="509">
        <f>A3.5.4!E19/A3.5.4!$O19</f>
        <v>2.895856793787294E-2</v>
      </c>
      <c r="F17" s="510">
        <f>A3.5.4!F19/A3.5.4!$O19</f>
        <v>4.5131474307899457E-3</v>
      </c>
      <c r="G17" s="509">
        <f>A3.5.4!G19/A3.5.4!$O19</f>
        <v>0.23103746832276079</v>
      </c>
      <c r="H17" s="509">
        <f>A3.5.4!H19/A3.5.4!$O19</f>
        <v>5.9679565665131818E-3</v>
      </c>
      <c r="I17" s="510">
        <f>A3.5.4!I19/A3.5.4!$O19</f>
        <v>6.3561117971325964E-2</v>
      </c>
      <c r="J17" s="509">
        <f>A3.5.4!J19/A3.5.4!$O19</f>
        <v>0.19481946015083917</v>
      </c>
      <c r="K17" s="509">
        <f>A3.5.4!K19/A3.5.4!$O19</f>
        <v>5.0927558986560532E-2</v>
      </c>
      <c r="L17" s="509">
        <f>A3.5.4!L19/A3.5.4!$O19</f>
        <v>0.38562647611556916</v>
      </c>
      <c r="M17" s="510">
        <f>A3.5.4!M19/A3.5.4!$O19</f>
        <v>3.2788840398337286E-2</v>
      </c>
      <c r="N17" s="510">
        <f>A3.5.4!N19/A3.5.4!$O19</f>
        <v>1.799406119430861E-3</v>
      </c>
      <c r="O17" s="669">
        <f>A3.5.4!O19/A3.5.4!$O19</f>
        <v>1</v>
      </c>
    </row>
    <row r="18" spans="2:15" s="31" customFormat="1" ht="13.35" customHeight="1" x14ac:dyDescent="0.2">
      <c r="B18" s="29"/>
      <c r="C18" s="130" t="s">
        <v>40</v>
      </c>
      <c r="D18" s="406" t="s">
        <v>66</v>
      </c>
      <c r="E18" s="509">
        <f>A3.5.4!E20/A3.5.4!$O20</f>
        <v>3.0835965710954538E-2</v>
      </c>
      <c r="F18" s="510">
        <f>A3.5.4!F20/A3.5.4!$O20</f>
        <v>1.2183538508008148E-2</v>
      </c>
      <c r="G18" s="509">
        <f>A3.5.4!G20/A3.5.4!$O20</f>
        <v>0.23702503343961701</v>
      </c>
      <c r="H18" s="509">
        <f>A3.5.4!H20/A3.5.4!$O20</f>
        <v>2.6220265836815731E-3</v>
      </c>
      <c r="I18" s="510">
        <f>A3.5.4!I20/A3.5.4!$O20</f>
        <v>6.9351918893425443E-2</v>
      </c>
      <c r="J18" s="509">
        <f>A3.5.4!J20/A3.5.4!$O20</f>
        <v>0.18487029257182905</v>
      </c>
      <c r="K18" s="509">
        <f>A3.5.4!K20/A3.5.4!$O20</f>
        <v>3.5773974407283748E-2</v>
      </c>
      <c r="L18" s="509">
        <f>A3.5.4!L20/A3.5.4!$O20</f>
        <v>0.38729726262261099</v>
      </c>
      <c r="M18" s="510">
        <f>A3.5.4!M20/A3.5.4!$O20</f>
        <v>3.7488588882151834E-2</v>
      </c>
      <c r="N18" s="510">
        <f>A3.5.4!N20/A3.5.4!$O20</f>
        <v>2.5513983804376782E-3</v>
      </c>
      <c r="O18" s="669">
        <f>A3.5.4!O20/A3.5.4!$O20</f>
        <v>1</v>
      </c>
    </row>
    <row r="19" spans="2:15" s="31" customFormat="1" ht="13.35" customHeight="1" x14ac:dyDescent="0.2">
      <c r="B19" s="29"/>
      <c r="C19" s="130" t="s">
        <v>41</v>
      </c>
      <c r="D19" s="406" t="s">
        <v>114</v>
      </c>
      <c r="E19" s="509">
        <f>A3.5.4!E21/A3.5.4!$O21</f>
        <v>2.5727806859520228E-2</v>
      </c>
      <c r="F19" s="510">
        <f>A3.5.4!F21/A3.5.4!$O21</f>
        <v>1.3730156941462495E-2</v>
      </c>
      <c r="G19" s="509">
        <f>A3.5.4!G21/A3.5.4!$O21</f>
        <v>0.24850818109754425</v>
      </c>
      <c r="H19" s="509">
        <f>A3.5.4!H21/A3.5.4!$O21</f>
        <v>4.4891340237784979E-3</v>
      </c>
      <c r="I19" s="510">
        <f>A3.5.4!I21/A3.5.4!$O21</f>
        <v>6.6875627795503587E-2</v>
      </c>
      <c r="J19" s="509">
        <f>A3.5.4!J21/A3.5.4!$O21</f>
        <v>0.19842772853020121</v>
      </c>
      <c r="K19" s="509">
        <f>A3.5.4!K21/A3.5.4!$O21</f>
        <v>4.4969728203234999E-2</v>
      </c>
      <c r="L19" s="509">
        <f>A3.5.4!L21/A3.5.4!$O21</f>
        <v>0.36174049474882408</v>
      </c>
      <c r="M19" s="510">
        <f>A3.5.4!M21/A3.5.4!$O21</f>
        <v>3.5231603645468269E-2</v>
      </c>
      <c r="N19" s="510">
        <f>A3.5.4!N21/A3.5.4!$O21</f>
        <v>2.9953815446248649E-4</v>
      </c>
      <c r="O19" s="669">
        <f>A3.5.4!O21/A3.5.4!$O21</f>
        <v>1</v>
      </c>
    </row>
    <row r="20" spans="2:15" s="31" customFormat="1" ht="13.35" customHeight="1" x14ac:dyDescent="0.2">
      <c r="B20" s="29"/>
      <c r="C20" s="130" t="s">
        <v>42</v>
      </c>
      <c r="D20" s="406" t="s">
        <v>115</v>
      </c>
      <c r="E20" s="509">
        <f>A3.5.4!E22/A3.5.4!$O22</f>
        <v>1.5425008474045631E-2</v>
      </c>
      <c r="F20" s="510">
        <f>A3.5.4!F22/A3.5.4!$O22</f>
        <v>1.9064641618010147E-2</v>
      </c>
      <c r="G20" s="509">
        <f>A3.5.4!G22/A3.5.4!$O22</f>
        <v>0.2720575344819276</v>
      </c>
      <c r="H20" s="509">
        <f>A3.5.4!H22/A3.5.4!$O22</f>
        <v>8.3185619413127607E-3</v>
      </c>
      <c r="I20" s="510">
        <f>A3.5.4!I22/A3.5.4!$O22</f>
        <v>8.4701547532589197E-2</v>
      </c>
      <c r="J20" s="509">
        <f>A3.5.4!J22/A3.5.4!$O22</f>
        <v>0.15875575508293804</v>
      </c>
      <c r="K20" s="509">
        <f>A3.5.4!K22/A3.5.4!$O22</f>
        <v>5.452046089186556E-2</v>
      </c>
      <c r="L20" s="509">
        <f>A3.5.4!L22/A3.5.4!$O22</f>
        <v>0.35577508390396578</v>
      </c>
      <c r="M20" s="510">
        <f>A3.5.4!M22/A3.5.4!$O22</f>
        <v>2.7899435521331062E-2</v>
      </c>
      <c r="N20" s="510">
        <f>A3.5.4!N22/A3.5.4!$O22</f>
        <v>3.4819705520141853E-3</v>
      </c>
      <c r="O20" s="669">
        <f>A3.5.4!O22/A3.5.4!$O22</f>
        <v>1</v>
      </c>
    </row>
    <row r="21" spans="2:15" s="31" customFormat="1" ht="13.35" customHeight="1" x14ac:dyDescent="0.2">
      <c r="B21" s="29"/>
      <c r="C21" s="130" t="s">
        <v>43</v>
      </c>
      <c r="D21" s="406" t="s">
        <v>116</v>
      </c>
      <c r="E21" s="509">
        <f>A3.5.4!E23/A3.5.4!$O23</f>
        <v>1.2357543318032528E-2</v>
      </c>
      <c r="F21" s="510">
        <f>A3.5.4!F23/A3.5.4!$O23</f>
        <v>1.9917450424659051E-2</v>
      </c>
      <c r="G21" s="509">
        <f>A3.5.4!G23/A3.5.4!$O23</f>
        <v>0.28658324135126573</v>
      </c>
      <c r="H21" s="509">
        <f>A3.5.4!H23/A3.5.4!$O23</f>
        <v>9.5007690267467863E-3</v>
      </c>
      <c r="I21" s="510">
        <f>A3.5.4!I23/A3.5.4!$O23</f>
        <v>7.1986756229481252E-2</v>
      </c>
      <c r="J21" s="509">
        <f>A3.5.4!J23/A3.5.4!$O23</f>
        <v>0.16690427587257295</v>
      </c>
      <c r="K21" s="509">
        <f>A3.5.4!K23/A3.5.4!$O23</f>
        <v>4.5105593135406137E-2</v>
      </c>
      <c r="L21" s="509">
        <f>A3.5.4!L23/A3.5.4!$O23</f>
        <v>0.35406103570833697</v>
      </c>
      <c r="M21" s="510">
        <f>A3.5.4!M23/A3.5.4!$O23</f>
        <v>3.3583334933498438E-2</v>
      </c>
      <c r="N21" s="510">
        <f>A3.5.4!N23/A3.5.4!$O23</f>
        <v>0</v>
      </c>
      <c r="O21" s="669">
        <f>A3.5.4!O23/A3.5.4!$O23</f>
        <v>1</v>
      </c>
    </row>
    <row r="22" spans="2:15" s="31" customFormat="1" ht="13.35" customHeight="1" x14ac:dyDescent="0.2">
      <c r="B22" s="29"/>
      <c r="C22" s="130" t="s">
        <v>44</v>
      </c>
      <c r="D22" s="406" t="s">
        <v>117</v>
      </c>
      <c r="E22" s="509">
        <f>A3.5.4!E24/A3.5.4!$O24</f>
        <v>1.5612405447135394E-2</v>
      </c>
      <c r="F22" s="510">
        <f>A3.5.4!F24/A3.5.4!$O24</f>
        <v>3.5556206630193953E-2</v>
      </c>
      <c r="G22" s="509">
        <f>A3.5.4!G24/A3.5.4!$O24</f>
        <v>0.2581223937258042</v>
      </c>
      <c r="H22" s="509">
        <f>A3.5.4!H24/A3.5.4!$O24</f>
        <v>2.3349042035501651E-2</v>
      </c>
      <c r="I22" s="510">
        <f>A3.5.4!I24/A3.5.4!$O24</f>
        <v>4.5704724353990457E-2</v>
      </c>
      <c r="J22" s="509">
        <f>A3.5.4!J24/A3.5.4!$O24</f>
        <v>0.11645999367159884</v>
      </c>
      <c r="K22" s="509">
        <f>A3.5.4!K24/A3.5.4!$O24</f>
        <v>7.0313098794202042E-2</v>
      </c>
      <c r="L22" s="509">
        <f>A3.5.4!L24/A3.5.4!$O24</f>
        <v>0.39814471192842571</v>
      </c>
      <c r="M22" s="510">
        <f>A3.5.4!M24/A3.5.4!$O24</f>
        <v>3.6737423413147736E-2</v>
      </c>
      <c r="N22" s="510">
        <f>A3.5.4!N24/A3.5.4!$O24</f>
        <v>0</v>
      </c>
      <c r="O22" s="669">
        <f>A3.5.4!O24/A3.5.4!$O24</f>
        <v>1</v>
      </c>
    </row>
    <row r="23" spans="2:15" s="31" customFormat="1" ht="13.35" customHeight="1" x14ac:dyDescent="0.2">
      <c r="B23" s="29"/>
      <c r="C23" s="130" t="s">
        <v>45</v>
      </c>
      <c r="D23" s="406" t="s">
        <v>118</v>
      </c>
      <c r="E23" s="509">
        <f>A3.5.4!E25/A3.5.4!$O25</f>
        <v>2.125598457466497E-2</v>
      </c>
      <c r="F23" s="510">
        <f>A3.5.4!F25/A3.5.4!$O25</f>
        <v>7.6665481981261843E-2</v>
      </c>
      <c r="G23" s="509">
        <f>A3.5.4!G25/A3.5.4!$O25</f>
        <v>0.21946056593768107</v>
      </c>
      <c r="H23" s="509">
        <f>A3.5.4!H25/A3.5.4!$O25</f>
        <v>9.8414895490778042E-3</v>
      </c>
      <c r="I23" s="510">
        <f>A3.5.4!I25/A3.5.4!$O25</f>
        <v>2.8701528685920189E-2</v>
      </c>
      <c r="J23" s="509">
        <f>A3.5.4!J25/A3.5.4!$O25</f>
        <v>0.15906750627159758</v>
      </c>
      <c r="K23" s="509">
        <f>A3.5.4!K25/A3.5.4!$O25</f>
        <v>4.2741186123565873E-2</v>
      </c>
      <c r="L23" s="509">
        <f>A3.5.4!L25/A3.5.4!$O25</f>
        <v>0.40543442391907097</v>
      </c>
      <c r="M23" s="510">
        <f>A3.5.4!M25/A3.5.4!$O25</f>
        <v>4.3140770057125383E-2</v>
      </c>
      <c r="N23" s="510">
        <f>A3.5.4!N25/A3.5.4!$O25</f>
        <v>-6.3089370999655199E-3</v>
      </c>
      <c r="O23" s="669">
        <f>A3.5.4!O25/A3.5.4!$O25</f>
        <v>1</v>
      </c>
    </row>
    <row r="24" spans="2:15" s="31" customFormat="1" ht="13.35" customHeight="1" x14ac:dyDescent="0.2">
      <c r="B24" s="97"/>
      <c r="C24" s="654" t="s">
        <v>46</v>
      </c>
      <c r="D24" s="488" t="s">
        <v>119</v>
      </c>
      <c r="E24" s="514">
        <f>A3.5.4!E26/A3.5.4!$O26</f>
        <v>5.7513990942141113E-3</v>
      </c>
      <c r="F24" s="515">
        <f>A3.5.4!F26/A3.5.4!$O26</f>
        <v>0.18020587016272843</v>
      </c>
      <c r="G24" s="514">
        <f>A3.5.4!G26/A3.5.4!$O26</f>
        <v>0.1673628039812258</v>
      </c>
      <c r="H24" s="514">
        <f>A3.5.4!H26/A3.5.4!$O26</f>
        <v>1.3410067776321238E-2</v>
      </c>
      <c r="I24" s="515">
        <f>A3.5.4!I26/A3.5.4!$O26</f>
        <v>1.307139933309915E-2</v>
      </c>
      <c r="J24" s="514">
        <f>A3.5.4!J26/A3.5.4!$O26</f>
        <v>0.13561985618506511</v>
      </c>
      <c r="K24" s="514">
        <f>A3.5.4!K26/A3.5.4!$O26</f>
        <v>0.15142435083282016</v>
      </c>
      <c r="L24" s="514">
        <f>A3.5.4!L26/A3.5.4!$O26</f>
        <v>0.29493808180607911</v>
      </c>
      <c r="M24" s="515">
        <f>A3.5.4!M26/A3.5.4!$O26</f>
        <v>3.7334680802682214E-2</v>
      </c>
      <c r="N24" s="515">
        <f>A3.5.4!N26/A3.5.4!$O26</f>
        <v>8.8149002576460808E-4</v>
      </c>
      <c r="O24" s="513">
        <f>A3.5.4!O26/A3.5.4!$O26</f>
        <v>1</v>
      </c>
    </row>
    <row r="25" spans="2:15" s="31" customFormat="1" ht="13.35" customHeight="1" x14ac:dyDescent="0.2">
      <c r="B25" s="97"/>
      <c r="C25" s="511" t="s">
        <v>22</v>
      </c>
      <c r="D25" s="522"/>
      <c r="E25" s="512">
        <f>A3.5.4!E27/A3.5.4!$O27</f>
        <v>1.4207137676253848E-2</v>
      </c>
      <c r="F25" s="513">
        <f>A3.5.4!F27/A3.5.4!$O27</f>
        <v>0.10679814530733418</v>
      </c>
      <c r="G25" s="512">
        <f>A3.5.4!G27/A3.5.4!$O27</f>
        <v>0.19208895794979908</v>
      </c>
      <c r="H25" s="512">
        <f>A3.5.4!H27/A3.5.4!$O27</f>
        <v>1.0553584018232016E-2</v>
      </c>
      <c r="I25" s="513">
        <f>A3.5.4!I27/A3.5.4!$O27</f>
        <v>3.5634906296930148E-2</v>
      </c>
      <c r="J25" s="512">
        <f>A3.5.4!J27/A3.5.4!$O27</f>
        <v>0.15640602585192373</v>
      </c>
      <c r="K25" s="512">
        <f>A3.5.4!K27/A3.5.4!$O27</f>
        <v>0.10138700139691036</v>
      </c>
      <c r="L25" s="512">
        <f>A3.5.4!L27/A3.5.4!$O27</f>
        <v>0.34473040171887392</v>
      </c>
      <c r="M25" s="513">
        <f>A3.5.4!M27/A3.5.4!$O27</f>
        <v>3.7377861567672255E-2</v>
      </c>
      <c r="N25" s="513">
        <f>A3.5.4!N27/A3.5.4!$O27</f>
        <v>8.1597821607036351E-4</v>
      </c>
      <c r="O25" s="513">
        <f>A3.5.4!O27/A3.5.4!$O27</f>
        <v>1</v>
      </c>
    </row>
    <row r="26" spans="2:15" s="31" customFormat="1" ht="13.35" customHeight="1" x14ac:dyDescent="0.2">
      <c r="B26" s="29"/>
      <c r="C26" s="127" t="s">
        <v>32</v>
      </c>
      <c r="D26" s="675" t="s">
        <v>112</v>
      </c>
      <c r="E26" s="509">
        <f>A3.5.4!E12/A3.5.4!E$27</f>
        <v>5.2898267603908415E-3</v>
      </c>
      <c r="F26" s="510">
        <f>A3.5.4!F12/A3.5.4!F$27</f>
        <v>7.8466277223297165E-5</v>
      </c>
      <c r="G26" s="509">
        <f>A3.5.4!G12/A3.5.4!G$27</f>
        <v>1.4621248532515568E-3</v>
      </c>
      <c r="H26" s="509">
        <f>A3.5.4!H12/A3.5.4!H$27</f>
        <v>9.8270548399276877E-4</v>
      </c>
      <c r="I26" s="510">
        <f>A3.5.4!I12/A3.5.4!I$27</f>
        <v>4.8648247477401782E-3</v>
      </c>
      <c r="J26" s="509">
        <f>A3.5.4!J12/A3.5.4!J$27</f>
        <v>3.6315389019814224E-3</v>
      </c>
      <c r="K26" s="509">
        <f>A3.5.4!K12/A3.5.4!K$27</f>
        <v>9.6571079012315012E-4</v>
      </c>
      <c r="L26" s="509">
        <f>A3.5.4!L12/A3.5.4!L$27</f>
        <v>6.085995151553873E-3</v>
      </c>
      <c r="M26" s="510">
        <f>A3.5.4!M12/A3.5.4!M$27</f>
        <v>3.9234543980812709E-3</v>
      </c>
      <c r="N26" s="510">
        <f>A3.5.4!N12/A3.5.4!N$27</f>
        <v>0.16440924224654624</v>
      </c>
      <c r="O26" s="669">
        <f>A3.5.4!O12/A3.5.4!O$27</f>
        <v>3.5928573659452807E-3</v>
      </c>
    </row>
    <row r="27" spans="2:15" s="31" customFormat="1" ht="13.35" customHeight="1" x14ac:dyDescent="0.2">
      <c r="B27" s="29"/>
      <c r="C27" s="127" t="s">
        <v>33</v>
      </c>
      <c r="D27" s="406" t="s">
        <v>61</v>
      </c>
      <c r="E27" s="509">
        <f>A3.5.4!E13/A3.5.4!E$27</f>
        <v>1.3867052764221231E-2</v>
      </c>
      <c r="F27" s="510">
        <f>A3.5.4!F13/A3.5.4!F$27</f>
        <v>2.2013299936072509E-4</v>
      </c>
      <c r="G27" s="509">
        <f>A3.5.4!G13/A3.5.4!G$27</f>
        <v>3.9195652584636557E-3</v>
      </c>
      <c r="H27" s="509">
        <f>A3.5.4!H13/A3.5.4!H$27</f>
        <v>2.2187341123145084E-3</v>
      </c>
      <c r="I27" s="510">
        <f>A3.5.4!I13/A3.5.4!I$27</f>
        <v>1.1610137420775761E-2</v>
      </c>
      <c r="J27" s="509">
        <f>A3.5.4!J13/A3.5.4!J$27</f>
        <v>9.9038662280039307E-3</v>
      </c>
      <c r="K27" s="509">
        <f>A3.5.4!K13/A3.5.4!K$27</f>
        <v>2.0945400278357868E-3</v>
      </c>
      <c r="L27" s="509">
        <f>A3.5.4!L13/A3.5.4!L$27</f>
        <v>1.2203355227278549E-2</v>
      </c>
      <c r="M27" s="510">
        <f>A3.5.4!M13/A3.5.4!M$27</f>
        <v>9.0168463464693413E-3</v>
      </c>
      <c r="N27" s="510">
        <f>A3.5.4!N13/A3.5.4!N$27</f>
        <v>3.7090264263833786E-2</v>
      </c>
      <c r="O27" s="669">
        <f>A3.5.4!O13/A3.5.4!O$27</f>
        <v>7.7461142079245935E-3</v>
      </c>
    </row>
    <row r="28" spans="2:15" s="31" customFormat="1" ht="13.35" customHeight="1" x14ac:dyDescent="0.2">
      <c r="B28" s="29"/>
      <c r="C28" s="130" t="s">
        <v>34</v>
      </c>
      <c r="D28" s="406" t="s">
        <v>62</v>
      </c>
      <c r="E28" s="509">
        <f>A3.5.4!E14/A3.5.4!E$27</f>
        <v>2.742392485073113E-2</v>
      </c>
      <c r="F28" s="510">
        <f>A3.5.4!F14/A3.5.4!F$27</f>
        <v>3.3679522337239808E-4</v>
      </c>
      <c r="G28" s="509">
        <f>A3.5.4!G14/A3.5.4!G$27</f>
        <v>7.5283495986477513E-3</v>
      </c>
      <c r="H28" s="509">
        <f>A3.5.4!H14/A3.5.4!H$27</f>
        <v>5.2494714344743986E-3</v>
      </c>
      <c r="I28" s="510">
        <f>A3.5.4!I14/A3.5.4!I$27</f>
        <v>2.0752805553203354E-2</v>
      </c>
      <c r="J28" s="509">
        <f>A3.5.4!J14/A3.5.4!J$27</f>
        <v>1.7107715370061727E-2</v>
      </c>
      <c r="K28" s="509">
        <f>A3.5.4!K14/A3.5.4!K$27</f>
        <v>3.7909151132316404E-3</v>
      </c>
      <c r="L28" s="509">
        <f>A3.5.4!L14/A3.5.4!L$27</f>
        <v>1.8703574789535327E-2</v>
      </c>
      <c r="M28" s="510">
        <f>A3.5.4!M14/A3.5.4!M$27</f>
        <v>1.7094567154071101E-2</v>
      </c>
      <c r="N28" s="510">
        <f>A3.5.4!N14/A3.5.4!N$27</f>
        <v>4.3054454124097113E-2</v>
      </c>
      <c r="O28" s="669">
        <f>A3.5.4!O14/A3.5.4!O$27</f>
        <v>1.2848502430197738E-2</v>
      </c>
    </row>
    <row r="29" spans="2:15" s="31" customFormat="1" ht="13.35" customHeight="1" x14ac:dyDescent="0.2">
      <c r="B29" s="29"/>
      <c r="C29" s="130" t="s">
        <v>35</v>
      </c>
      <c r="D29" s="406" t="s">
        <v>58</v>
      </c>
      <c r="E29" s="509">
        <f>A3.5.4!E15/A3.5.4!E$27</f>
        <v>2.246956965322541E-2</v>
      </c>
      <c r="F29" s="510">
        <f>A3.5.4!F15/A3.5.4!F$27</f>
        <v>3.2754632713527087E-4</v>
      </c>
      <c r="G29" s="509">
        <f>A3.5.4!G15/A3.5.4!G$27</f>
        <v>7.7945364493994486E-3</v>
      </c>
      <c r="H29" s="509">
        <f>A3.5.4!H15/A3.5.4!H$27</f>
        <v>4.888979405367591E-3</v>
      </c>
      <c r="I29" s="510">
        <f>A3.5.4!I15/A3.5.4!I$27</f>
        <v>1.8852149829406532E-2</v>
      </c>
      <c r="J29" s="509">
        <f>A3.5.4!J15/A3.5.4!J$27</f>
        <v>1.5089882722514785E-2</v>
      </c>
      <c r="K29" s="509">
        <f>A3.5.4!K15/A3.5.4!K$27</f>
        <v>3.892400732746912E-3</v>
      </c>
      <c r="L29" s="509">
        <f>A3.5.4!L15/A3.5.4!L$27</f>
        <v>1.5568620592813737E-2</v>
      </c>
      <c r="M29" s="510">
        <f>A3.5.4!M15/A3.5.4!M$27</f>
        <v>1.5268529172175306E-2</v>
      </c>
      <c r="N29" s="510">
        <f>A3.5.4!N15/A3.5.4!N$27</f>
        <v>4.0373773341371294E-2</v>
      </c>
      <c r="O29" s="669">
        <f>A3.5.4!O15/A3.5.4!O$27</f>
        <v>1.1300258187865793E-2</v>
      </c>
    </row>
    <row r="30" spans="2:15" s="31" customFormat="1" ht="13.35" customHeight="1" x14ac:dyDescent="0.2">
      <c r="B30" s="29"/>
      <c r="C30" s="130" t="s">
        <v>36</v>
      </c>
      <c r="D30" s="406" t="s">
        <v>59</v>
      </c>
      <c r="E30" s="509">
        <f>A3.5.4!E16/A3.5.4!E$27</f>
        <v>2.7872029815552288E-2</v>
      </c>
      <c r="F30" s="510">
        <f>A3.5.4!F16/A3.5.4!F$27</f>
        <v>3.5582883340625697E-4</v>
      </c>
      <c r="G30" s="509">
        <f>A3.5.4!G16/A3.5.4!G$27</f>
        <v>8.0461834511746412E-3</v>
      </c>
      <c r="H30" s="509">
        <f>A3.5.4!H16/A3.5.4!H$27</f>
        <v>3.7409278778378179E-3</v>
      </c>
      <c r="I30" s="510">
        <f>A3.5.4!I16/A3.5.4!I$27</f>
        <v>1.8601001168710489E-2</v>
      </c>
      <c r="J30" s="509">
        <f>A3.5.4!J16/A3.5.4!J$27</f>
        <v>1.4633696872477646E-2</v>
      </c>
      <c r="K30" s="509">
        <f>A3.5.4!K16/A3.5.4!K$27</f>
        <v>4.1141145883499576E-3</v>
      </c>
      <c r="L30" s="509">
        <f>A3.5.4!L16/A3.5.4!L$27</f>
        <v>1.3871878310438414E-2</v>
      </c>
      <c r="M30" s="510">
        <f>A3.5.4!M16/A3.5.4!M$27</f>
        <v>1.5691639998594204E-2</v>
      </c>
      <c r="N30" s="510">
        <f>A3.5.4!N16/A3.5.4!N$27</f>
        <v>3.9773099599179754E-2</v>
      </c>
      <c r="O30" s="669">
        <f>A3.5.4!O16/A3.5.4!O$27</f>
        <v>1.0788839975221452E-2</v>
      </c>
    </row>
    <row r="31" spans="2:15" s="31" customFormat="1" ht="13.35" customHeight="1" x14ac:dyDescent="0.2">
      <c r="B31" s="29"/>
      <c r="C31" s="130" t="s">
        <v>37</v>
      </c>
      <c r="D31" s="406" t="s">
        <v>63</v>
      </c>
      <c r="E31" s="509">
        <f>A3.5.4!E17/A3.5.4!E$27</f>
        <v>0.100035479814251</v>
      </c>
      <c r="F31" s="510">
        <f>A3.5.4!F17/A3.5.4!F$27</f>
        <v>1.821767541836388E-3</v>
      </c>
      <c r="G31" s="509">
        <f>A3.5.4!G17/A3.5.4!G$27</f>
        <v>3.4503207811701318E-2</v>
      </c>
      <c r="H31" s="509">
        <f>A3.5.4!H17/A3.5.4!H$27</f>
        <v>2.481487239055586E-2</v>
      </c>
      <c r="I31" s="510">
        <f>A3.5.4!I17/A3.5.4!I$27</f>
        <v>8.2216327916869794E-2</v>
      </c>
      <c r="J31" s="509">
        <f>A3.5.4!J17/A3.5.4!J$27</f>
        <v>5.8851566725572124E-2</v>
      </c>
      <c r="K31" s="509">
        <f>A3.5.4!K17/A3.5.4!K$27</f>
        <v>1.487047056615768E-2</v>
      </c>
      <c r="L31" s="509">
        <f>A3.5.4!L17/A3.5.4!L$27</f>
        <v>4.9328604837151561E-2</v>
      </c>
      <c r="M31" s="510">
        <f>A3.5.4!M17/A3.5.4!M$27</f>
        <v>5.3746380518449002E-2</v>
      </c>
      <c r="N31" s="510">
        <f>A3.5.4!N17/A3.5.4!N$27</f>
        <v>8.8450771073613002E-2</v>
      </c>
      <c r="O31" s="669">
        <f>A3.5.4!O17/A3.5.4!O$27</f>
        <v>4.1233701967111611E-2</v>
      </c>
    </row>
    <row r="32" spans="2:15" s="31" customFormat="1" ht="13.35" customHeight="1" x14ac:dyDescent="0.2">
      <c r="B32" s="29"/>
      <c r="C32" s="130" t="s">
        <v>38</v>
      </c>
      <c r="D32" s="406" t="s">
        <v>64</v>
      </c>
      <c r="E32" s="509">
        <f>A3.5.4!E18/A3.5.4!E$27</f>
        <v>9.6173844478926795E-2</v>
      </c>
      <c r="F32" s="510">
        <f>A3.5.4!F18/A3.5.4!F$27</f>
        <v>3.1720406202212295E-3</v>
      </c>
      <c r="G32" s="509">
        <f>A3.5.4!G18/A3.5.4!G$27</f>
        <v>4.4372752325112348E-2</v>
      </c>
      <c r="H32" s="509">
        <f>A3.5.4!H18/A3.5.4!H$27</f>
        <v>1.693316178857969E-2</v>
      </c>
      <c r="I32" s="510">
        <f>A3.5.4!I18/A3.5.4!I$27</f>
        <v>8.7066457335151282E-2</v>
      </c>
      <c r="J32" s="509">
        <f>A3.5.4!J18/A3.5.4!J$27</f>
        <v>5.8577388495460091E-2</v>
      </c>
      <c r="K32" s="509">
        <f>A3.5.4!K18/A3.5.4!K$27</f>
        <v>1.9145297926667078E-2</v>
      </c>
      <c r="L32" s="509">
        <f>A3.5.4!L18/A3.5.4!L$27</f>
        <v>4.9087207156448667E-2</v>
      </c>
      <c r="M32" s="510">
        <f>A3.5.4!M18/A3.5.4!M$27</f>
        <v>4.0578682249768648E-2</v>
      </c>
      <c r="N32" s="510">
        <f>A3.5.4!N18/A3.5.4!N$27</f>
        <v>7.8766231739480094E-2</v>
      </c>
      <c r="O32" s="669">
        <f>A3.5.4!O18/A3.5.4!O$27</f>
        <v>4.3115758880601401E-2</v>
      </c>
    </row>
    <row r="33" spans="2:15" s="31" customFormat="1" ht="13.35" customHeight="1" x14ac:dyDescent="0.2">
      <c r="B33" s="29"/>
      <c r="C33" s="130" t="s">
        <v>39</v>
      </c>
      <c r="D33" s="406" t="s">
        <v>65</v>
      </c>
      <c r="E33" s="509">
        <f>A3.5.4!E19/A3.5.4!E$27</f>
        <v>6.0786759571669437E-2</v>
      </c>
      <c r="F33" s="510">
        <f>A3.5.4!F19/A3.5.4!F$27</f>
        <v>1.2602430484926794E-3</v>
      </c>
      <c r="G33" s="509">
        <f>A3.5.4!G19/A3.5.4!G$27</f>
        <v>3.5868937868030859E-2</v>
      </c>
      <c r="H33" s="509">
        <f>A3.5.4!H19/A3.5.4!H$27</f>
        <v>1.6864139350889189E-2</v>
      </c>
      <c r="I33" s="510">
        <f>A3.5.4!I19/A3.5.4!I$27</f>
        <v>5.3192990455409525E-2</v>
      </c>
      <c r="J33" s="509">
        <f>A3.5.4!J19/A3.5.4!J$27</f>
        <v>3.7146453359281316E-2</v>
      </c>
      <c r="K33" s="509">
        <f>A3.5.4!K19/A3.5.4!K$27</f>
        <v>1.4979905795159242E-2</v>
      </c>
      <c r="L33" s="509">
        <f>A3.5.4!L19/A3.5.4!L$27</f>
        <v>3.3359978241198573E-2</v>
      </c>
      <c r="M33" s="510">
        <f>A3.5.4!M19/A3.5.4!M$27</f>
        <v>2.6160744960620555E-2</v>
      </c>
      <c r="N33" s="510">
        <f>A3.5.4!N19/A3.5.4!N$27</f>
        <v>6.5764137514334478E-2</v>
      </c>
      <c r="O33" s="669">
        <f>A3.5.4!O19/A3.5.4!O$27</f>
        <v>2.9822119104121782E-2</v>
      </c>
    </row>
    <row r="34" spans="2:15" s="31" customFormat="1" ht="13.35" customHeight="1" x14ac:dyDescent="0.2">
      <c r="B34" s="29"/>
      <c r="C34" s="130" t="s">
        <v>40</v>
      </c>
      <c r="D34" s="406" t="s">
        <v>66</v>
      </c>
      <c r="E34" s="509">
        <f>A3.5.4!E20/A3.5.4!E$27</f>
        <v>4.7071374638259993E-2</v>
      </c>
      <c r="F34" s="510">
        <f>A3.5.4!F20/A3.5.4!F$27</f>
        <v>2.4740908661320402E-3</v>
      </c>
      <c r="G34" s="509">
        <f>A3.5.4!G20/A3.5.4!G$27</f>
        <v>2.6760716195954527E-2</v>
      </c>
      <c r="H34" s="509">
        <f>A3.5.4!H20/A3.5.4!H$27</f>
        <v>5.3881916541464276E-3</v>
      </c>
      <c r="I34" s="510">
        <f>A3.5.4!I20/A3.5.4!I$27</f>
        <v>4.2207417203865713E-2</v>
      </c>
      <c r="J34" s="509">
        <f>A3.5.4!J20/A3.5.4!J$27</f>
        <v>2.5634187920411566E-2</v>
      </c>
      <c r="K34" s="509">
        <f>A3.5.4!K20/A3.5.4!K$27</f>
        <v>7.6522795944954933E-3</v>
      </c>
      <c r="L34" s="509">
        <f>A3.5.4!L20/A3.5.4!L$27</f>
        <v>2.4365243631143129E-2</v>
      </c>
      <c r="M34" s="510">
        <f>A3.5.4!M20/A3.5.4!M$27</f>
        <v>2.1751567454340894E-2</v>
      </c>
      <c r="N34" s="510">
        <f>A3.5.4!N20/A3.5.4!N$27</f>
        <v>6.7811855381142414E-2</v>
      </c>
      <c r="O34" s="669">
        <f>A3.5.4!O20/A3.5.4!O$27</f>
        <v>2.1687321433838176E-2</v>
      </c>
    </row>
    <row r="35" spans="2:15" s="31" customFormat="1" ht="13.35" customHeight="1" x14ac:dyDescent="0.2">
      <c r="B35" s="29"/>
      <c r="C35" s="130" t="s">
        <v>41</v>
      </c>
      <c r="D35" s="406" t="s">
        <v>114</v>
      </c>
      <c r="E35" s="509">
        <f>A3.5.4!E21/A3.5.4!E$27</f>
        <v>0.13889470191908665</v>
      </c>
      <c r="F35" s="510">
        <f>A3.5.4!F21/A3.5.4!F$27</f>
        <v>9.8605534853034981E-3</v>
      </c>
      <c r="G35" s="509">
        <f>A3.5.4!G21/A3.5.4!G$27</f>
        <v>9.9226527321662386E-2</v>
      </c>
      <c r="H35" s="509">
        <f>A3.5.4!H21/A3.5.4!H$27</f>
        <v>3.2625118810038198E-2</v>
      </c>
      <c r="I35" s="510">
        <f>A3.5.4!I21/A3.5.4!I$27</f>
        <v>0.14394008446212053</v>
      </c>
      <c r="J35" s="509">
        <f>A3.5.4!J21/A3.5.4!J$27</f>
        <v>9.7305722607115341E-2</v>
      </c>
      <c r="K35" s="509">
        <f>A3.5.4!K21/A3.5.4!K$27</f>
        <v>3.4019465542386593E-2</v>
      </c>
      <c r="L35" s="509">
        <f>A3.5.4!L21/A3.5.4!L$27</f>
        <v>8.0483535350151597E-2</v>
      </c>
      <c r="M35" s="510">
        <f>A3.5.4!M21/A3.5.4!M$27</f>
        <v>7.2294866920463052E-2</v>
      </c>
      <c r="N35" s="510">
        <f>A3.5.4!N21/A3.5.4!N$27</f>
        <v>2.8155489831130233E-2</v>
      </c>
      <c r="O35" s="669">
        <f>A3.5.4!O21/A3.5.4!O$27</f>
        <v>7.6698964798723693E-2</v>
      </c>
    </row>
    <row r="36" spans="2:15" s="31" customFormat="1" ht="13.35" customHeight="1" x14ac:dyDescent="0.2">
      <c r="B36" s="29"/>
      <c r="C36" s="130" t="s">
        <v>42</v>
      </c>
      <c r="D36" s="406" t="s">
        <v>115</v>
      </c>
      <c r="E36" s="509">
        <f>A3.5.4!E22/A3.5.4!E$27</f>
        <v>6.7146219872474114E-2</v>
      </c>
      <c r="F36" s="510">
        <f>A3.5.4!F22/A3.5.4!F$27</f>
        <v>1.1039964606475446E-2</v>
      </c>
      <c r="G36" s="509">
        <f>A3.5.4!G22/A3.5.4!G$27</f>
        <v>8.759132649207077E-2</v>
      </c>
      <c r="H36" s="509">
        <f>A3.5.4!H22/A3.5.4!H$27</f>
        <v>4.8747351936577782E-2</v>
      </c>
      <c r="I36" s="510">
        <f>A3.5.4!I22/A3.5.4!I$27</f>
        <v>0.14700038426622017</v>
      </c>
      <c r="J36" s="509">
        <f>A3.5.4!J22/A3.5.4!J$27</f>
        <v>6.2773846755077037E-2</v>
      </c>
      <c r="K36" s="509">
        <f>A3.5.4!K22/A3.5.4!K$27</f>
        <v>3.3256763795992454E-2</v>
      </c>
      <c r="L36" s="509">
        <f>A3.5.4!L22/A3.5.4!L$27</f>
        <v>6.382615613915496E-2</v>
      </c>
      <c r="M36" s="510">
        <f>A3.5.4!M22/A3.5.4!M$27</f>
        <v>4.6161903759136959E-2</v>
      </c>
      <c r="N36" s="510">
        <f>A3.5.4!N22/A3.5.4!N$27</f>
        <v>0.26390600669081327</v>
      </c>
      <c r="O36" s="669">
        <f>A3.5.4!O22/A3.5.4!O$27</f>
        <v>6.1844736861791226E-2</v>
      </c>
    </row>
    <row r="37" spans="2:15" s="31" customFormat="1" ht="13.35" customHeight="1" x14ac:dyDescent="0.2">
      <c r="B37" s="29"/>
      <c r="C37" s="130" t="s">
        <v>43</v>
      </c>
      <c r="D37" s="406" t="s">
        <v>116</v>
      </c>
      <c r="E37" s="509">
        <f>A3.5.4!E23/A3.5.4!E$27</f>
        <v>3.544458694427674E-2</v>
      </c>
      <c r="F37" s="510">
        <f>A3.5.4!F23/A3.5.4!F$27</f>
        <v>7.5996641740235819E-3</v>
      </c>
      <c r="G37" s="509">
        <f>A3.5.4!G23/A3.5.4!G$27</f>
        <v>6.079568512364765E-2</v>
      </c>
      <c r="H37" s="509">
        <f>A3.5.4!H23/A3.5.4!H$27</f>
        <v>3.6684546559349371E-2</v>
      </c>
      <c r="I37" s="510">
        <f>A3.5.4!I23/A3.5.4!I$27</f>
        <v>8.2319239669529642E-2</v>
      </c>
      <c r="J37" s="509">
        <f>A3.5.4!J23/A3.5.4!J$27</f>
        <v>4.3484887314154549E-2</v>
      </c>
      <c r="K37" s="509">
        <f>A3.5.4!K23/A3.5.4!K$27</f>
        <v>1.8128943134520927E-2</v>
      </c>
      <c r="L37" s="509">
        <f>A3.5.4!L23/A3.5.4!L$27</f>
        <v>4.1852645720579097E-2</v>
      </c>
      <c r="M37" s="510">
        <f>A3.5.4!M23/A3.5.4!M$27</f>
        <v>3.6612866894987876E-2</v>
      </c>
      <c r="N37" s="510">
        <f>A3.5.4!N23/A3.5.4!N$27</f>
        <v>0</v>
      </c>
      <c r="O37" s="669">
        <f>A3.5.4!O23/A3.5.4!O$27</f>
        <v>4.0749695439907481E-2</v>
      </c>
    </row>
    <row r="38" spans="2:15" s="31" customFormat="1" ht="13.35" customHeight="1" x14ac:dyDescent="0.2">
      <c r="B38" s="29"/>
      <c r="C38" s="130" t="s">
        <v>44</v>
      </c>
      <c r="D38" s="406" t="s">
        <v>117</v>
      </c>
      <c r="E38" s="509">
        <f>A3.5.4!E24/A3.5.4!E$27</f>
        <v>2.780144365291173E-2</v>
      </c>
      <c r="F38" s="510">
        <f>A3.5.4!F24/A3.5.4!F$27</f>
        <v>8.4227871684092286E-3</v>
      </c>
      <c r="G38" s="509">
        <f>A3.5.4!G24/A3.5.4!G$27</f>
        <v>3.3995967036831769E-2</v>
      </c>
      <c r="H38" s="509">
        <f>A3.5.4!H24/A3.5.4!H$27</f>
        <v>5.5972307474329644E-2</v>
      </c>
      <c r="I38" s="510">
        <f>A3.5.4!I24/A3.5.4!I$27</f>
        <v>3.2448123704708252E-2</v>
      </c>
      <c r="J38" s="509">
        <f>A3.5.4!J24/A3.5.4!J$27</f>
        <v>1.8837679220139149E-2</v>
      </c>
      <c r="K38" s="509">
        <f>A3.5.4!K24/A3.5.4!K$27</f>
        <v>1.7545190006437936E-2</v>
      </c>
      <c r="L38" s="509">
        <f>A3.5.4!L24/A3.5.4!L$27</f>
        <v>2.9219009023883271E-2</v>
      </c>
      <c r="M38" s="510">
        <f>A3.5.4!M24/A3.5.4!M$27</f>
        <v>2.4865566532810687E-2</v>
      </c>
      <c r="N38" s="510">
        <f>A3.5.4!N24/A3.5.4!N$27</f>
        <v>0</v>
      </c>
      <c r="O38" s="669">
        <f>A3.5.4!O24/A3.5.4!O$27</f>
        <v>2.5299044334516848E-2</v>
      </c>
    </row>
    <row r="39" spans="2:15" s="31" customFormat="1" ht="13.35" customHeight="1" x14ac:dyDescent="0.2">
      <c r="B39" s="29"/>
      <c r="C39" s="130" t="s">
        <v>45</v>
      </c>
      <c r="D39" s="406" t="s">
        <v>118</v>
      </c>
      <c r="E39" s="509">
        <f>A3.5.4!E25/A3.5.4!E$27</f>
        <v>0.11114822798168886</v>
      </c>
      <c r="F39" s="510">
        <f>A3.5.4!F25/A3.5.4!F$27</f>
        <v>5.3329076827113957E-2</v>
      </c>
      <c r="G39" s="509">
        <f>A3.5.4!G25/A3.5.4!G$27</f>
        <v>8.487543248870015E-2</v>
      </c>
      <c r="H39" s="509">
        <f>A3.5.4!H25/A3.5.4!H$27</f>
        <v>6.9276951691930266E-2</v>
      </c>
      <c r="I39" s="510">
        <f>A3.5.4!I25/A3.5.4!I$27</f>
        <v>5.9835278037340102E-2</v>
      </c>
      <c r="J39" s="509">
        <f>A3.5.4!J25/A3.5.4!J$27</f>
        <v>7.5553727866537648E-2</v>
      </c>
      <c r="K39" s="509">
        <f>A3.5.4!K25/A3.5.4!K$27</f>
        <v>3.1317868601781491E-2</v>
      </c>
      <c r="L39" s="509">
        <f>A3.5.4!L25/A3.5.4!L$27</f>
        <v>8.7371328805428083E-2</v>
      </c>
      <c r="M39" s="510">
        <f>A3.5.4!M25/A3.5.4!M$27</f>
        <v>8.5743527747777312E-2</v>
      </c>
      <c r="N39" s="510">
        <f>A3.5.4!N25/A3.5.4!N$27</f>
        <v>-0.5743882390464341</v>
      </c>
      <c r="O39" s="669">
        <f>A3.5.4!O25/A3.5.4!O$27</f>
        <v>7.4289580511346098E-2</v>
      </c>
    </row>
    <row r="40" spans="2:15" s="31" customFormat="1" ht="13.35" customHeight="1" x14ac:dyDescent="0.2">
      <c r="B40" s="97"/>
      <c r="C40" s="654" t="s">
        <v>46</v>
      </c>
      <c r="D40" s="488" t="s">
        <v>119</v>
      </c>
      <c r="E40" s="514">
        <f>A3.5.4!E26/A3.5.4!E$27</f>
        <v>0.2152452699977298</v>
      </c>
      <c r="F40" s="515">
        <f>A3.5.4!F26/A3.5.4!F$27</f>
        <v>0.89716417706063445</v>
      </c>
      <c r="G40" s="514">
        <f>A3.5.4!G26/A3.5.4!G$27</f>
        <v>0.46325833700842367</v>
      </c>
      <c r="H40" s="514">
        <f>A3.5.4!H26/A3.5.4!H$27</f>
        <v>0.67561254002961646</v>
      </c>
      <c r="I40" s="515">
        <f>A3.5.4!I26/A3.5.4!I$27</f>
        <v>0.19503527296866707</v>
      </c>
      <c r="J40" s="514">
        <f>A3.5.4!J26/A3.5.4!J$27</f>
        <v>0.4610377630885818</v>
      </c>
      <c r="K40" s="514">
        <f>A3.5.4!K26/A3.5.4!K$27</f>
        <v>0.79410904529072068</v>
      </c>
      <c r="L40" s="514">
        <f>A3.5.4!L26/A3.5.4!L$27</f>
        <v>0.45490212645272199</v>
      </c>
      <c r="M40" s="515">
        <f>A3.5.4!M26/A3.5.4!M$27</f>
        <v>0.5310858034897552</v>
      </c>
      <c r="N40" s="515">
        <f>A3.5.4!N26/A3.5.4!N$27</f>
        <v>0.57438823904648706</v>
      </c>
      <c r="O40" s="513">
        <f>A3.5.4!O26/A3.5.4!O$27</f>
        <v>0.53170004983596708</v>
      </c>
    </row>
    <row r="41" spans="2:15" s="31" customFormat="1" ht="13.35" customHeight="1" x14ac:dyDescent="0.2">
      <c r="B41" s="97"/>
      <c r="C41" s="511" t="s">
        <v>22</v>
      </c>
      <c r="D41" s="522"/>
      <c r="E41" s="512">
        <f>A3.5.4!E27/A3.5.4!E$27</f>
        <v>1</v>
      </c>
      <c r="F41" s="513">
        <f>A3.5.4!F27/A3.5.4!F$27</f>
        <v>1</v>
      </c>
      <c r="G41" s="512">
        <f>A3.5.4!G27/A3.5.4!G$27</f>
        <v>1</v>
      </c>
      <c r="H41" s="512">
        <f>A3.5.4!H27/A3.5.4!H$27</f>
        <v>1</v>
      </c>
      <c r="I41" s="513">
        <f>A3.5.4!I27/A3.5.4!I$27</f>
        <v>1</v>
      </c>
      <c r="J41" s="512">
        <f>A3.5.4!J27/A3.5.4!J$27</f>
        <v>1</v>
      </c>
      <c r="K41" s="512">
        <f>A3.5.4!K27/A3.5.4!K$27</f>
        <v>1</v>
      </c>
      <c r="L41" s="512">
        <f>A3.5.4!L27/A3.5.4!L$27</f>
        <v>1</v>
      </c>
      <c r="M41" s="513">
        <f>A3.5.4!M27/A3.5.4!M$27</f>
        <v>1</v>
      </c>
      <c r="N41" s="513">
        <f>A3.5.4!N27/A3.5.4!N$27</f>
        <v>1</v>
      </c>
      <c r="O41" s="513">
        <f>A3.5.4!O27/A3.5.4!O$27</f>
        <v>1</v>
      </c>
    </row>
    <row r="42" spans="2:15" s="31" customFormat="1" ht="13.35" customHeight="1" x14ac:dyDescent="0.2"/>
    <row r="43" spans="2:15" s="31" customFormat="1" ht="13.35" customHeight="1" x14ac:dyDescent="0.2"/>
    <row r="44" spans="2:15" s="31" customFormat="1" ht="13.35" customHeight="1" x14ac:dyDescent="0.2">
      <c r="J44" s="805" t="s">
        <v>190</v>
      </c>
    </row>
    <row r="45" spans="2:15" s="31" customFormat="1" ht="13.35" customHeight="1" x14ac:dyDescent="0.2"/>
    <row r="46" spans="2:15" s="31" customFormat="1" ht="13.35" customHeight="1" x14ac:dyDescent="0.2"/>
    <row r="47" spans="2:15" s="31" customFormat="1" ht="13.35" customHeight="1" x14ac:dyDescent="0.2"/>
    <row r="48" spans="2:15" s="31" customFormat="1" ht="13.35" customHeight="1" x14ac:dyDescent="0.2"/>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pans="3:10" s="31" customFormat="1" ht="13.35" customHeight="1" x14ac:dyDescent="0.2"/>
    <row r="3154" spans="3:10" s="31" customFormat="1" ht="13.35" customHeight="1" x14ac:dyDescent="0.2"/>
    <row r="3155" spans="3:10" s="31" customFormat="1" ht="13.35" customHeight="1" x14ac:dyDescent="0.2"/>
    <row r="3156" spans="3:10" s="31" customFormat="1" ht="13.35" customHeight="1" x14ac:dyDescent="0.2"/>
    <row r="3157" spans="3:10" s="31" customFormat="1" ht="13.35" customHeight="1" x14ac:dyDescent="0.2"/>
    <row r="3158" spans="3:10" s="31" customFormat="1" ht="13.35" customHeight="1" x14ac:dyDescent="0.2"/>
    <row r="3159" spans="3:10" s="31" customFormat="1" ht="13.35" customHeight="1" x14ac:dyDescent="0.2"/>
    <row r="3160" spans="3:10" s="31" customFormat="1" ht="13.35" customHeight="1" x14ac:dyDescent="0.2"/>
    <row r="3161" spans="3:10" s="31" customFormat="1" ht="13.35" customHeight="1" x14ac:dyDescent="0.2"/>
    <row r="3162" spans="3:10" s="31" customFormat="1" ht="13.35" customHeight="1" x14ac:dyDescent="0.2"/>
    <row r="3163" spans="3:10" s="31" customFormat="1" ht="13.35" customHeight="1" x14ac:dyDescent="0.2"/>
    <row r="3164" spans="3:10" s="31" customFormat="1" ht="13.35" customHeight="1" x14ac:dyDescent="0.2"/>
    <row r="3165" spans="3:10" x14ac:dyDescent="0.2">
      <c r="C3165" s="31"/>
      <c r="D3165" s="31"/>
      <c r="E3165" s="31"/>
      <c r="F3165" s="31"/>
      <c r="G3165" s="31"/>
      <c r="I3165" s="31"/>
      <c r="J3165" s="31"/>
    </row>
  </sheetData>
  <mergeCells count="12">
    <mergeCell ref="C4:D9"/>
    <mergeCell ref="E4:E9"/>
    <mergeCell ref="F4:F9"/>
    <mergeCell ref="L4:L9"/>
    <mergeCell ref="M4:M9"/>
    <mergeCell ref="N4:N9"/>
    <mergeCell ref="O4:O9"/>
    <mergeCell ref="G4:G9"/>
    <mergeCell ref="H4:H9"/>
    <mergeCell ref="I4:I9"/>
    <mergeCell ref="J4:J9"/>
    <mergeCell ref="K4:K9"/>
  </mergeCells>
  <hyperlinks>
    <hyperlink ref="J44"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84"/>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1.28515625" style="95" customWidth="1"/>
    <col min="17" max="17" width="11.28515625" style="95" hidden="1" customWidth="1"/>
    <col min="18" max="19" width="11.28515625" style="95" customWidth="1"/>
    <col min="20" max="22" width="9.28515625" style="95" customWidth="1"/>
    <col min="23" max="23" width="9.140625" style="95"/>
    <col min="24" max="28" width="9.140625" style="636"/>
    <col min="29" max="29" width="10" style="636" bestFit="1" customWidth="1"/>
    <col min="30" max="35" width="9.140625" style="636"/>
    <col min="36" max="16384" width="9.140625" style="96"/>
  </cols>
  <sheetData>
    <row r="1" spans="2:36" s="31" customFormat="1" ht="15" customHeight="1" x14ac:dyDescent="0.2">
      <c r="B1" s="238" t="s">
        <v>349</v>
      </c>
      <c r="C1" s="57"/>
      <c r="D1" s="57"/>
      <c r="E1" s="122"/>
      <c r="F1" s="122"/>
      <c r="G1" s="624"/>
      <c r="H1" s="93"/>
      <c r="I1" s="93"/>
      <c r="J1" s="93"/>
      <c r="K1" s="93"/>
      <c r="L1" s="93"/>
      <c r="M1" s="93"/>
      <c r="N1" s="93"/>
      <c r="O1" s="93"/>
    </row>
    <row r="2" spans="2:36" s="31" customFormat="1" ht="15" customHeight="1" x14ac:dyDescent="0.2">
      <c r="B2" s="642"/>
      <c r="C2" s="643" t="s">
        <v>141</v>
      </c>
      <c r="D2" s="644"/>
      <c r="E2" s="656" t="s">
        <v>285</v>
      </c>
      <c r="F2" s="645"/>
      <c r="G2" s="646"/>
      <c r="H2" s="645"/>
      <c r="I2" s="645"/>
      <c r="J2" s="645"/>
      <c r="K2" s="645"/>
      <c r="L2" s="646"/>
      <c r="M2" s="646"/>
      <c r="N2" s="645"/>
      <c r="O2" s="647"/>
    </row>
    <row r="3" spans="2:36"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146</v>
      </c>
      <c r="D4" s="889"/>
      <c r="E4" s="869"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0"/>
      <c r="E5" s="870"/>
      <c r="F5" s="811"/>
      <c r="G5" s="814"/>
      <c r="H5" s="814"/>
      <c r="I5" s="811"/>
      <c r="J5" s="814"/>
      <c r="K5" s="814"/>
      <c r="L5" s="814"/>
      <c r="M5" s="811"/>
      <c r="N5" s="811"/>
      <c r="O5" s="811"/>
    </row>
    <row r="6" spans="2:36" s="31" customFormat="1" ht="12.6" customHeight="1" x14ac:dyDescent="0.2">
      <c r="B6" s="650"/>
      <c r="C6" s="890"/>
      <c r="D6" s="890"/>
      <c r="E6" s="870"/>
      <c r="F6" s="811"/>
      <c r="G6" s="814"/>
      <c r="H6" s="814"/>
      <c r="I6" s="811"/>
      <c r="J6" s="814"/>
      <c r="K6" s="814"/>
      <c r="L6" s="814"/>
      <c r="M6" s="811"/>
      <c r="N6" s="811"/>
      <c r="O6" s="811"/>
    </row>
    <row r="7" spans="2:36" s="31" customFormat="1" ht="12.6" customHeight="1" x14ac:dyDescent="0.2">
      <c r="B7" s="650"/>
      <c r="C7" s="890"/>
      <c r="D7" s="890"/>
      <c r="E7" s="870"/>
      <c r="F7" s="811"/>
      <c r="G7" s="814"/>
      <c r="H7" s="814"/>
      <c r="I7" s="811"/>
      <c r="J7" s="814"/>
      <c r="K7" s="814"/>
      <c r="L7" s="814"/>
      <c r="M7" s="811"/>
      <c r="N7" s="811"/>
      <c r="O7" s="811"/>
    </row>
    <row r="8" spans="2:36" s="31" customFormat="1" ht="12.6" customHeight="1" x14ac:dyDescent="0.2">
      <c r="B8" s="650"/>
      <c r="C8" s="890"/>
      <c r="D8" s="890"/>
      <c r="E8" s="870"/>
      <c r="F8" s="811"/>
      <c r="G8" s="814"/>
      <c r="H8" s="814"/>
      <c r="I8" s="811"/>
      <c r="J8" s="814"/>
      <c r="K8" s="814"/>
      <c r="L8" s="814"/>
      <c r="M8" s="811"/>
      <c r="N8" s="811"/>
      <c r="O8" s="811"/>
    </row>
    <row r="9" spans="2:36" s="31" customFormat="1" ht="12.6" customHeight="1" x14ac:dyDescent="0.2">
      <c r="B9" s="651"/>
      <c r="C9" s="891"/>
      <c r="D9" s="891"/>
      <c r="E9" s="871"/>
      <c r="F9" s="812"/>
      <c r="G9" s="815"/>
      <c r="H9" s="815"/>
      <c r="I9" s="812"/>
      <c r="J9" s="815"/>
      <c r="K9" s="815"/>
      <c r="L9" s="815"/>
      <c r="M9" s="812"/>
      <c r="N9" s="812"/>
      <c r="O9" s="812"/>
    </row>
    <row r="10" spans="2:36" s="23" customFormat="1" ht="13.35" customHeight="1" x14ac:dyDescent="0.2">
      <c r="B10" s="610"/>
      <c r="C10" s="652" t="s">
        <v>29</v>
      </c>
      <c r="D10" s="653" t="s">
        <v>236</v>
      </c>
      <c r="E10" s="658">
        <f t="shared" ref="E10:F25" si="0">K66</f>
        <v>10788</v>
      </c>
      <c r="F10" s="662">
        <f t="shared" si="0"/>
        <v>757</v>
      </c>
      <c r="G10" s="629">
        <f t="shared" ref="G10:G26" si="1">T45</f>
        <v>21671</v>
      </c>
      <c r="H10" s="629">
        <f t="shared" ref="H10:I25" si="2">M66</f>
        <v>878</v>
      </c>
      <c r="I10" s="662">
        <f t="shared" si="2"/>
        <v>15734</v>
      </c>
      <c r="J10" s="629">
        <f>J87</f>
        <v>42284</v>
      </c>
      <c r="K10" s="629">
        <f t="shared" ref="K10:K26" si="3">O66</f>
        <v>7466</v>
      </c>
      <c r="L10" s="629">
        <f t="shared" ref="L10:L26" si="4">I66</f>
        <v>88791</v>
      </c>
      <c r="M10" s="662">
        <f t="shared" ref="M10:M24" si="5">J108</f>
        <v>10352</v>
      </c>
      <c r="N10" s="662">
        <f t="shared" ref="N10:N26" si="6">J129</f>
        <v>984</v>
      </c>
      <c r="O10" s="661">
        <f t="shared" ref="O10:O26" si="7">SUM(E10:N10)</f>
        <v>199705</v>
      </c>
      <c r="Q10" s="637">
        <f>SUM(A3.3.1!K4:K10)-O10</f>
        <v>0</v>
      </c>
    </row>
    <row r="11" spans="2:36" s="23" customFormat="1" ht="13.35" customHeight="1" x14ac:dyDescent="0.2">
      <c r="B11" s="126"/>
      <c r="C11" s="127" t="s">
        <v>30</v>
      </c>
      <c r="D11" s="127" t="s">
        <v>31</v>
      </c>
      <c r="E11" s="659">
        <f t="shared" si="0"/>
        <v>5018</v>
      </c>
      <c r="F11" s="129">
        <f t="shared" si="0"/>
        <v>975</v>
      </c>
      <c r="G11" s="128">
        <f t="shared" si="1"/>
        <v>11877</v>
      </c>
      <c r="H11" s="128">
        <f t="shared" si="2"/>
        <v>699</v>
      </c>
      <c r="I11" s="129">
        <f t="shared" si="2"/>
        <v>36135</v>
      </c>
      <c r="J11" s="128">
        <f t="shared" ref="J11:J26" si="8">J88</f>
        <v>46638</v>
      </c>
      <c r="K11" s="128">
        <f t="shared" si="3"/>
        <v>9403</v>
      </c>
      <c r="L11" s="128">
        <f t="shared" si="4"/>
        <v>91517</v>
      </c>
      <c r="M11" s="129">
        <f t="shared" si="5"/>
        <v>16565</v>
      </c>
      <c r="N11" s="129">
        <f t="shared" si="6"/>
        <v>16142</v>
      </c>
      <c r="O11" s="42">
        <f t="shared" si="7"/>
        <v>234969</v>
      </c>
      <c r="Q11" s="638">
        <f>A3.3.1!K11-O11</f>
        <v>0</v>
      </c>
    </row>
    <row r="12" spans="2:36" s="23" customFormat="1" ht="13.35" customHeight="1" x14ac:dyDescent="0.2">
      <c r="B12" s="29"/>
      <c r="C12" s="127" t="s">
        <v>32</v>
      </c>
      <c r="D12" s="625" t="s">
        <v>112</v>
      </c>
      <c r="E12" s="659">
        <f t="shared" si="0"/>
        <v>1749</v>
      </c>
      <c r="F12" s="129">
        <f t="shared" si="0"/>
        <v>128</v>
      </c>
      <c r="G12" s="128">
        <f t="shared" si="1"/>
        <v>7149</v>
      </c>
      <c r="H12" s="128">
        <f t="shared" si="2"/>
        <v>287</v>
      </c>
      <c r="I12" s="129">
        <f t="shared" si="2"/>
        <v>6425</v>
      </c>
      <c r="J12" s="128">
        <f t="shared" si="8"/>
        <v>19363</v>
      </c>
      <c r="K12" s="128">
        <f t="shared" si="3"/>
        <v>3096</v>
      </c>
      <c r="L12" s="128">
        <f t="shared" si="4"/>
        <v>33963</v>
      </c>
      <c r="M12" s="129">
        <f t="shared" si="5"/>
        <v>4284</v>
      </c>
      <c r="N12" s="129">
        <f t="shared" si="6"/>
        <v>559</v>
      </c>
      <c r="O12" s="42">
        <f t="shared" si="7"/>
        <v>77003</v>
      </c>
      <c r="Q12" s="638">
        <f>A3.3.1!K12-O12</f>
        <v>0</v>
      </c>
    </row>
    <row r="13" spans="2:36" s="23" customFormat="1" ht="13.35" customHeight="1" x14ac:dyDescent="0.2">
      <c r="B13" s="29"/>
      <c r="C13" s="127" t="s">
        <v>33</v>
      </c>
      <c r="D13" s="130" t="s">
        <v>61</v>
      </c>
      <c r="E13" s="659">
        <f t="shared" si="0"/>
        <v>770</v>
      </c>
      <c r="F13" s="129">
        <f t="shared" si="0"/>
        <v>61</v>
      </c>
      <c r="G13" s="128">
        <f t="shared" si="1"/>
        <v>3110</v>
      </c>
      <c r="H13" s="128">
        <f t="shared" si="2"/>
        <v>135</v>
      </c>
      <c r="I13" s="129">
        <f t="shared" si="2"/>
        <v>1845</v>
      </c>
      <c r="J13" s="128">
        <f t="shared" si="8"/>
        <v>6312</v>
      </c>
      <c r="K13" s="128">
        <f t="shared" si="3"/>
        <v>1008</v>
      </c>
      <c r="L13" s="128">
        <f t="shared" si="4"/>
        <v>13308</v>
      </c>
      <c r="M13" s="129">
        <f t="shared" si="5"/>
        <v>1454</v>
      </c>
      <c r="N13" s="129">
        <f t="shared" si="6"/>
        <v>63</v>
      </c>
      <c r="O13" s="42">
        <f t="shared" si="7"/>
        <v>28066</v>
      </c>
      <c r="Q13" s="638">
        <f>A3.3.1!K13-O13</f>
        <v>0</v>
      </c>
    </row>
    <row r="14" spans="2:36" s="23" customFormat="1" ht="13.35" customHeight="1" x14ac:dyDescent="0.2">
      <c r="B14" s="29"/>
      <c r="C14" s="130" t="s">
        <v>34</v>
      </c>
      <c r="D14" s="130" t="s">
        <v>62</v>
      </c>
      <c r="E14" s="659">
        <f t="shared" si="0"/>
        <v>668</v>
      </c>
      <c r="F14" s="129">
        <f t="shared" si="0"/>
        <v>44</v>
      </c>
      <c r="G14" s="128">
        <f t="shared" si="1"/>
        <v>2565</v>
      </c>
      <c r="H14" s="128">
        <f t="shared" si="2"/>
        <v>96</v>
      </c>
      <c r="I14" s="129">
        <f t="shared" si="2"/>
        <v>1294</v>
      </c>
      <c r="J14" s="128">
        <f t="shared" si="8"/>
        <v>4637</v>
      </c>
      <c r="K14" s="128">
        <f t="shared" si="3"/>
        <v>749</v>
      </c>
      <c r="L14" s="128">
        <f t="shared" si="4"/>
        <v>9373</v>
      </c>
      <c r="M14" s="129">
        <f t="shared" si="5"/>
        <v>1100</v>
      </c>
      <c r="N14" s="129">
        <f t="shared" si="6"/>
        <v>21</v>
      </c>
      <c r="O14" s="42">
        <f t="shared" si="7"/>
        <v>20547</v>
      </c>
      <c r="Q14" s="638">
        <f>A3.3.1!K14-O14</f>
        <v>0</v>
      </c>
    </row>
    <row r="15" spans="2:36" s="23" customFormat="1" ht="13.35" customHeight="1" x14ac:dyDescent="0.2">
      <c r="B15" s="29"/>
      <c r="C15" s="130" t="s">
        <v>35</v>
      </c>
      <c r="D15" s="130" t="s">
        <v>58</v>
      </c>
      <c r="E15" s="659">
        <f t="shared" si="0"/>
        <v>290</v>
      </c>
      <c r="F15" s="129">
        <f t="shared" si="0"/>
        <v>23</v>
      </c>
      <c r="G15" s="128">
        <f t="shared" si="1"/>
        <v>1217</v>
      </c>
      <c r="H15" s="128">
        <f t="shared" si="2"/>
        <v>43</v>
      </c>
      <c r="I15" s="129">
        <f t="shared" si="2"/>
        <v>557</v>
      </c>
      <c r="J15" s="128">
        <f t="shared" si="8"/>
        <v>1949</v>
      </c>
      <c r="K15" s="128">
        <f t="shared" si="3"/>
        <v>312</v>
      </c>
      <c r="L15" s="128">
        <f t="shared" si="4"/>
        <v>4329</v>
      </c>
      <c r="M15" s="129">
        <f t="shared" si="5"/>
        <v>519</v>
      </c>
      <c r="N15" s="129">
        <f t="shared" si="6"/>
        <v>13</v>
      </c>
      <c r="O15" s="42">
        <f t="shared" si="7"/>
        <v>9252</v>
      </c>
      <c r="Q15" s="638">
        <f>A3.3.1!K15-O15</f>
        <v>0</v>
      </c>
    </row>
    <row r="16" spans="2:36" s="23" customFormat="1" ht="13.35" customHeight="1" x14ac:dyDescent="0.2">
      <c r="B16" s="29"/>
      <c r="C16" s="130" t="s">
        <v>36</v>
      </c>
      <c r="D16" s="130" t="s">
        <v>59</v>
      </c>
      <c r="E16" s="659">
        <f t="shared" si="0"/>
        <v>227</v>
      </c>
      <c r="F16" s="129">
        <f t="shared" si="0"/>
        <v>14</v>
      </c>
      <c r="G16" s="128">
        <f t="shared" si="1"/>
        <v>853</v>
      </c>
      <c r="H16" s="128">
        <f t="shared" si="2"/>
        <v>22</v>
      </c>
      <c r="I16" s="129">
        <f t="shared" si="2"/>
        <v>361</v>
      </c>
      <c r="J16" s="128">
        <f t="shared" si="8"/>
        <v>1269</v>
      </c>
      <c r="K16" s="128">
        <f t="shared" si="3"/>
        <v>211</v>
      </c>
      <c r="L16" s="128">
        <f t="shared" si="4"/>
        <v>2650</v>
      </c>
      <c r="M16" s="129">
        <f t="shared" si="5"/>
        <v>355</v>
      </c>
      <c r="N16" s="129">
        <f t="shared" si="6"/>
        <v>7</v>
      </c>
      <c r="O16" s="42">
        <f t="shared" si="7"/>
        <v>5969</v>
      </c>
      <c r="Q16" s="638">
        <f>A3.3.1!K16-O16</f>
        <v>0</v>
      </c>
    </row>
    <row r="17" spans="2:17" s="23" customFormat="1" ht="13.35" customHeight="1" x14ac:dyDescent="0.2">
      <c r="B17" s="29"/>
      <c r="C17" s="130" t="s">
        <v>37</v>
      </c>
      <c r="D17" s="130" t="s">
        <v>63</v>
      </c>
      <c r="E17" s="659">
        <f t="shared" si="0"/>
        <v>378</v>
      </c>
      <c r="F17" s="129">
        <f t="shared" si="0"/>
        <v>62</v>
      </c>
      <c r="G17" s="128">
        <f t="shared" si="1"/>
        <v>1960</v>
      </c>
      <c r="H17" s="128">
        <f t="shared" si="2"/>
        <v>61</v>
      </c>
      <c r="I17" s="129">
        <f t="shared" si="2"/>
        <v>728</v>
      </c>
      <c r="J17" s="128">
        <f t="shared" si="8"/>
        <v>2626</v>
      </c>
      <c r="K17" s="128">
        <f t="shared" si="3"/>
        <v>469</v>
      </c>
      <c r="L17" s="128">
        <f t="shared" si="4"/>
        <v>5172</v>
      </c>
      <c r="M17" s="129">
        <f t="shared" si="5"/>
        <v>646</v>
      </c>
      <c r="N17" s="129">
        <f t="shared" si="6"/>
        <v>9</v>
      </c>
      <c r="O17" s="42">
        <f t="shared" si="7"/>
        <v>12111</v>
      </c>
      <c r="Q17" s="638">
        <f>A3.3.1!K17-O17</f>
        <v>0</v>
      </c>
    </row>
    <row r="18" spans="2:17" s="23" customFormat="1" ht="13.35" customHeight="1" x14ac:dyDescent="0.2">
      <c r="B18" s="29"/>
      <c r="C18" s="130" t="s">
        <v>38</v>
      </c>
      <c r="D18" s="130" t="s">
        <v>64</v>
      </c>
      <c r="E18" s="659">
        <f t="shared" si="0"/>
        <v>175</v>
      </c>
      <c r="F18" s="129">
        <f t="shared" si="0"/>
        <v>15</v>
      </c>
      <c r="G18" s="128">
        <f t="shared" si="1"/>
        <v>1038</v>
      </c>
      <c r="H18" s="128">
        <f t="shared" si="2"/>
        <v>28</v>
      </c>
      <c r="I18" s="129">
        <f t="shared" si="2"/>
        <v>341</v>
      </c>
      <c r="J18" s="128">
        <f t="shared" si="8"/>
        <v>1280</v>
      </c>
      <c r="K18" s="128">
        <f t="shared" si="3"/>
        <v>252</v>
      </c>
      <c r="L18" s="128">
        <f t="shared" si="4"/>
        <v>2199</v>
      </c>
      <c r="M18" s="129">
        <f t="shared" si="5"/>
        <v>227</v>
      </c>
      <c r="N18" s="129">
        <f t="shared" si="6"/>
        <v>5</v>
      </c>
      <c r="O18" s="42">
        <f t="shared" si="7"/>
        <v>5560</v>
      </c>
      <c r="Q18" s="638">
        <f>A3.3.1!K18-O18</f>
        <v>0</v>
      </c>
    </row>
    <row r="19" spans="2:17" s="23" customFormat="1" ht="13.35" customHeight="1" x14ac:dyDescent="0.2">
      <c r="B19" s="29"/>
      <c r="C19" s="130" t="s">
        <v>39</v>
      </c>
      <c r="D19" s="130" t="s">
        <v>65</v>
      </c>
      <c r="E19" s="659">
        <f t="shared" si="0"/>
        <v>67</v>
      </c>
      <c r="F19" s="129">
        <f t="shared" si="0"/>
        <v>14</v>
      </c>
      <c r="G19" s="128">
        <f t="shared" si="1"/>
        <v>476</v>
      </c>
      <c r="H19" s="128">
        <f t="shared" si="2"/>
        <v>11</v>
      </c>
      <c r="I19" s="129">
        <f t="shared" si="2"/>
        <v>151</v>
      </c>
      <c r="J19" s="128">
        <f t="shared" si="8"/>
        <v>443</v>
      </c>
      <c r="K19" s="128">
        <f t="shared" si="3"/>
        <v>95</v>
      </c>
      <c r="L19" s="128">
        <f t="shared" si="4"/>
        <v>812</v>
      </c>
      <c r="M19" s="129">
        <f t="shared" si="5"/>
        <v>76</v>
      </c>
      <c r="N19" s="129">
        <f t="shared" si="6"/>
        <v>1</v>
      </c>
      <c r="O19" s="42">
        <f t="shared" si="7"/>
        <v>2146</v>
      </c>
      <c r="Q19" s="638">
        <f>A3.3.1!K19-O19</f>
        <v>0</v>
      </c>
    </row>
    <row r="20" spans="2:17" s="23" customFormat="1" ht="13.35" customHeight="1" x14ac:dyDescent="0.2">
      <c r="B20" s="29"/>
      <c r="C20" s="130" t="s">
        <v>40</v>
      </c>
      <c r="D20" s="130" t="s">
        <v>66</v>
      </c>
      <c r="E20" s="659">
        <f t="shared" si="0"/>
        <v>35</v>
      </c>
      <c r="F20" s="129">
        <f t="shared" si="0"/>
        <v>7</v>
      </c>
      <c r="G20" s="128">
        <f t="shared" si="1"/>
        <v>275</v>
      </c>
      <c r="H20" s="128">
        <f t="shared" si="2"/>
        <v>7</v>
      </c>
      <c r="I20" s="129">
        <f t="shared" si="2"/>
        <v>77</v>
      </c>
      <c r="J20" s="128">
        <f t="shared" si="8"/>
        <v>235</v>
      </c>
      <c r="K20" s="128">
        <f t="shared" si="3"/>
        <v>56</v>
      </c>
      <c r="L20" s="128">
        <f t="shared" si="4"/>
        <v>441</v>
      </c>
      <c r="M20" s="129">
        <f t="shared" si="5"/>
        <v>36</v>
      </c>
      <c r="N20" s="129">
        <f t="shared" si="6"/>
        <v>1</v>
      </c>
      <c r="O20" s="42">
        <f t="shared" si="7"/>
        <v>1170</v>
      </c>
      <c r="Q20" s="638">
        <f>A3.3.1!K20-O20</f>
        <v>0</v>
      </c>
    </row>
    <row r="21" spans="2:17" s="23" customFormat="1" ht="13.35" customHeight="1" x14ac:dyDescent="0.2">
      <c r="B21" s="29"/>
      <c r="C21" s="130" t="s">
        <v>41</v>
      </c>
      <c r="D21" s="130" t="s">
        <v>114</v>
      </c>
      <c r="E21" s="659">
        <f t="shared" si="0"/>
        <v>63</v>
      </c>
      <c r="F21" s="129">
        <f t="shared" si="0"/>
        <v>31</v>
      </c>
      <c r="G21" s="128">
        <f t="shared" si="1"/>
        <v>552</v>
      </c>
      <c r="H21" s="128">
        <f t="shared" si="2"/>
        <v>15</v>
      </c>
      <c r="I21" s="129">
        <f t="shared" si="2"/>
        <v>129</v>
      </c>
      <c r="J21" s="128">
        <f t="shared" si="8"/>
        <v>457</v>
      </c>
      <c r="K21" s="128">
        <f t="shared" si="3"/>
        <v>129</v>
      </c>
      <c r="L21" s="128">
        <f t="shared" si="4"/>
        <v>868</v>
      </c>
      <c r="M21" s="129">
        <f t="shared" si="5"/>
        <v>72</v>
      </c>
      <c r="N21" s="129">
        <f t="shared" si="6"/>
        <v>0</v>
      </c>
      <c r="O21" s="42">
        <f t="shared" si="7"/>
        <v>2316</v>
      </c>
      <c r="Q21" s="638">
        <f>A3.3.1!K21-O21</f>
        <v>0</v>
      </c>
    </row>
    <row r="22" spans="2:17" s="23" customFormat="1" ht="13.35" customHeight="1" x14ac:dyDescent="0.2">
      <c r="B22" s="29"/>
      <c r="C22" s="130" t="s">
        <v>42</v>
      </c>
      <c r="D22" s="130" t="s">
        <v>115</v>
      </c>
      <c r="E22" s="659">
        <f t="shared" si="0"/>
        <v>15</v>
      </c>
      <c r="F22" s="129">
        <f t="shared" si="0"/>
        <v>14</v>
      </c>
      <c r="G22" s="128">
        <f t="shared" si="1"/>
        <v>211</v>
      </c>
      <c r="H22" s="128">
        <f t="shared" si="2"/>
        <v>7</v>
      </c>
      <c r="I22" s="129">
        <f t="shared" si="2"/>
        <v>44</v>
      </c>
      <c r="J22" s="128">
        <f t="shared" si="8"/>
        <v>133</v>
      </c>
      <c r="K22" s="128">
        <f t="shared" si="3"/>
        <v>44</v>
      </c>
      <c r="L22" s="128">
        <f t="shared" si="4"/>
        <v>288</v>
      </c>
      <c r="M22" s="129">
        <f t="shared" si="5"/>
        <v>28</v>
      </c>
      <c r="N22" s="129">
        <f t="shared" si="6"/>
        <v>0</v>
      </c>
      <c r="O22" s="42">
        <f t="shared" si="7"/>
        <v>784</v>
      </c>
      <c r="Q22" s="638">
        <f>A3.3.1!K22-O22</f>
        <v>0</v>
      </c>
    </row>
    <row r="23" spans="2:17" s="23" customFormat="1" ht="13.35" customHeight="1" x14ac:dyDescent="0.2">
      <c r="B23" s="29"/>
      <c r="C23" s="130" t="s">
        <v>43</v>
      </c>
      <c r="D23" s="130" t="s">
        <v>116</v>
      </c>
      <c r="E23" s="659">
        <f t="shared" si="0"/>
        <v>5</v>
      </c>
      <c r="F23" s="129">
        <f t="shared" si="0"/>
        <v>10</v>
      </c>
      <c r="G23" s="128">
        <f t="shared" si="1"/>
        <v>75</v>
      </c>
      <c r="H23" s="128">
        <f t="shared" si="2"/>
        <v>2</v>
      </c>
      <c r="I23" s="129">
        <f t="shared" si="2"/>
        <v>18</v>
      </c>
      <c r="J23" s="128">
        <f t="shared" si="8"/>
        <v>52</v>
      </c>
      <c r="K23" s="128">
        <f t="shared" si="3"/>
        <v>20</v>
      </c>
      <c r="L23" s="128">
        <f t="shared" si="4"/>
        <v>110</v>
      </c>
      <c r="M23" s="129">
        <f t="shared" si="5"/>
        <v>11</v>
      </c>
      <c r="N23" s="129">
        <f t="shared" si="6"/>
        <v>1</v>
      </c>
      <c r="O23" s="42">
        <f t="shared" si="7"/>
        <v>304</v>
      </c>
      <c r="Q23" s="638">
        <f>A3.3.1!K23-O23</f>
        <v>0</v>
      </c>
    </row>
    <row r="24" spans="2:17" s="23" customFormat="1" ht="13.35" customHeight="1" x14ac:dyDescent="0.2">
      <c r="B24" s="29"/>
      <c r="C24" s="130" t="s">
        <v>44</v>
      </c>
      <c r="D24" s="130" t="s">
        <v>117</v>
      </c>
      <c r="E24" s="659">
        <f t="shared" si="0"/>
        <v>3</v>
      </c>
      <c r="F24" s="129">
        <f t="shared" si="0"/>
        <v>3</v>
      </c>
      <c r="G24" s="128">
        <f t="shared" si="1"/>
        <v>43</v>
      </c>
      <c r="H24" s="128">
        <f t="shared" si="2"/>
        <v>2</v>
      </c>
      <c r="I24" s="129">
        <f t="shared" si="2"/>
        <v>6</v>
      </c>
      <c r="J24" s="128">
        <f t="shared" si="8"/>
        <v>14</v>
      </c>
      <c r="K24" s="128">
        <f t="shared" si="3"/>
        <v>5</v>
      </c>
      <c r="L24" s="128">
        <f t="shared" si="4"/>
        <v>61</v>
      </c>
      <c r="M24" s="129">
        <f t="shared" si="5"/>
        <v>6</v>
      </c>
      <c r="N24" s="129">
        <f t="shared" si="6"/>
        <v>0</v>
      </c>
      <c r="O24" s="42">
        <f t="shared" si="7"/>
        <v>143</v>
      </c>
      <c r="Q24" s="638">
        <f>A3.3.1!K24-O24</f>
        <v>0</v>
      </c>
    </row>
    <row r="25" spans="2:17" s="23" customFormat="1" ht="13.35" customHeight="1" x14ac:dyDescent="0.2">
      <c r="B25" s="29"/>
      <c r="C25" s="130" t="s">
        <v>45</v>
      </c>
      <c r="D25" s="130" t="s">
        <v>118</v>
      </c>
      <c r="E25" s="659">
        <f t="shared" si="0"/>
        <v>8</v>
      </c>
      <c r="F25" s="129">
        <f t="shared" si="0"/>
        <v>8</v>
      </c>
      <c r="G25" s="128">
        <f t="shared" si="1"/>
        <v>49</v>
      </c>
      <c r="H25" s="128">
        <f t="shared" si="2"/>
        <v>1</v>
      </c>
      <c r="I25" s="129">
        <f t="shared" si="2"/>
        <v>5</v>
      </c>
      <c r="J25" s="128">
        <f t="shared" si="8"/>
        <v>36</v>
      </c>
      <c r="K25" s="128">
        <f t="shared" si="3"/>
        <v>14</v>
      </c>
      <c r="L25" s="128">
        <f t="shared" si="4"/>
        <v>83</v>
      </c>
      <c r="M25" s="129">
        <f>J123</f>
        <v>12</v>
      </c>
      <c r="N25" s="129">
        <f t="shared" si="6"/>
        <v>-1</v>
      </c>
      <c r="O25" s="42">
        <f t="shared" si="7"/>
        <v>215</v>
      </c>
      <c r="Q25" s="638">
        <f>A3.3.1!K25-O25</f>
        <v>0</v>
      </c>
    </row>
    <row r="26" spans="2:17" s="23" customFormat="1" ht="13.35" customHeight="1" x14ac:dyDescent="0.2">
      <c r="B26" s="97"/>
      <c r="C26" s="654" t="s">
        <v>46</v>
      </c>
      <c r="D26" s="654" t="s">
        <v>119</v>
      </c>
      <c r="E26" s="660">
        <f t="shared" ref="E26:F26" si="9">K82</f>
        <v>3</v>
      </c>
      <c r="F26" s="547">
        <f t="shared" si="9"/>
        <v>22</v>
      </c>
      <c r="G26" s="546">
        <f t="shared" si="1"/>
        <v>59</v>
      </c>
      <c r="H26" s="546">
        <f t="shared" ref="H26:I26" si="10">M82</f>
        <v>5</v>
      </c>
      <c r="I26" s="547">
        <f t="shared" si="10"/>
        <v>5</v>
      </c>
      <c r="J26" s="546">
        <f t="shared" si="8"/>
        <v>43</v>
      </c>
      <c r="K26" s="546">
        <f t="shared" si="3"/>
        <v>15</v>
      </c>
      <c r="L26" s="546">
        <f t="shared" si="4"/>
        <v>101</v>
      </c>
      <c r="M26" s="547">
        <f>J124</f>
        <v>12</v>
      </c>
      <c r="N26" s="547">
        <f t="shared" si="6"/>
        <v>1</v>
      </c>
      <c r="O26" s="81">
        <f t="shared" si="7"/>
        <v>266</v>
      </c>
      <c r="Q26" s="640">
        <f>A3.3.1!K26-O26</f>
        <v>0</v>
      </c>
    </row>
    <row r="27" spans="2:17" s="31" customFormat="1" ht="13.35" customHeight="1" x14ac:dyDescent="0.2">
      <c r="B27" s="97"/>
      <c r="C27" s="511" t="s">
        <v>22</v>
      </c>
      <c r="D27" s="368"/>
      <c r="E27" s="603">
        <f t="shared" ref="E27" si="11">SUM(E10:E26)</f>
        <v>20262</v>
      </c>
      <c r="F27" s="81">
        <f t="shared" ref="F27:N27" si="12">SUM(F10:F26)</f>
        <v>2188</v>
      </c>
      <c r="G27" s="80">
        <f t="shared" si="12"/>
        <v>53180</v>
      </c>
      <c r="H27" s="80">
        <f t="shared" si="12"/>
        <v>2299</v>
      </c>
      <c r="I27" s="81">
        <f t="shared" si="12"/>
        <v>63855</v>
      </c>
      <c r="J27" s="80">
        <f>SUM(J10:J26)</f>
        <v>127771</v>
      </c>
      <c r="K27" s="80">
        <f t="shared" si="12"/>
        <v>23344</v>
      </c>
      <c r="L27" s="80">
        <f t="shared" si="12"/>
        <v>254066</v>
      </c>
      <c r="M27" s="81">
        <f t="shared" si="12"/>
        <v>35755</v>
      </c>
      <c r="N27" s="81">
        <f t="shared" si="12"/>
        <v>17806</v>
      </c>
      <c r="O27" s="81">
        <f t="shared" ref="O27" si="13">SUM(E27:N27)</f>
        <v>600526</v>
      </c>
    </row>
    <row r="28" spans="2:17" s="31" customFormat="1" ht="13.35" customHeight="1" x14ac:dyDescent="0.2">
      <c r="B28" s="29"/>
      <c r="C28" s="630" t="s">
        <v>69</v>
      </c>
      <c r="D28" s="630"/>
      <c r="E28" s="659">
        <f t="shared" ref="E28:O29" si="14">E10</f>
        <v>10788</v>
      </c>
      <c r="F28" s="129">
        <f t="shared" si="14"/>
        <v>757</v>
      </c>
      <c r="G28" s="128">
        <f t="shared" si="14"/>
        <v>21671</v>
      </c>
      <c r="H28" s="128">
        <f t="shared" si="14"/>
        <v>878</v>
      </c>
      <c r="I28" s="129">
        <f t="shared" si="14"/>
        <v>15734</v>
      </c>
      <c r="J28" s="128">
        <f t="shared" si="14"/>
        <v>42284</v>
      </c>
      <c r="K28" s="128">
        <f t="shared" si="14"/>
        <v>7466</v>
      </c>
      <c r="L28" s="128">
        <f t="shared" si="14"/>
        <v>88791</v>
      </c>
      <c r="M28" s="129">
        <f t="shared" si="14"/>
        <v>10352</v>
      </c>
      <c r="N28" s="129">
        <f t="shared" si="14"/>
        <v>984</v>
      </c>
      <c r="O28" s="129">
        <f t="shared" si="14"/>
        <v>199705</v>
      </c>
    </row>
    <row r="29" spans="2:17" s="31" customFormat="1" ht="13.35" customHeight="1" x14ac:dyDescent="0.2">
      <c r="B29" s="29"/>
      <c r="C29" s="130" t="s">
        <v>70</v>
      </c>
      <c r="D29" s="130"/>
      <c r="E29" s="659">
        <f t="shared" si="14"/>
        <v>5018</v>
      </c>
      <c r="F29" s="129">
        <f t="shared" si="14"/>
        <v>975</v>
      </c>
      <c r="G29" s="128">
        <f t="shared" si="14"/>
        <v>11877</v>
      </c>
      <c r="H29" s="128">
        <f t="shared" si="14"/>
        <v>699</v>
      </c>
      <c r="I29" s="129">
        <f t="shared" si="14"/>
        <v>36135</v>
      </c>
      <c r="J29" s="128">
        <f t="shared" si="14"/>
        <v>46638</v>
      </c>
      <c r="K29" s="128">
        <f t="shared" si="14"/>
        <v>9403</v>
      </c>
      <c r="L29" s="128">
        <f t="shared" si="14"/>
        <v>91517</v>
      </c>
      <c r="M29" s="129">
        <f t="shared" si="14"/>
        <v>16565</v>
      </c>
      <c r="N29" s="129">
        <f t="shared" si="14"/>
        <v>16142</v>
      </c>
      <c r="O29" s="129">
        <f t="shared" si="14"/>
        <v>234969</v>
      </c>
    </row>
    <row r="30" spans="2:17" s="31" customFormat="1" ht="13.35" customHeight="1" x14ac:dyDescent="0.2">
      <c r="B30" s="97"/>
      <c r="C30" s="654" t="s">
        <v>71</v>
      </c>
      <c r="D30" s="654"/>
      <c r="E30" s="660">
        <f t="shared" ref="E30:O30" si="15">SUM(E12:E26)</f>
        <v>4456</v>
      </c>
      <c r="F30" s="547">
        <f t="shared" si="15"/>
        <v>456</v>
      </c>
      <c r="G30" s="546">
        <f t="shared" si="15"/>
        <v>19632</v>
      </c>
      <c r="H30" s="546">
        <f t="shared" si="15"/>
        <v>722</v>
      </c>
      <c r="I30" s="547">
        <f t="shared" si="15"/>
        <v>11986</v>
      </c>
      <c r="J30" s="546">
        <f t="shared" si="15"/>
        <v>38849</v>
      </c>
      <c r="K30" s="546">
        <f t="shared" si="15"/>
        <v>6475</v>
      </c>
      <c r="L30" s="546">
        <f t="shared" si="15"/>
        <v>73758</v>
      </c>
      <c r="M30" s="547">
        <f t="shared" si="15"/>
        <v>8838</v>
      </c>
      <c r="N30" s="547">
        <f t="shared" si="15"/>
        <v>680</v>
      </c>
      <c r="O30" s="547">
        <f t="shared" si="15"/>
        <v>165852</v>
      </c>
    </row>
    <row r="31" spans="2:17" s="31" customFormat="1" ht="13.35" customHeight="1" x14ac:dyDescent="0.2">
      <c r="B31" s="97"/>
      <c r="C31" s="511" t="s">
        <v>22</v>
      </c>
      <c r="D31" s="368"/>
      <c r="E31" s="603">
        <f t="shared" ref="E31:O31" si="16">SUM(E28:E30)</f>
        <v>20262</v>
      </c>
      <c r="F31" s="81">
        <f t="shared" si="16"/>
        <v>2188</v>
      </c>
      <c r="G31" s="80">
        <f t="shared" si="16"/>
        <v>53180</v>
      </c>
      <c r="H31" s="80">
        <f t="shared" si="16"/>
        <v>2299</v>
      </c>
      <c r="I31" s="81">
        <f t="shared" si="16"/>
        <v>63855</v>
      </c>
      <c r="J31" s="80">
        <f t="shared" si="16"/>
        <v>127771</v>
      </c>
      <c r="K31" s="80">
        <f t="shared" si="16"/>
        <v>23344</v>
      </c>
      <c r="L31" s="80">
        <f t="shared" si="16"/>
        <v>254066</v>
      </c>
      <c r="M31" s="81">
        <f t="shared" si="16"/>
        <v>35755</v>
      </c>
      <c r="N31" s="81">
        <f t="shared" si="16"/>
        <v>17806</v>
      </c>
      <c r="O31" s="81">
        <f t="shared" si="16"/>
        <v>600526</v>
      </c>
    </row>
    <row r="32" spans="2:17" s="31" customFormat="1" ht="13.35" customHeight="1" x14ac:dyDescent="0.2">
      <c r="B32" s="29"/>
      <c r="C32" s="655" t="s">
        <v>75</v>
      </c>
      <c r="D32" s="130"/>
      <c r="E32" s="659"/>
      <c r="F32" s="129"/>
      <c r="G32" s="128"/>
      <c r="H32" s="128"/>
      <c r="I32" s="129"/>
      <c r="J32" s="128"/>
      <c r="K32" s="128"/>
      <c r="L32" s="128"/>
      <c r="M32" s="129"/>
      <c r="N32" s="129"/>
      <c r="O32" s="129"/>
    </row>
    <row r="33" spans="2:20" s="31" customFormat="1" ht="13.35" customHeight="1" x14ac:dyDescent="0.2">
      <c r="B33" s="29"/>
      <c r="C33" s="630" t="s">
        <v>69</v>
      </c>
      <c r="D33" s="630"/>
      <c r="E33" s="557">
        <f t="shared" ref="E33:O35" si="17">E28/E$31</f>
        <v>0.53242522949363336</v>
      </c>
      <c r="F33" s="510">
        <f t="shared" si="17"/>
        <v>0.34597806215722121</v>
      </c>
      <c r="G33" s="509">
        <f t="shared" si="17"/>
        <v>0.40750282060925158</v>
      </c>
      <c r="H33" s="509">
        <f t="shared" si="17"/>
        <v>0.38190517616354935</v>
      </c>
      <c r="I33" s="510">
        <f t="shared" si="17"/>
        <v>0.24640200454153943</v>
      </c>
      <c r="J33" s="509">
        <f t="shared" si="17"/>
        <v>0.33093581485626627</v>
      </c>
      <c r="K33" s="509">
        <f t="shared" si="17"/>
        <v>0.31982522275531183</v>
      </c>
      <c r="L33" s="509">
        <f t="shared" si="17"/>
        <v>0.34948005636330715</v>
      </c>
      <c r="M33" s="510">
        <f t="shared" si="17"/>
        <v>0.28952594042791219</v>
      </c>
      <c r="N33" s="510">
        <f t="shared" si="17"/>
        <v>5.5262271144558013E-2</v>
      </c>
      <c r="O33" s="510">
        <f t="shared" si="17"/>
        <v>0.33255013105177794</v>
      </c>
    </row>
    <row r="34" spans="2:20" s="31" customFormat="1" ht="13.35" customHeight="1" x14ac:dyDescent="0.2">
      <c r="B34" s="29"/>
      <c r="C34" s="130" t="s">
        <v>70</v>
      </c>
      <c r="D34" s="130"/>
      <c r="E34" s="557">
        <f t="shared" si="17"/>
        <v>0.24765571019642682</v>
      </c>
      <c r="F34" s="510">
        <f t="shared" si="17"/>
        <v>0.44561243144424134</v>
      </c>
      <c r="G34" s="509">
        <f t="shared" si="17"/>
        <v>0.22333584054155697</v>
      </c>
      <c r="H34" s="509">
        <f t="shared" si="17"/>
        <v>0.30404523705959113</v>
      </c>
      <c r="I34" s="510">
        <f t="shared" si="17"/>
        <v>0.56589147286821706</v>
      </c>
      <c r="J34" s="509">
        <f t="shared" si="17"/>
        <v>0.36501240500583076</v>
      </c>
      <c r="K34" s="509">
        <f t="shared" si="17"/>
        <v>0.40280157642220699</v>
      </c>
      <c r="L34" s="509">
        <f t="shared" si="17"/>
        <v>0.36020955184873221</v>
      </c>
      <c r="M34" s="510">
        <f t="shared" si="17"/>
        <v>0.46329184729408474</v>
      </c>
      <c r="N34" s="510">
        <f t="shared" si="17"/>
        <v>0.90654835448725146</v>
      </c>
      <c r="O34" s="510">
        <f t="shared" si="17"/>
        <v>0.39127198489324361</v>
      </c>
    </row>
    <row r="35" spans="2:20" s="31" customFormat="1" ht="13.35" customHeight="1" x14ac:dyDescent="0.2">
      <c r="B35" s="97"/>
      <c r="C35" s="654" t="s">
        <v>71</v>
      </c>
      <c r="D35" s="654"/>
      <c r="E35" s="558">
        <f t="shared" si="17"/>
        <v>0.2199190603099398</v>
      </c>
      <c r="F35" s="515">
        <f t="shared" si="17"/>
        <v>0.20840950639853748</v>
      </c>
      <c r="G35" s="514">
        <f t="shared" si="17"/>
        <v>0.36916133884919144</v>
      </c>
      <c r="H35" s="514">
        <f t="shared" si="17"/>
        <v>0.31404958677685951</v>
      </c>
      <c r="I35" s="515">
        <f t="shared" si="17"/>
        <v>0.18770652259024351</v>
      </c>
      <c r="J35" s="514">
        <f t="shared" si="17"/>
        <v>0.30405178013790296</v>
      </c>
      <c r="K35" s="514">
        <f t="shared" si="17"/>
        <v>0.27737320082248113</v>
      </c>
      <c r="L35" s="514">
        <f t="shared" si="17"/>
        <v>0.29031039178796059</v>
      </c>
      <c r="M35" s="515">
        <f t="shared" si="17"/>
        <v>0.24718221227800308</v>
      </c>
      <c r="N35" s="515">
        <f t="shared" si="17"/>
        <v>3.8189374368190497E-2</v>
      </c>
      <c r="O35" s="515">
        <f t="shared" si="17"/>
        <v>0.27617788405497845</v>
      </c>
    </row>
    <row r="36" spans="2:20" s="31" customFormat="1" ht="13.35" customHeight="1" x14ac:dyDescent="0.2">
      <c r="B36" s="97"/>
      <c r="C36" s="511" t="s">
        <v>22</v>
      </c>
      <c r="D36" s="368"/>
      <c r="E36" s="559">
        <f t="shared" ref="E36:O36" si="18">SUM(E33:E35)</f>
        <v>1</v>
      </c>
      <c r="F36" s="513">
        <f t="shared" si="18"/>
        <v>1</v>
      </c>
      <c r="G36" s="512">
        <f t="shared" si="18"/>
        <v>1</v>
      </c>
      <c r="H36" s="512">
        <f t="shared" si="18"/>
        <v>1</v>
      </c>
      <c r="I36" s="513">
        <f t="shared" si="18"/>
        <v>1</v>
      </c>
      <c r="J36" s="512">
        <f t="shared" si="18"/>
        <v>1</v>
      </c>
      <c r="K36" s="512">
        <f t="shared" si="18"/>
        <v>1</v>
      </c>
      <c r="L36" s="512">
        <f t="shared" si="18"/>
        <v>1</v>
      </c>
      <c r="M36" s="513">
        <f t="shared" si="18"/>
        <v>1</v>
      </c>
      <c r="N36" s="513">
        <f t="shared" si="18"/>
        <v>1</v>
      </c>
      <c r="O36" s="513">
        <f t="shared" si="18"/>
        <v>1</v>
      </c>
    </row>
    <row r="37" spans="2:20" s="23" customFormat="1" ht="13.35" customHeight="1" x14ac:dyDescent="0.2">
      <c r="B37" s="31"/>
      <c r="C37" s="31"/>
      <c r="D37" s="31"/>
      <c r="O37" s="31"/>
    </row>
    <row r="38" spans="2:20" s="23" customFormat="1" ht="13.35" customHeight="1" x14ac:dyDescent="0.2">
      <c r="B38" s="31"/>
      <c r="C38" s="31"/>
      <c r="D38" s="31"/>
      <c r="I38" s="805" t="s">
        <v>190</v>
      </c>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A3.4.4!$J$6</f>
        <v>991</v>
      </c>
      <c r="F45" s="685">
        <f>A3.4.4!$J$8</f>
        <v>1773</v>
      </c>
      <c r="G45" s="685">
        <f>A3.4.4!$J$9</f>
        <v>1241</v>
      </c>
      <c r="H45" s="685">
        <f>A3.4.4!$J$10</f>
        <v>394</v>
      </c>
      <c r="I45" s="685">
        <f>A3.4.4!$J$15</f>
        <v>2201</v>
      </c>
      <c r="J45" s="685">
        <f>A3.4.4!$J$16</f>
        <v>121</v>
      </c>
      <c r="K45" s="685">
        <f>A3.4.4!$J$18</f>
        <v>3718</v>
      </c>
      <c r="L45" s="685">
        <f>A3.4.4!$J$20</f>
        <v>2759</v>
      </c>
      <c r="M45" s="685"/>
      <c r="N45" s="685">
        <f>A3.4.4!$J$22</f>
        <v>2781</v>
      </c>
      <c r="O45" s="685">
        <f>A3.4.4!$J$23</f>
        <v>2326</v>
      </c>
      <c r="P45" s="685">
        <f>A3.4.4!$J$28</f>
        <v>439</v>
      </c>
      <c r="Q45" s="685">
        <f>A3.4.4!$J$31</f>
        <v>658</v>
      </c>
      <c r="R45" s="685">
        <f>A3.4.4!$J$32</f>
        <v>665</v>
      </c>
      <c r="S45" s="685">
        <f>A3.4.4!$J$36</f>
        <v>1604</v>
      </c>
      <c r="T45" s="687">
        <f t="shared" ref="T45:T61" si="19">SUM(E45:S45)</f>
        <v>21671</v>
      </c>
    </row>
    <row r="46" spans="2:20" s="23" customFormat="1" ht="13.35" hidden="1" customHeight="1" x14ac:dyDescent="0.2">
      <c r="B46" s="31"/>
      <c r="C46" s="704" t="s">
        <v>30</v>
      </c>
      <c r="D46" s="705" t="s">
        <v>31</v>
      </c>
      <c r="E46" s="695">
        <f>A3.4.5!$J$6</f>
        <v>567</v>
      </c>
      <c r="F46" s="695">
        <f>A3.4.5!$J$8</f>
        <v>833</v>
      </c>
      <c r="G46" s="695">
        <f>A3.4.5!$J$9</f>
        <v>975</v>
      </c>
      <c r="H46" s="695">
        <f>A3.4.5!$J$10</f>
        <v>325</v>
      </c>
      <c r="I46" s="695">
        <f>A3.4.5!$J$15</f>
        <v>1387</v>
      </c>
      <c r="J46" s="695">
        <f>A3.4.5!$J$16</f>
        <v>73</v>
      </c>
      <c r="K46" s="695">
        <f>A3.4.5!$J$18</f>
        <v>1673</v>
      </c>
      <c r="L46" s="695">
        <f>A3.4.5!$J$20</f>
        <v>872</v>
      </c>
      <c r="M46" s="695"/>
      <c r="N46" s="695">
        <f>A3.4.5!$J$22</f>
        <v>1558</v>
      </c>
      <c r="O46" s="695">
        <f>A3.4.5!$J$23</f>
        <v>1760</v>
      </c>
      <c r="P46" s="695">
        <f>A3.4.5!$J$28</f>
        <v>272</v>
      </c>
      <c r="Q46" s="695">
        <f>A3.4.5!$J$31</f>
        <v>268</v>
      </c>
      <c r="R46" s="695">
        <f>A3.4.5!$J$32</f>
        <v>754</v>
      </c>
      <c r="S46" s="695">
        <f>A3.4.5!$J$36</f>
        <v>560</v>
      </c>
      <c r="T46" s="694">
        <f t="shared" si="19"/>
        <v>11877</v>
      </c>
    </row>
    <row r="47" spans="2:20" s="23" customFormat="1" ht="13.35" hidden="1" customHeight="1" x14ac:dyDescent="0.2">
      <c r="B47" s="31"/>
      <c r="C47" s="683" t="s">
        <v>32</v>
      </c>
      <c r="D47" s="684" t="s">
        <v>112</v>
      </c>
      <c r="E47" s="685">
        <v>301</v>
      </c>
      <c r="F47" s="685">
        <v>546</v>
      </c>
      <c r="G47" s="685">
        <v>589</v>
      </c>
      <c r="H47" s="685">
        <v>142</v>
      </c>
      <c r="I47" s="685">
        <v>700</v>
      </c>
      <c r="J47" s="685">
        <v>46</v>
      </c>
      <c r="K47" s="685">
        <v>1423</v>
      </c>
      <c r="L47" s="685">
        <v>317</v>
      </c>
      <c r="M47" s="685">
        <v>562</v>
      </c>
      <c r="N47" s="685">
        <v>747</v>
      </c>
      <c r="O47" s="685">
        <v>793</v>
      </c>
      <c r="P47" s="685">
        <v>132</v>
      </c>
      <c r="Q47" s="685">
        <v>212</v>
      </c>
      <c r="R47" s="685">
        <v>205</v>
      </c>
      <c r="S47" s="685">
        <v>434</v>
      </c>
      <c r="T47" s="687">
        <f t="shared" si="19"/>
        <v>7149</v>
      </c>
    </row>
    <row r="48" spans="2:20" s="23" customFormat="1" ht="13.35" hidden="1" customHeight="1" x14ac:dyDescent="0.2">
      <c r="B48" s="31"/>
      <c r="C48" s="683" t="s">
        <v>33</v>
      </c>
      <c r="D48" s="688" t="s">
        <v>61</v>
      </c>
      <c r="E48" s="685">
        <v>108</v>
      </c>
      <c r="F48" s="685">
        <v>302</v>
      </c>
      <c r="G48" s="685">
        <v>160</v>
      </c>
      <c r="H48" s="685">
        <v>82</v>
      </c>
      <c r="I48" s="685">
        <v>236</v>
      </c>
      <c r="J48" s="685">
        <v>26</v>
      </c>
      <c r="K48" s="685">
        <v>703</v>
      </c>
      <c r="L48" s="685">
        <v>152</v>
      </c>
      <c r="M48" s="685">
        <v>288</v>
      </c>
      <c r="N48" s="685">
        <v>365</v>
      </c>
      <c r="O48" s="685">
        <v>281</v>
      </c>
      <c r="P48" s="685">
        <v>61</v>
      </c>
      <c r="Q48" s="685">
        <v>75</v>
      </c>
      <c r="R48" s="685">
        <v>97</v>
      </c>
      <c r="S48" s="685">
        <v>174</v>
      </c>
      <c r="T48" s="687">
        <f t="shared" si="19"/>
        <v>3110</v>
      </c>
    </row>
    <row r="49" spans="2:20" s="23" customFormat="1" ht="13.35" hidden="1" customHeight="1" x14ac:dyDescent="0.2">
      <c r="B49" s="31"/>
      <c r="C49" s="689" t="s">
        <v>34</v>
      </c>
      <c r="D49" s="688" t="s">
        <v>62</v>
      </c>
      <c r="E49" s="685">
        <v>99</v>
      </c>
      <c r="F49" s="685">
        <v>292</v>
      </c>
      <c r="G49" s="685">
        <v>95</v>
      </c>
      <c r="H49" s="685">
        <v>78</v>
      </c>
      <c r="I49" s="685">
        <v>185</v>
      </c>
      <c r="J49" s="685">
        <v>16</v>
      </c>
      <c r="K49" s="685">
        <v>589</v>
      </c>
      <c r="L49" s="685">
        <v>124</v>
      </c>
      <c r="M49" s="685">
        <v>274</v>
      </c>
      <c r="N49" s="685">
        <v>294</v>
      </c>
      <c r="O49" s="685">
        <v>234</v>
      </c>
      <c r="P49" s="685">
        <v>59</v>
      </c>
      <c r="Q49" s="685">
        <v>52</v>
      </c>
      <c r="R49" s="685">
        <v>59</v>
      </c>
      <c r="S49" s="685">
        <v>115</v>
      </c>
      <c r="T49" s="687">
        <f t="shared" si="19"/>
        <v>2565</v>
      </c>
    </row>
    <row r="50" spans="2:20" s="23" customFormat="1" ht="13.35" hidden="1" customHeight="1" x14ac:dyDescent="0.2">
      <c r="B50" s="31"/>
      <c r="C50" s="689" t="s">
        <v>35</v>
      </c>
      <c r="D50" s="688" t="s">
        <v>58</v>
      </c>
      <c r="E50" s="685">
        <v>47</v>
      </c>
      <c r="F50" s="685">
        <v>131</v>
      </c>
      <c r="G50" s="685">
        <v>40</v>
      </c>
      <c r="H50" s="685">
        <v>48</v>
      </c>
      <c r="I50" s="685">
        <v>79</v>
      </c>
      <c r="J50" s="685">
        <v>6</v>
      </c>
      <c r="K50" s="685">
        <v>291</v>
      </c>
      <c r="L50" s="685">
        <v>85</v>
      </c>
      <c r="M50" s="685">
        <v>124</v>
      </c>
      <c r="N50" s="685">
        <v>153</v>
      </c>
      <c r="O50" s="685">
        <v>93</v>
      </c>
      <c r="P50" s="685">
        <v>26</v>
      </c>
      <c r="Q50" s="685">
        <v>27</v>
      </c>
      <c r="R50" s="685">
        <v>18</v>
      </c>
      <c r="S50" s="685">
        <v>49</v>
      </c>
      <c r="T50" s="687">
        <f t="shared" si="19"/>
        <v>1217</v>
      </c>
    </row>
    <row r="51" spans="2:20" s="23" customFormat="1" ht="13.35" hidden="1" customHeight="1" x14ac:dyDescent="0.2">
      <c r="B51" s="31"/>
      <c r="C51" s="689" t="s">
        <v>36</v>
      </c>
      <c r="D51" s="688" t="s">
        <v>59</v>
      </c>
      <c r="E51" s="685">
        <v>33</v>
      </c>
      <c r="F51" s="685">
        <v>96</v>
      </c>
      <c r="G51" s="685">
        <v>30</v>
      </c>
      <c r="H51" s="685">
        <v>29</v>
      </c>
      <c r="I51" s="685">
        <v>56</v>
      </c>
      <c r="J51" s="685">
        <v>5</v>
      </c>
      <c r="K51" s="685">
        <v>178</v>
      </c>
      <c r="L51" s="685">
        <v>42</v>
      </c>
      <c r="M51" s="685">
        <v>101</v>
      </c>
      <c r="N51" s="685">
        <v>122</v>
      </c>
      <c r="O51" s="685">
        <v>67</v>
      </c>
      <c r="P51" s="685">
        <v>28</v>
      </c>
      <c r="Q51" s="685">
        <v>15</v>
      </c>
      <c r="R51" s="685">
        <v>15</v>
      </c>
      <c r="S51" s="685">
        <v>36</v>
      </c>
      <c r="T51" s="687">
        <f t="shared" si="19"/>
        <v>853</v>
      </c>
    </row>
    <row r="52" spans="2:20" s="23" customFormat="1" ht="13.35" hidden="1" customHeight="1" x14ac:dyDescent="0.2">
      <c r="B52" s="31"/>
      <c r="C52" s="689" t="s">
        <v>37</v>
      </c>
      <c r="D52" s="688" t="s">
        <v>63</v>
      </c>
      <c r="E52" s="685">
        <v>69</v>
      </c>
      <c r="F52" s="685">
        <v>254</v>
      </c>
      <c r="G52" s="685">
        <v>78</v>
      </c>
      <c r="H52" s="685">
        <v>55</v>
      </c>
      <c r="I52" s="685">
        <v>136</v>
      </c>
      <c r="J52" s="685">
        <v>8</v>
      </c>
      <c r="K52" s="685">
        <v>451</v>
      </c>
      <c r="L52" s="685">
        <v>109</v>
      </c>
      <c r="M52" s="685">
        <v>202</v>
      </c>
      <c r="N52" s="685">
        <v>246</v>
      </c>
      <c r="O52" s="685">
        <v>135</v>
      </c>
      <c r="P52" s="685">
        <v>69</v>
      </c>
      <c r="Q52" s="685">
        <v>40</v>
      </c>
      <c r="R52" s="685">
        <v>31</v>
      </c>
      <c r="S52" s="685">
        <v>77</v>
      </c>
      <c r="T52" s="687">
        <f t="shared" si="19"/>
        <v>1960</v>
      </c>
    </row>
    <row r="53" spans="2:20" s="23" customFormat="1" ht="13.35" hidden="1" customHeight="1" x14ac:dyDescent="0.2">
      <c r="B53" s="31"/>
      <c r="C53" s="689" t="s">
        <v>38</v>
      </c>
      <c r="D53" s="688" t="s">
        <v>64</v>
      </c>
      <c r="E53" s="685">
        <v>34</v>
      </c>
      <c r="F53" s="685">
        <v>136</v>
      </c>
      <c r="G53" s="685">
        <v>37</v>
      </c>
      <c r="H53" s="685">
        <v>27</v>
      </c>
      <c r="I53" s="685">
        <v>82</v>
      </c>
      <c r="J53" s="685">
        <v>3</v>
      </c>
      <c r="K53" s="685">
        <v>231</v>
      </c>
      <c r="L53" s="685">
        <v>75</v>
      </c>
      <c r="M53" s="685">
        <v>97</v>
      </c>
      <c r="N53" s="685">
        <v>159</v>
      </c>
      <c r="O53" s="685">
        <v>62</v>
      </c>
      <c r="P53" s="685">
        <v>32</v>
      </c>
      <c r="Q53" s="685">
        <v>25</v>
      </c>
      <c r="R53" s="685">
        <v>9</v>
      </c>
      <c r="S53" s="685">
        <v>29</v>
      </c>
      <c r="T53" s="687">
        <f t="shared" si="19"/>
        <v>1038</v>
      </c>
    </row>
    <row r="54" spans="2:20" s="23" customFormat="1" ht="13.35" hidden="1" customHeight="1" x14ac:dyDescent="0.2">
      <c r="B54" s="31"/>
      <c r="C54" s="689" t="s">
        <v>39</v>
      </c>
      <c r="D54" s="688" t="s">
        <v>65</v>
      </c>
      <c r="E54" s="685">
        <v>14</v>
      </c>
      <c r="F54" s="685">
        <v>63</v>
      </c>
      <c r="G54" s="685">
        <v>24</v>
      </c>
      <c r="H54" s="685">
        <v>12</v>
      </c>
      <c r="I54" s="685">
        <v>44</v>
      </c>
      <c r="J54" s="685">
        <v>2</v>
      </c>
      <c r="K54" s="685">
        <v>110</v>
      </c>
      <c r="L54" s="685">
        <v>40</v>
      </c>
      <c r="M54" s="685">
        <v>39</v>
      </c>
      <c r="N54" s="685">
        <v>60</v>
      </c>
      <c r="O54" s="685">
        <v>32</v>
      </c>
      <c r="P54" s="685">
        <v>16</v>
      </c>
      <c r="Q54" s="685">
        <v>6</v>
      </c>
      <c r="R54" s="685">
        <v>5</v>
      </c>
      <c r="S54" s="685">
        <v>9</v>
      </c>
      <c r="T54" s="687">
        <f t="shared" si="19"/>
        <v>476</v>
      </c>
    </row>
    <row r="55" spans="2:20" s="23" customFormat="1" ht="13.35" hidden="1" customHeight="1" x14ac:dyDescent="0.2">
      <c r="B55" s="31"/>
      <c r="C55" s="689" t="s">
        <v>40</v>
      </c>
      <c r="D55" s="688" t="s">
        <v>66</v>
      </c>
      <c r="E55" s="685">
        <v>7</v>
      </c>
      <c r="F55" s="685">
        <v>39</v>
      </c>
      <c r="G55" s="685">
        <v>7</v>
      </c>
      <c r="H55" s="685">
        <v>4</v>
      </c>
      <c r="I55" s="685">
        <v>22</v>
      </c>
      <c r="J55" s="685">
        <v>1</v>
      </c>
      <c r="K55" s="685">
        <v>66</v>
      </c>
      <c r="L55" s="685">
        <v>19</v>
      </c>
      <c r="M55" s="685">
        <v>25</v>
      </c>
      <c r="N55" s="685">
        <v>37</v>
      </c>
      <c r="O55" s="685">
        <v>20</v>
      </c>
      <c r="P55" s="685">
        <v>7</v>
      </c>
      <c r="Q55" s="685">
        <v>10</v>
      </c>
      <c r="R55" s="685">
        <v>5</v>
      </c>
      <c r="S55" s="685">
        <v>6</v>
      </c>
      <c r="T55" s="687">
        <f t="shared" si="19"/>
        <v>275</v>
      </c>
    </row>
    <row r="56" spans="2:20" s="23" customFormat="1" ht="13.35" hidden="1" customHeight="1" x14ac:dyDescent="0.2">
      <c r="B56" s="31"/>
      <c r="C56" s="689" t="s">
        <v>41</v>
      </c>
      <c r="D56" s="688" t="s">
        <v>114</v>
      </c>
      <c r="E56" s="685">
        <v>15</v>
      </c>
      <c r="F56" s="685">
        <v>89</v>
      </c>
      <c r="G56" s="685">
        <v>21</v>
      </c>
      <c r="H56" s="685">
        <v>11</v>
      </c>
      <c r="I56" s="685">
        <v>57</v>
      </c>
      <c r="J56" s="685">
        <v>3</v>
      </c>
      <c r="K56" s="685">
        <v>105</v>
      </c>
      <c r="L56" s="685">
        <v>36</v>
      </c>
      <c r="M56" s="685">
        <v>49</v>
      </c>
      <c r="N56" s="685">
        <v>89</v>
      </c>
      <c r="O56" s="685">
        <v>33</v>
      </c>
      <c r="P56" s="685">
        <v>18</v>
      </c>
      <c r="Q56" s="685">
        <v>6</v>
      </c>
      <c r="R56" s="685">
        <v>8</v>
      </c>
      <c r="S56" s="685">
        <v>12</v>
      </c>
      <c r="T56" s="687">
        <f t="shared" si="19"/>
        <v>552</v>
      </c>
    </row>
    <row r="57" spans="2:20" s="23" customFormat="1" ht="13.35" hidden="1" customHeight="1" x14ac:dyDescent="0.2">
      <c r="B57" s="31"/>
      <c r="C57" s="689" t="s">
        <v>42</v>
      </c>
      <c r="D57" s="688" t="s">
        <v>115</v>
      </c>
      <c r="E57" s="685">
        <v>3</v>
      </c>
      <c r="F57" s="685">
        <v>36</v>
      </c>
      <c r="G57" s="685">
        <v>3</v>
      </c>
      <c r="H57" s="685">
        <v>5</v>
      </c>
      <c r="I57" s="685">
        <v>22</v>
      </c>
      <c r="J57" s="685">
        <v>3</v>
      </c>
      <c r="K57" s="685">
        <v>44</v>
      </c>
      <c r="L57" s="685">
        <v>11</v>
      </c>
      <c r="M57" s="685">
        <v>14</v>
      </c>
      <c r="N57" s="685">
        <v>40</v>
      </c>
      <c r="O57" s="685">
        <v>12</v>
      </c>
      <c r="P57" s="685">
        <v>7</v>
      </c>
      <c r="Q57" s="685">
        <v>3</v>
      </c>
      <c r="R57" s="685">
        <v>3</v>
      </c>
      <c r="S57" s="685">
        <v>5</v>
      </c>
      <c r="T57" s="687">
        <f t="shared" si="19"/>
        <v>211</v>
      </c>
    </row>
    <row r="58" spans="2:20" s="23" customFormat="1" ht="13.35" hidden="1" customHeight="1" x14ac:dyDescent="0.2">
      <c r="B58" s="31"/>
      <c r="C58" s="689" t="s">
        <v>43</v>
      </c>
      <c r="D58" s="688" t="s">
        <v>116</v>
      </c>
      <c r="E58" s="685">
        <v>2</v>
      </c>
      <c r="F58" s="685">
        <v>12</v>
      </c>
      <c r="G58" s="685">
        <v>4</v>
      </c>
      <c r="H58" s="685">
        <v>1</v>
      </c>
      <c r="I58" s="685">
        <v>9</v>
      </c>
      <c r="J58" s="685">
        <v>0</v>
      </c>
      <c r="K58" s="685">
        <v>11</v>
      </c>
      <c r="L58" s="685">
        <v>8</v>
      </c>
      <c r="M58" s="685">
        <v>1</v>
      </c>
      <c r="N58" s="685">
        <v>15</v>
      </c>
      <c r="O58" s="685">
        <v>7</v>
      </c>
      <c r="P58" s="685">
        <v>1</v>
      </c>
      <c r="Q58" s="685">
        <v>0</v>
      </c>
      <c r="R58" s="685">
        <v>2</v>
      </c>
      <c r="S58" s="685">
        <v>2</v>
      </c>
      <c r="T58" s="687">
        <f t="shared" si="19"/>
        <v>75</v>
      </c>
    </row>
    <row r="59" spans="2:20" s="23" customFormat="1" ht="13.35" hidden="1" customHeight="1" x14ac:dyDescent="0.2">
      <c r="B59" s="31"/>
      <c r="C59" s="689" t="s">
        <v>44</v>
      </c>
      <c r="D59" s="688" t="s">
        <v>117</v>
      </c>
      <c r="E59" s="685">
        <v>1</v>
      </c>
      <c r="F59" s="685">
        <v>3</v>
      </c>
      <c r="G59" s="685">
        <v>1</v>
      </c>
      <c r="H59" s="685">
        <v>3</v>
      </c>
      <c r="I59" s="685">
        <v>5</v>
      </c>
      <c r="J59" s="685">
        <v>0</v>
      </c>
      <c r="K59" s="685">
        <v>14</v>
      </c>
      <c r="L59" s="685">
        <v>5</v>
      </c>
      <c r="M59" s="685">
        <v>2</v>
      </c>
      <c r="N59" s="685">
        <v>5</v>
      </c>
      <c r="O59" s="685">
        <v>4</v>
      </c>
      <c r="P59" s="685">
        <v>0</v>
      </c>
      <c r="Q59" s="685">
        <v>0</v>
      </c>
      <c r="R59" s="685">
        <v>0</v>
      </c>
      <c r="S59" s="685">
        <v>0</v>
      </c>
      <c r="T59" s="687">
        <f t="shared" si="19"/>
        <v>43</v>
      </c>
    </row>
    <row r="60" spans="2:20" s="23" customFormat="1" ht="13.35" hidden="1" customHeight="1" x14ac:dyDescent="0.2">
      <c r="B60" s="31"/>
      <c r="C60" s="689" t="s">
        <v>45</v>
      </c>
      <c r="D60" s="688" t="s">
        <v>118</v>
      </c>
      <c r="E60" s="685">
        <v>0</v>
      </c>
      <c r="F60" s="685">
        <v>16</v>
      </c>
      <c r="G60" s="685">
        <v>0</v>
      </c>
      <c r="H60" s="685">
        <v>2</v>
      </c>
      <c r="I60" s="685">
        <v>8</v>
      </c>
      <c r="J60" s="685">
        <v>0</v>
      </c>
      <c r="K60" s="685">
        <v>7</v>
      </c>
      <c r="L60" s="685">
        <v>7</v>
      </c>
      <c r="M60" s="685">
        <v>1</v>
      </c>
      <c r="N60" s="685">
        <v>4</v>
      </c>
      <c r="O60" s="685">
        <v>2</v>
      </c>
      <c r="P60" s="685">
        <v>0</v>
      </c>
      <c r="Q60" s="685">
        <v>0</v>
      </c>
      <c r="R60" s="685">
        <v>2</v>
      </c>
      <c r="S60" s="685">
        <v>0</v>
      </c>
      <c r="T60" s="687">
        <f t="shared" si="19"/>
        <v>49</v>
      </c>
    </row>
    <row r="61" spans="2:20" s="23" customFormat="1" ht="13.35" hidden="1" customHeight="1" x14ac:dyDescent="0.2">
      <c r="B61" s="31"/>
      <c r="C61" s="690" t="s">
        <v>46</v>
      </c>
      <c r="D61" s="691" t="s">
        <v>119</v>
      </c>
      <c r="E61" s="695">
        <v>3</v>
      </c>
      <c r="F61" s="695">
        <v>10</v>
      </c>
      <c r="G61" s="695">
        <v>0</v>
      </c>
      <c r="H61" s="695">
        <v>7</v>
      </c>
      <c r="I61" s="695">
        <v>13</v>
      </c>
      <c r="J61" s="695">
        <v>0</v>
      </c>
      <c r="K61" s="695">
        <v>7</v>
      </c>
      <c r="L61" s="695">
        <v>4</v>
      </c>
      <c r="M61" s="695">
        <v>1</v>
      </c>
      <c r="N61" s="695">
        <v>9</v>
      </c>
      <c r="O61" s="695">
        <v>5</v>
      </c>
      <c r="P61" s="695">
        <v>0</v>
      </c>
      <c r="Q61" s="695">
        <v>0</v>
      </c>
      <c r="R61" s="695">
        <v>0</v>
      </c>
      <c r="S61" s="695">
        <v>0</v>
      </c>
      <c r="T61" s="694">
        <f t="shared" si="19"/>
        <v>59</v>
      </c>
    </row>
    <row r="62" spans="2:20" s="23" customFormat="1" ht="13.35" hidden="1" customHeight="1" x14ac:dyDescent="0.2">
      <c r="B62" s="31"/>
      <c r="C62" s="690"/>
      <c r="D62" s="691"/>
      <c r="E62" s="692">
        <f t="shared" ref="E62:K62" si="20">SUM(E45:E61)</f>
        <v>2294</v>
      </c>
      <c r="F62" s="692">
        <f t="shared" si="20"/>
        <v>4631</v>
      </c>
      <c r="G62" s="692">
        <f t="shared" si="20"/>
        <v>3305</v>
      </c>
      <c r="H62" s="692">
        <f t="shared" si="20"/>
        <v>1225</v>
      </c>
      <c r="I62" s="692">
        <f t="shared" si="20"/>
        <v>5242</v>
      </c>
      <c r="J62" s="692">
        <f t="shared" si="20"/>
        <v>313</v>
      </c>
      <c r="K62" s="692">
        <f t="shared" si="20"/>
        <v>9621</v>
      </c>
      <c r="L62" s="692">
        <f>SUM(L45:L61)+SUM(M45:M61)</f>
        <v>6445</v>
      </c>
      <c r="M62" s="692"/>
      <c r="N62" s="692">
        <f t="shared" ref="N62:T62" si="21">SUM(N45:N61)</f>
        <v>6684</v>
      </c>
      <c r="O62" s="692">
        <f t="shared" si="21"/>
        <v>5866</v>
      </c>
      <c r="P62" s="692">
        <f t="shared" si="21"/>
        <v>1167</v>
      </c>
      <c r="Q62" s="692">
        <f t="shared" si="21"/>
        <v>1397</v>
      </c>
      <c r="R62" s="692">
        <f t="shared" si="21"/>
        <v>1878</v>
      </c>
      <c r="S62" s="692">
        <f t="shared" si="21"/>
        <v>3112</v>
      </c>
      <c r="T62" s="694">
        <f t="shared" si="21"/>
        <v>53180</v>
      </c>
    </row>
    <row r="63" spans="2:20" s="23" customFormat="1" ht="13.35" hidden="1" customHeight="1" x14ac:dyDescent="0.2">
      <c r="B63" s="31"/>
      <c r="C63" s="130"/>
      <c r="D63" s="130"/>
      <c r="E63" s="677">
        <f>A3.4.1!$J$6</f>
        <v>2294</v>
      </c>
      <c r="F63" s="678">
        <f>A3.4.1!$J$8</f>
        <v>4631</v>
      </c>
      <c r="G63" s="678">
        <f>A3.4.1!$J$9</f>
        <v>3305</v>
      </c>
      <c r="H63" s="679">
        <f>A3.4.1!$J$10</f>
        <v>1225</v>
      </c>
      <c r="I63" s="678">
        <f>A3.4.1!$J$15</f>
        <v>5242</v>
      </c>
      <c r="J63" s="678">
        <f>A3.4.1!$J$16</f>
        <v>313</v>
      </c>
      <c r="K63" s="678">
        <f>A3.4.1!$J$18</f>
        <v>9621</v>
      </c>
      <c r="L63" s="678">
        <f>A3.4.1!$J$20</f>
        <v>6445</v>
      </c>
      <c r="M63" s="678"/>
      <c r="N63" s="678">
        <f>A3.4.1!$J$22</f>
        <v>6684</v>
      </c>
      <c r="O63" s="678">
        <f>A3.4.1!$J$23</f>
        <v>5866</v>
      </c>
      <c r="P63" s="678">
        <f>A3.4.1!$J$28</f>
        <v>1167</v>
      </c>
      <c r="Q63" s="678">
        <f>A3.4.1!$J$31</f>
        <v>1397</v>
      </c>
      <c r="R63" s="678">
        <f>A3.4.1!$J$32</f>
        <v>1878</v>
      </c>
      <c r="S63" s="631">
        <f>A3.4.1!$J$36</f>
        <v>3112</v>
      </c>
    </row>
    <row r="64" spans="2:20" s="23" customFormat="1" ht="13.35" hidden="1"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A3.4.4!$J$4</f>
        <v>9852</v>
      </c>
      <c r="F66" s="685">
        <f>A3.4.4!$J$14</f>
        <v>78381</v>
      </c>
      <c r="G66" s="685">
        <f>A3.4.4!$J$17</f>
        <v>72</v>
      </c>
      <c r="H66" s="685">
        <f>A3.4.4!$J$26</f>
        <v>486</v>
      </c>
      <c r="I66" s="687">
        <f t="shared" ref="I66:I83" si="22">SUM(E66:H66)</f>
        <v>88791</v>
      </c>
      <c r="J66" s="680"/>
      <c r="K66" s="701">
        <f>A3.4.4!$J$5</f>
        <v>10788</v>
      </c>
      <c r="L66" s="685">
        <f>A3.4.4!$J$21</f>
        <v>757</v>
      </c>
      <c r="M66" s="685">
        <f>A3.4.4!$J$13</f>
        <v>878</v>
      </c>
      <c r="N66" s="685">
        <f>A3.4.4!$J$11</f>
        <v>15734</v>
      </c>
      <c r="O66" s="686">
        <f>A3.4.4!$J$33</f>
        <v>7466</v>
      </c>
      <c r="P66" s="680"/>
      <c r="Q66" s="680"/>
      <c r="R66" s="680"/>
    </row>
    <row r="67" spans="2:18" s="23" customFormat="1" ht="13.35" hidden="1" customHeight="1" x14ac:dyDescent="0.2">
      <c r="B67" s="31"/>
      <c r="C67" s="704" t="s">
        <v>30</v>
      </c>
      <c r="D67" s="705" t="s">
        <v>31</v>
      </c>
      <c r="E67" s="695">
        <f>A3.4.5!$J$4</f>
        <v>26635</v>
      </c>
      <c r="F67" s="695">
        <f>A3.4.5!$J$14</f>
        <v>63970</v>
      </c>
      <c r="G67" s="695">
        <f>A3.4.5!$J$17</f>
        <v>132</v>
      </c>
      <c r="H67" s="695">
        <f>A3.4.5!$J$26</f>
        <v>780</v>
      </c>
      <c r="I67" s="694">
        <f t="shared" si="22"/>
        <v>91517</v>
      </c>
      <c r="J67" s="680"/>
      <c r="K67" s="702">
        <f>A3.4.5!$J$5</f>
        <v>5018</v>
      </c>
      <c r="L67" s="695">
        <f>A3.4.5!$J$21</f>
        <v>975</v>
      </c>
      <c r="M67" s="695">
        <f>A3.4.5!$J$13</f>
        <v>699</v>
      </c>
      <c r="N67" s="695">
        <f>A3.4.5!$J$11</f>
        <v>36135</v>
      </c>
      <c r="O67" s="696">
        <f>A3.4.5!$J$33</f>
        <v>9403</v>
      </c>
      <c r="P67" s="680"/>
      <c r="Q67" s="680"/>
      <c r="R67" s="680"/>
    </row>
    <row r="68" spans="2:18" s="23" customFormat="1" ht="13.35" hidden="1" customHeight="1" x14ac:dyDescent="0.2">
      <c r="B68" s="31"/>
      <c r="C68" s="683" t="s">
        <v>32</v>
      </c>
      <c r="D68" s="684" t="s">
        <v>112</v>
      </c>
      <c r="E68" s="712">
        <v>4415</v>
      </c>
      <c r="F68" s="712">
        <v>29365</v>
      </c>
      <c r="G68" s="712">
        <v>25</v>
      </c>
      <c r="H68" s="685">
        <v>158</v>
      </c>
      <c r="I68" s="687">
        <f t="shared" si="22"/>
        <v>33963</v>
      </c>
      <c r="J68" s="680"/>
      <c r="K68" s="701">
        <v>1749</v>
      </c>
      <c r="L68" s="685">
        <v>128</v>
      </c>
      <c r="M68" s="685">
        <v>287</v>
      </c>
      <c r="N68" s="685">
        <v>6425</v>
      </c>
      <c r="O68" s="686">
        <v>3096</v>
      </c>
      <c r="P68" s="680"/>
      <c r="Q68" s="680"/>
      <c r="R68" s="680"/>
    </row>
    <row r="69" spans="2:18" s="23" customFormat="1" ht="13.35" hidden="1" customHeight="1" x14ac:dyDescent="0.2">
      <c r="B69" s="31"/>
      <c r="C69" s="683" t="s">
        <v>33</v>
      </c>
      <c r="D69" s="688" t="s">
        <v>61</v>
      </c>
      <c r="E69" s="685">
        <v>1330</v>
      </c>
      <c r="F69" s="685">
        <v>11910</v>
      </c>
      <c r="G69" s="685">
        <v>9</v>
      </c>
      <c r="H69" s="685">
        <v>59</v>
      </c>
      <c r="I69" s="687">
        <f t="shared" si="22"/>
        <v>13308</v>
      </c>
      <c r="J69" s="680"/>
      <c r="K69" s="701">
        <v>770</v>
      </c>
      <c r="L69" s="685">
        <v>61</v>
      </c>
      <c r="M69" s="685">
        <v>135</v>
      </c>
      <c r="N69" s="685">
        <v>1845</v>
      </c>
      <c r="O69" s="686">
        <v>1008</v>
      </c>
      <c r="P69" s="680"/>
      <c r="Q69" s="680"/>
      <c r="R69" s="680"/>
    </row>
    <row r="70" spans="2:18" s="23" customFormat="1" ht="13.35" hidden="1" customHeight="1" x14ac:dyDescent="0.2">
      <c r="B70" s="31"/>
      <c r="C70" s="689" t="s">
        <v>34</v>
      </c>
      <c r="D70" s="688" t="s">
        <v>62</v>
      </c>
      <c r="E70" s="685">
        <v>904</v>
      </c>
      <c r="F70" s="685">
        <v>8420</v>
      </c>
      <c r="G70" s="685">
        <v>8</v>
      </c>
      <c r="H70" s="685">
        <v>41</v>
      </c>
      <c r="I70" s="687">
        <f t="shared" si="22"/>
        <v>9373</v>
      </c>
      <c r="J70" s="680"/>
      <c r="K70" s="701">
        <v>668</v>
      </c>
      <c r="L70" s="685">
        <v>44</v>
      </c>
      <c r="M70" s="685">
        <v>96</v>
      </c>
      <c r="N70" s="685">
        <v>1294</v>
      </c>
      <c r="O70" s="686">
        <v>749</v>
      </c>
      <c r="P70" s="680"/>
      <c r="Q70" s="680"/>
      <c r="R70" s="680"/>
    </row>
    <row r="71" spans="2:18" s="23" customFormat="1" ht="13.35" hidden="1" customHeight="1" x14ac:dyDescent="0.2">
      <c r="B71" s="31"/>
      <c r="C71" s="689" t="s">
        <v>35</v>
      </c>
      <c r="D71" s="688" t="s">
        <v>58</v>
      </c>
      <c r="E71" s="685">
        <v>399</v>
      </c>
      <c r="F71" s="685">
        <v>3898</v>
      </c>
      <c r="G71" s="685">
        <v>5</v>
      </c>
      <c r="H71" s="685">
        <v>27</v>
      </c>
      <c r="I71" s="687">
        <f t="shared" si="22"/>
        <v>4329</v>
      </c>
      <c r="J71" s="680"/>
      <c r="K71" s="701">
        <v>290</v>
      </c>
      <c r="L71" s="685">
        <v>23</v>
      </c>
      <c r="M71" s="685">
        <v>43</v>
      </c>
      <c r="N71" s="685">
        <v>557</v>
      </c>
      <c r="O71" s="686">
        <v>312</v>
      </c>
      <c r="P71" s="680"/>
      <c r="Q71" s="680"/>
      <c r="R71" s="680"/>
    </row>
    <row r="72" spans="2:18" s="23" customFormat="1" ht="13.35" hidden="1" customHeight="1" x14ac:dyDescent="0.2">
      <c r="B72" s="31"/>
      <c r="C72" s="689" t="s">
        <v>36</v>
      </c>
      <c r="D72" s="688" t="s">
        <v>59</v>
      </c>
      <c r="E72" s="685">
        <v>268</v>
      </c>
      <c r="F72" s="685">
        <v>2368</v>
      </c>
      <c r="G72" s="685">
        <v>1</v>
      </c>
      <c r="H72" s="685">
        <v>13</v>
      </c>
      <c r="I72" s="687">
        <f t="shared" si="22"/>
        <v>2650</v>
      </c>
      <c r="J72" s="680"/>
      <c r="K72" s="701">
        <v>227</v>
      </c>
      <c r="L72" s="685">
        <v>14</v>
      </c>
      <c r="M72" s="685">
        <v>22</v>
      </c>
      <c r="N72" s="685">
        <v>361</v>
      </c>
      <c r="O72" s="686">
        <v>211</v>
      </c>
      <c r="P72" s="680"/>
      <c r="Q72" s="680"/>
      <c r="R72" s="680"/>
    </row>
    <row r="73" spans="2:18" s="23" customFormat="1" ht="13.35" hidden="1" customHeight="1" x14ac:dyDescent="0.2">
      <c r="B73" s="31"/>
      <c r="C73" s="689" t="s">
        <v>37</v>
      </c>
      <c r="D73" s="688" t="s">
        <v>63</v>
      </c>
      <c r="E73" s="685">
        <v>588</v>
      </c>
      <c r="F73" s="685">
        <v>4553</v>
      </c>
      <c r="G73" s="685">
        <v>1</v>
      </c>
      <c r="H73" s="685">
        <v>30</v>
      </c>
      <c r="I73" s="687">
        <f t="shared" si="22"/>
        <v>5172</v>
      </c>
      <c r="J73" s="680"/>
      <c r="K73" s="701">
        <v>378</v>
      </c>
      <c r="L73" s="685">
        <v>62</v>
      </c>
      <c r="M73" s="685">
        <v>61</v>
      </c>
      <c r="N73" s="685">
        <v>728</v>
      </c>
      <c r="O73" s="686">
        <v>469</v>
      </c>
      <c r="P73" s="680"/>
      <c r="Q73" s="680"/>
      <c r="R73" s="680"/>
    </row>
    <row r="74" spans="2:18" s="23" customFormat="1" ht="13.35" hidden="1" customHeight="1" x14ac:dyDescent="0.2">
      <c r="B74" s="31"/>
      <c r="C74" s="689" t="s">
        <v>38</v>
      </c>
      <c r="D74" s="688" t="s">
        <v>64</v>
      </c>
      <c r="E74" s="685">
        <v>279</v>
      </c>
      <c r="F74" s="685">
        <v>1909</v>
      </c>
      <c r="G74" s="685">
        <v>1</v>
      </c>
      <c r="H74" s="685">
        <v>10</v>
      </c>
      <c r="I74" s="687">
        <f t="shared" si="22"/>
        <v>2199</v>
      </c>
      <c r="J74" s="680"/>
      <c r="K74" s="701">
        <v>175</v>
      </c>
      <c r="L74" s="685">
        <v>15</v>
      </c>
      <c r="M74" s="685">
        <v>28</v>
      </c>
      <c r="N74" s="685">
        <v>341</v>
      </c>
      <c r="O74" s="686">
        <v>252</v>
      </c>
      <c r="P74" s="680"/>
      <c r="Q74" s="680"/>
      <c r="R74" s="680"/>
    </row>
    <row r="75" spans="2:18" s="23" customFormat="1" ht="13.35" hidden="1" customHeight="1" x14ac:dyDescent="0.2">
      <c r="B75" s="31"/>
      <c r="C75" s="689" t="s">
        <v>39</v>
      </c>
      <c r="D75" s="688" t="s">
        <v>65</v>
      </c>
      <c r="E75" s="685">
        <v>106</v>
      </c>
      <c r="F75" s="685">
        <v>697</v>
      </c>
      <c r="G75" s="685">
        <v>1</v>
      </c>
      <c r="H75" s="685">
        <v>8</v>
      </c>
      <c r="I75" s="687">
        <f t="shared" si="22"/>
        <v>812</v>
      </c>
      <c r="J75" s="680"/>
      <c r="K75" s="701">
        <v>67</v>
      </c>
      <c r="L75" s="685">
        <v>14</v>
      </c>
      <c r="M75" s="685">
        <v>11</v>
      </c>
      <c r="N75" s="685">
        <v>151</v>
      </c>
      <c r="O75" s="686">
        <v>95</v>
      </c>
      <c r="P75" s="680"/>
      <c r="Q75" s="680"/>
      <c r="R75" s="680"/>
    </row>
    <row r="76" spans="2:18" s="23" customFormat="1" ht="13.35" hidden="1" customHeight="1" x14ac:dyDescent="0.2">
      <c r="B76" s="31"/>
      <c r="C76" s="689" t="s">
        <v>40</v>
      </c>
      <c r="D76" s="688" t="s">
        <v>66</v>
      </c>
      <c r="E76" s="685">
        <v>53</v>
      </c>
      <c r="F76" s="685">
        <v>382</v>
      </c>
      <c r="G76" s="685">
        <v>1</v>
      </c>
      <c r="H76" s="685">
        <v>5</v>
      </c>
      <c r="I76" s="687">
        <f t="shared" si="22"/>
        <v>441</v>
      </c>
      <c r="J76" s="680"/>
      <c r="K76" s="701">
        <v>35</v>
      </c>
      <c r="L76" s="685">
        <v>7</v>
      </c>
      <c r="M76" s="685">
        <v>7</v>
      </c>
      <c r="N76" s="685">
        <v>77</v>
      </c>
      <c r="O76" s="686">
        <v>56</v>
      </c>
      <c r="P76" s="680"/>
      <c r="Q76" s="680"/>
      <c r="R76" s="680"/>
    </row>
    <row r="77" spans="2:18" s="23" customFormat="1" ht="13.35" hidden="1" customHeight="1" x14ac:dyDescent="0.2">
      <c r="B77" s="31"/>
      <c r="C77" s="689" t="s">
        <v>41</v>
      </c>
      <c r="D77" s="688" t="s">
        <v>114</v>
      </c>
      <c r="E77" s="685">
        <v>105</v>
      </c>
      <c r="F77" s="685">
        <v>754</v>
      </c>
      <c r="G77" s="685">
        <v>1</v>
      </c>
      <c r="H77" s="685">
        <v>8</v>
      </c>
      <c r="I77" s="687">
        <f t="shared" si="22"/>
        <v>868</v>
      </c>
      <c r="J77" s="680"/>
      <c r="K77" s="701">
        <v>63</v>
      </c>
      <c r="L77" s="685">
        <v>31</v>
      </c>
      <c r="M77" s="685">
        <v>15</v>
      </c>
      <c r="N77" s="685">
        <v>129</v>
      </c>
      <c r="O77" s="686">
        <v>129</v>
      </c>
      <c r="P77" s="680"/>
      <c r="Q77" s="680"/>
      <c r="R77" s="680"/>
    </row>
    <row r="78" spans="2:18" s="23" customFormat="1" ht="13.35" hidden="1" customHeight="1" x14ac:dyDescent="0.2">
      <c r="B78" s="31"/>
      <c r="C78" s="689" t="s">
        <v>42</v>
      </c>
      <c r="D78" s="688" t="s">
        <v>115</v>
      </c>
      <c r="E78" s="685">
        <v>32</v>
      </c>
      <c r="F78" s="685">
        <v>251</v>
      </c>
      <c r="G78" s="685">
        <v>2</v>
      </c>
      <c r="H78" s="685">
        <v>3</v>
      </c>
      <c r="I78" s="687">
        <f t="shared" si="22"/>
        <v>288</v>
      </c>
      <c r="J78" s="680"/>
      <c r="K78" s="701">
        <v>15</v>
      </c>
      <c r="L78" s="685">
        <v>14</v>
      </c>
      <c r="M78" s="685">
        <v>7</v>
      </c>
      <c r="N78" s="685">
        <v>44</v>
      </c>
      <c r="O78" s="686">
        <v>44</v>
      </c>
      <c r="P78" s="680"/>
      <c r="Q78" s="680"/>
      <c r="R78" s="680"/>
    </row>
    <row r="79" spans="2:18" s="23" customFormat="1" ht="13.35" hidden="1" customHeight="1" x14ac:dyDescent="0.2">
      <c r="B79" s="31"/>
      <c r="C79" s="689" t="s">
        <v>43</v>
      </c>
      <c r="D79" s="688" t="s">
        <v>116</v>
      </c>
      <c r="E79" s="685">
        <v>12</v>
      </c>
      <c r="F79" s="685">
        <v>96</v>
      </c>
      <c r="G79" s="685">
        <v>2</v>
      </c>
      <c r="H79" s="685">
        <v>0</v>
      </c>
      <c r="I79" s="687">
        <f t="shared" si="22"/>
        <v>110</v>
      </c>
      <c r="J79" s="680"/>
      <c r="K79" s="701">
        <v>5</v>
      </c>
      <c r="L79" s="685">
        <v>10</v>
      </c>
      <c r="M79" s="685">
        <v>2</v>
      </c>
      <c r="N79" s="685">
        <v>18</v>
      </c>
      <c r="O79" s="686">
        <v>20</v>
      </c>
      <c r="P79" s="680"/>
      <c r="Q79" s="680"/>
      <c r="R79" s="680"/>
    </row>
    <row r="80" spans="2:18" s="23" customFormat="1" ht="13.35" hidden="1" customHeight="1" x14ac:dyDescent="0.2">
      <c r="B80" s="31"/>
      <c r="C80" s="689" t="s">
        <v>44</v>
      </c>
      <c r="D80" s="688" t="s">
        <v>117</v>
      </c>
      <c r="E80" s="685">
        <v>1</v>
      </c>
      <c r="F80" s="685">
        <v>59</v>
      </c>
      <c r="G80" s="685">
        <v>1</v>
      </c>
      <c r="H80" s="685">
        <v>0</v>
      </c>
      <c r="I80" s="687">
        <f t="shared" si="22"/>
        <v>61</v>
      </c>
      <c r="J80" s="680"/>
      <c r="K80" s="701">
        <v>3</v>
      </c>
      <c r="L80" s="685">
        <v>3</v>
      </c>
      <c r="M80" s="685">
        <v>2</v>
      </c>
      <c r="N80" s="685">
        <v>6</v>
      </c>
      <c r="O80" s="686">
        <v>5</v>
      </c>
      <c r="P80" s="680"/>
      <c r="Q80" s="680"/>
      <c r="R80" s="680"/>
    </row>
    <row r="81" spans="2:18" s="23" customFormat="1" ht="13.35" hidden="1" customHeight="1" x14ac:dyDescent="0.2">
      <c r="B81" s="31"/>
      <c r="C81" s="689" t="s">
        <v>45</v>
      </c>
      <c r="D81" s="688" t="s">
        <v>118</v>
      </c>
      <c r="E81" s="685">
        <v>5</v>
      </c>
      <c r="F81" s="685">
        <v>72</v>
      </c>
      <c r="G81" s="685">
        <v>6</v>
      </c>
      <c r="H81" s="685">
        <v>0</v>
      </c>
      <c r="I81" s="687">
        <f t="shared" si="22"/>
        <v>83</v>
      </c>
      <c r="J81" s="680"/>
      <c r="K81" s="701">
        <v>8</v>
      </c>
      <c r="L81" s="685">
        <v>8</v>
      </c>
      <c r="M81" s="685">
        <v>1</v>
      </c>
      <c r="N81" s="685">
        <v>5</v>
      </c>
      <c r="O81" s="686">
        <v>14</v>
      </c>
      <c r="P81" s="680"/>
      <c r="Q81" s="680"/>
      <c r="R81" s="680"/>
    </row>
    <row r="82" spans="2:18" s="23" customFormat="1" ht="13.35" hidden="1" customHeight="1" x14ac:dyDescent="0.2">
      <c r="B82" s="31"/>
      <c r="C82" s="690" t="s">
        <v>46</v>
      </c>
      <c r="D82" s="691" t="s">
        <v>119</v>
      </c>
      <c r="E82" s="695">
        <v>4</v>
      </c>
      <c r="F82" s="695">
        <v>86</v>
      </c>
      <c r="G82" s="695">
        <v>11</v>
      </c>
      <c r="H82" s="695">
        <v>0</v>
      </c>
      <c r="I82" s="694">
        <f t="shared" si="22"/>
        <v>101</v>
      </c>
      <c r="J82" s="680"/>
      <c r="K82" s="702">
        <v>3</v>
      </c>
      <c r="L82" s="695">
        <v>22</v>
      </c>
      <c r="M82" s="695">
        <v>5</v>
      </c>
      <c r="N82" s="695">
        <v>5</v>
      </c>
      <c r="O82" s="696">
        <v>15</v>
      </c>
      <c r="P82" s="680"/>
      <c r="Q82" s="680"/>
      <c r="R82" s="680"/>
    </row>
    <row r="83" spans="2:18" s="23" customFormat="1" ht="13.35" hidden="1" customHeight="1" x14ac:dyDescent="0.2">
      <c r="B83" s="31"/>
      <c r="C83" s="690"/>
      <c r="D83" s="691"/>
      <c r="E83" s="692">
        <f>SUM(E66:E82)</f>
        <v>44988</v>
      </c>
      <c r="F83" s="692">
        <f>SUM(F66:F82)</f>
        <v>207171</v>
      </c>
      <c r="G83" s="692">
        <f>SUM(G66:G82)</f>
        <v>279</v>
      </c>
      <c r="H83" s="692">
        <f>SUM(H66:H82)</f>
        <v>1628</v>
      </c>
      <c r="I83" s="694">
        <f t="shared" si="22"/>
        <v>254066</v>
      </c>
      <c r="J83" s="680"/>
      <c r="K83" s="703">
        <f t="shared" ref="K83:O83" si="23">SUM(K66:K82)</f>
        <v>20262</v>
      </c>
      <c r="L83" s="692">
        <f t="shared" si="23"/>
        <v>2188</v>
      </c>
      <c r="M83" s="692">
        <f t="shared" si="23"/>
        <v>2299</v>
      </c>
      <c r="N83" s="692">
        <f t="shared" si="23"/>
        <v>63855</v>
      </c>
      <c r="O83" s="693">
        <f t="shared" si="23"/>
        <v>23344</v>
      </c>
      <c r="P83" s="680"/>
      <c r="Q83" s="680"/>
      <c r="R83" s="680"/>
    </row>
    <row r="84" spans="2:18" s="23" customFormat="1" ht="13.35" hidden="1" customHeight="1" x14ac:dyDescent="0.2">
      <c r="B84" s="31"/>
      <c r="C84" s="130"/>
      <c r="D84" s="130"/>
      <c r="E84" s="678">
        <f>A3.4.1!$J$4</f>
        <v>44988</v>
      </c>
      <c r="F84" s="678">
        <f>A3.4.1!$J$14</f>
        <v>207171</v>
      </c>
      <c r="G84" s="678">
        <f>A3.4.1!$J$17</f>
        <v>279</v>
      </c>
      <c r="H84" s="678">
        <f>A3.4.1!$J$26</f>
        <v>1628</v>
      </c>
      <c r="I84" s="680"/>
      <c r="J84" s="680"/>
      <c r="K84" s="678">
        <f>A3.4.1!$J$5</f>
        <v>20262</v>
      </c>
      <c r="L84" s="678">
        <f>A3.4.1!$J$21</f>
        <v>2188</v>
      </c>
      <c r="M84" s="678">
        <f>A3.4.1!$J$13</f>
        <v>2299</v>
      </c>
      <c r="N84" s="678">
        <f>A3.4.1!$J$11</f>
        <v>63855</v>
      </c>
      <c r="O84" s="678">
        <f>A3.4.1!$J$33</f>
        <v>23344</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A3.4.4!$J$7</f>
        <v>9221</v>
      </c>
      <c r="F87" s="685">
        <f>A3.4.4!$J$27</f>
        <v>20912</v>
      </c>
      <c r="G87" s="685">
        <f>A3.4.4!$J$30</f>
        <v>2439</v>
      </c>
      <c r="H87" s="685">
        <f>A3.4.4!$J$34</f>
        <v>3313</v>
      </c>
      <c r="I87" s="685">
        <f>A3.4.4!$J$35</f>
        <v>6399</v>
      </c>
      <c r="J87" s="687">
        <f t="shared" ref="J87:J104" si="24">SUM(E87:I87)</f>
        <v>42284</v>
      </c>
      <c r="K87" s="680"/>
      <c r="L87" s="680"/>
      <c r="M87" s="680"/>
      <c r="N87" s="680"/>
      <c r="O87" s="130"/>
      <c r="P87" s="680"/>
      <c r="Q87" s="680"/>
      <c r="R87" s="680"/>
    </row>
    <row r="88" spans="2:18" s="23" customFormat="1" ht="13.35" hidden="1" customHeight="1" x14ac:dyDescent="0.2">
      <c r="B88" s="31"/>
      <c r="C88" s="704" t="s">
        <v>30</v>
      </c>
      <c r="D88" s="705" t="s">
        <v>31</v>
      </c>
      <c r="E88" s="695">
        <f>A3.4.5!$J$7</f>
        <v>7452</v>
      </c>
      <c r="F88" s="695">
        <f>A3.4.5!$J$27</f>
        <v>29869</v>
      </c>
      <c r="G88" s="695">
        <f>A3.4.5!$J$30</f>
        <v>1062</v>
      </c>
      <c r="H88" s="695">
        <f>A3.4.5!$J$34</f>
        <v>1247</v>
      </c>
      <c r="I88" s="695">
        <f>A3.4.5!$J$35</f>
        <v>7008</v>
      </c>
      <c r="J88" s="694">
        <f t="shared" si="24"/>
        <v>46638</v>
      </c>
      <c r="K88" s="680"/>
      <c r="L88" s="680"/>
      <c r="M88" s="680"/>
      <c r="N88" s="680"/>
      <c r="O88" s="130"/>
      <c r="P88" s="680"/>
      <c r="Q88" s="680"/>
      <c r="R88" s="680"/>
    </row>
    <row r="89" spans="2:18" s="23" customFormat="1" ht="13.35" hidden="1" customHeight="1" x14ac:dyDescent="0.2">
      <c r="B89" s="31"/>
      <c r="C89" s="683" t="s">
        <v>32</v>
      </c>
      <c r="D89" s="684" t="s">
        <v>112</v>
      </c>
      <c r="E89" s="685">
        <v>2749</v>
      </c>
      <c r="F89" s="712">
        <v>11276</v>
      </c>
      <c r="G89" s="685">
        <v>1136</v>
      </c>
      <c r="H89" s="685">
        <v>1248</v>
      </c>
      <c r="I89" s="685">
        <v>2954</v>
      </c>
      <c r="J89" s="687">
        <f>SUM(E89:I89)</f>
        <v>19363</v>
      </c>
      <c r="K89" s="680"/>
      <c r="L89" s="680"/>
      <c r="M89" s="680"/>
      <c r="N89" s="680"/>
      <c r="O89" s="130"/>
      <c r="P89" s="680"/>
      <c r="Q89" s="680"/>
      <c r="R89" s="680"/>
    </row>
    <row r="90" spans="2:18" s="23" customFormat="1" ht="13.35" hidden="1" customHeight="1" x14ac:dyDescent="0.2">
      <c r="B90" s="31"/>
      <c r="C90" s="683" t="s">
        <v>33</v>
      </c>
      <c r="D90" s="688" t="s">
        <v>61</v>
      </c>
      <c r="E90" s="685">
        <v>753</v>
      </c>
      <c r="F90" s="685">
        <v>3513</v>
      </c>
      <c r="G90" s="685">
        <v>397</v>
      </c>
      <c r="H90" s="685">
        <v>565</v>
      </c>
      <c r="I90" s="685">
        <v>1084</v>
      </c>
      <c r="J90" s="687">
        <f t="shared" si="24"/>
        <v>6312</v>
      </c>
      <c r="K90" s="680"/>
      <c r="L90" s="680"/>
      <c r="M90" s="680"/>
      <c r="N90" s="680"/>
      <c r="O90" s="130"/>
      <c r="P90" s="680"/>
      <c r="Q90" s="680"/>
      <c r="R90" s="680"/>
    </row>
    <row r="91" spans="2:18" s="23" customFormat="1" ht="13.35" hidden="1" customHeight="1" x14ac:dyDescent="0.2">
      <c r="B91" s="31"/>
      <c r="C91" s="689" t="s">
        <v>34</v>
      </c>
      <c r="D91" s="688" t="s">
        <v>62</v>
      </c>
      <c r="E91" s="685">
        <v>485</v>
      </c>
      <c r="F91" s="685">
        <v>2578</v>
      </c>
      <c r="G91" s="685">
        <v>242</v>
      </c>
      <c r="H91" s="685">
        <v>437</v>
      </c>
      <c r="I91" s="685">
        <v>895</v>
      </c>
      <c r="J91" s="687">
        <f t="shared" si="24"/>
        <v>4637</v>
      </c>
      <c r="K91" s="680"/>
      <c r="L91" s="680"/>
      <c r="M91" s="680"/>
      <c r="N91" s="680"/>
      <c r="O91" s="130"/>
      <c r="P91" s="680"/>
      <c r="Q91" s="680"/>
      <c r="R91" s="680"/>
    </row>
    <row r="92" spans="2:18" s="23" customFormat="1" ht="13.35" hidden="1" customHeight="1" x14ac:dyDescent="0.2">
      <c r="B92" s="31"/>
      <c r="C92" s="689" t="s">
        <v>35</v>
      </c>
      <c r="D92" s="688" t="s">
        <v>58</v>
      </c>
      <c r="E92" s="685">
        <v>213</v>
      </c>
      <c r="F92" s="685">
        <v>1068</v>
      </c>
      <c r="G92" s="685">
        <v>78</v>
      </c>
      <c r="H92" s="685">
        <v>182</v>
      </c>
      <c r="I92" s="685">
        <v>408</v>
      </c>
      <c r="J92" s="687">
        <f t="shared" si="24"/>
        <v>1949</v>
      </c>
      <c r="K92" s="680"/>
      <c r="L92" s="680"/>
      <c r="M92" s="680"/>
      <c r="N92" s="680"/>
      <c r="O92" s="130"/>
      <c r="P92" s="680"/>
      <c r="Q92" s="680"/>
      <c r="R92" s="680"/>
    </row>
    <row r="93" spans="2:18" s="23" customFormat="1" ht="13.35" hidden="1" customHeight="1" x14ac:dyDescent="0.2">
      <c r="B93" s="31"/>
      <c r="C93" s="689" t="s">
        <v>36</v>
      </c>
      <c r="D93" s="688" t="s">
        <v>59</v>
      </c>
      <c r="E93" s="685">
        <v>121</v>
      </c>
      <c r="F93" s="685">
        <v>677</v>
      </c>
      <c r="G93" s="685">
        <v>55</v>
      </c>
      <c r="H93" s="685">
        <v>134</v>
      </c>
      <c r="I93" s="685">
        <v>282</v>
      </c>
      <c r="J93" s="687">
        <f t="shared" si="24"/>
        <v>1269</v>
      </c>
      <c r="K93" s="680"/>
      <c r="L93" s="680"/>
      <c r="M93" s="680"/>
      <c r="N93" s="680"/>
      <c r="O93" s="130"/>
      <c r="P93" s="680"/>
      <c r="Q93" s="680"/>
      <c r="R93" s="680"/>
    </row>
    <row r="94" spans="2:18" s="23" customFormat="1" ht="13.35" hidden="1" customHeight="1" x14ac:dyDescent="0.2">
      <c r="B94" s="31"/>
      <c r="C94" s="689" t="s">
        <v>37</v>
      </c>
      <c r="D94" s="688" t="s">
        <v>63</v>
      </c>
      <c r="E94" s="685">
        <v>215</v>
      </c>
      <c r="F94" s="685">
        <v>1331</v>
      </c>
      <c r="G94" s="685">
        <v>85</v>
      </c>
      <c r="H94" s="685">
        <v>278</v>
      </c>
      <c r="I94" s="685">
        <v>717</v>
      </c>
      <c r="J94" s="687">
        <f t="shared" si="24"/>
        <v>2626</v>
      </c>
      <c r="K94" s="680"/>
      <c r="L94" s="680"/>
      <c r="M94" s="680"/>
      <c r="N94" s="680"/>
      <c r="O94" s="130"/>
      <c r="P94" s="680"/>
      <c r="Q94" s="680"/>
      <c r="R94" s="680"/>
    </row>
    <row r="95" spans="2:18" s="23" customFormat="1" ht="13.35" hidden="1" customHeight="1" x14ac:dyDescent="0.2">
      <c r="B95" s="31"/>
      <c r="C95" s="689" t="s">
        <v>38</v>
      </c>
      <c r="D95" s="688" t="s">
        <v>64</v>
      </c>
      <c r="E95" s="685">
        <v>84</v>
      </c>
      <c r="F95" s="685">
        <v>588</v>
      </c>
      <c r="G95" s="685">
        <v>35</v>
      </c>
      <c r="H95" s="685">
        <v>145</v>
      </c>
      <c r="I95" s="685">
        <v>428</v>
      </c>
      <c r="J95" s="687">
        <f t="shared" si="24"/>
        <v>1280</v>
      </c>
      <c r="K95" s="680"/>
      <c r="L95" s="680"/>
      <c r="M95" s="680"/>
      <c r="N95" s="680"/>
      <c r="O95" s="130"/>
      <c r="P95" s="680"/>
      <c r="Q95" s="680"/>
      <c r="R95" s="680"/>
    </row>
    <row r="96" spans="2:18" s="23" customFormat="1" ht="13.35" hidden="1" customHeight="1" x14ac:dyDescent="0.2">
      <c r="B96" s="31"/>
      <c r="C96" s="689" t="s">
        <v>39</v>
      </c>
      <c r="D96" s="688" t="s">
        <v>65</v>
      </c>
      <c r="E96" s="685">
        <v>28</v>
      </c>
      <c r="F96" s="685">
        <v>190</v>
      </c>
      <c r="G96" s="685">
        <v>12</v>
      </c>
      <c r="H96" s="685">
        <v>51</v>
      </c>
      <c r="I96" s="685">
        <v>162</v>
      </c>
      <c r="J96" s="687">
        <f t="shared" si="24"/>
        <v>443</v>
      </c>
      <c r="K96" s="680"/>
      <c r="L96" s="680"/>
      <c r="M96" s="680"/>
      <c r="N96" s="680"/>
      <c r="O96" s="130"/>
      <c r="P96" s="680"/>
      <c r="Q96" s="680"/>
      <c r="R96" s="680"/>
    </row>
    <row r="97" spans="2:18" s="23" customFormat="1" ht="13.35" hidden="1" customHeight="1" x14ac:dyDescent="0.2">
      <c r="B97" s="31"/>
      <c r="C97" s="689" t="s">
        <v>40</v>
      </c>
      <c r="D97" s="688" t="s">
        <v>66</v>
      </c>
      <c r="E97" s="685">
        <v>18</v>
      </c>
      <c r="F97" s="685">
        <v>94</v>
      </c>
      <c r="G97" s="685">
        <v>0</v>
      </c>
      <c r="H97" s="685">
        <v>30</v>
      </c>
      <c r="I97" s="685">
        <v>93</v>
      </c>
      <c r="J97" s="687">
        <f t="shared" si="24"/>
        <v>235</v>
      </c>
      <c r="K97" s="680"/>
      <c r="L97" s="680"/>
      <c r="M97" s="680"/>
      <c r="N97" s="680"/>
      <c r="O97" s="130"/>
      <c r="P97" s="680"/>
      <c r="Q97" s="680"/>
      <c r="R97" s="680"/>
    </row>
    <row r="98" spans="2:18" s="23" customFormat="1" ht="13.35" hidden="1" customHeight="1" x14ac:dyDescent="0.2">
      <c r="B98" s="31"/>
      <c r="C98" s="689" t="s">
        <v>41</v>
      </c>
      <c r="D98" s="688" t="s">
        <v>114</v>
      </c>
      <c r="E98" s="685">
        <v>21</v>
      </c>
      <c r="F98" s="685">
        <v>156</v>
      </c>
      <c r="G98" s="685">
        <v>8</v>
      </c>
      <c r="H98" s="685">
        <v>75</v>
      </c>
      <c r="I98" s="685">
        <v>197</v>
      </c>
      <c r="J98" s="687">
        <f t="shared" si="24"/>
        <v>457</v>
      </c>
      <c r="K98" s="680"/>
      <c r="L98" s="680"/>
      <c r="M98" s="680"/>
      <c r="N98" s="680"/>
      <c r="O98" s="130"/>
      <c r="P98" s="680"/>
      <c r="Q98" s="680"/>
      <c r="R98" s="680"/>
    </row>
    <row r="99" spans="2:18" s="23" customFormat="1" ht="13.35" hidden="1" customHeight="1" x14ac:dyDescent="0.2">
      <c r="B99" s="31"/>
      <c r="C99" s="689" t="s">
        <v>42</v>
      </c>
      <c r="D99" s="688" t="s">
        <v>115</v>
      </c>
      <c r="E99" s="685">
        <v>8</v>
      </c>
      <c r="F99" s="685">
        <v>47</v>
      </c>
      <c r="G99" s="685">
        <v>1</v>
      </c>
      <c r="H99" s="685">
        <v>27</v>
      </c>
      <c r="I99" s="685">
        <v>50</v>
      </c>
      <c r="J99" s="687">
        <f t="shared" si="24"/>
        <v>133</v>
      </c>
      <c r="K99" s="680"/>
      <c r="L99" s="680"/>
      <c r="M99" s="680"/>
      <c r="N99" s="680"/>
      <c r="O99" s="130"/>
      <c r="P99" s="680"/>
      <c r="Q99" s="680"/>
      <c r="R99" s="680"/>
    </row>
    <row r="100" spans="2:18" s="23" customFormat="1" ht="13.35" hidden="1" customHeight="1" x14ac:dyDescent="0.2">
      <c r="B100" s="31"/>
      <c r="C100" s="689" t="s">
        <v>43</v>
      </c>
      <c r="D100" s="688" t="s">
        <v>116</v>
      </c>
      <c r="E100" s="685">
        <v>1</v>
      </c>
      <c r="F100" s="685">
        <v>22</v>
      </c>
      <c r="G100" s="685">
        <v>0</v>
      </c>
      <c r="H100" s="685">
        <v>17</v>
      </c>
      <c r="I100" s="685">
        <v>12</v>
      </c>
      <c r="J100" s="687">
        <f t="shared" si="24"/>
        <v>52</v>
      </c>
      <c r="K100" s="680"/>
      <c r="L100" s="680"/>
      <c r="M100" s="680"/>
      <c r="N100" s="680"/>
      <c r="O100" s="130"/>
      <c r="P100" s="680"/>
      <c r="Q100" s="680"/>
      <c r="R100" s="680"/>
    </row>
    <row r="101" spans="2:18" s="23" customFormat="1" ht="13.35" hidden="1" customHeight="1" x14ac:dyDescent="0.2">
      <c r="B101" s="31"/>
      <c r="C101" s="689" t="s">
        <v>44</v>
      </c>
      <c r="D101" s="688" t="s">
        <v>117</v>
      </c>
      <c r="E101" s="685">
        <v>1</v>
      </c>
      <c r="F101" s="685">
        <v>5</v>
      </c>
      <c r="G101" s="685">
        <v>0</v>
      </c>
      <c r="H101" s="685">
        <v>4</v>
      </c>
      <c r="I101" s="685">
        <v>4</v>
      </c>
      <c r="J101" s="687">
        <f t="shared" si="24"/>
        <v>14</v>
      </c>
      <c r="K101" s="680"/>
      <c r="L101" s="680"/>
      <c r="M101" s="680"/>
      <c r="N101" s="680"/>
      <c r="O101" s="130"/>
      <c r="P101" s="680"/>
      <c r="Q101" s="680"/>
      <c r="R101" s="680"/>
    </row>
    <row r="102" spans="2:18" s="23" customFormat="1" ht="13.35" hidden="1" customHeight="1" x14ac:dyDescent="0.2">
      <c r="B102" s="31"/>
      <c r="C102" s="689" t="s">
        <v>45</v>
      </c>
      <c r="D102" s="688" t="s">
        <v>118</v>
      </c>
      <c r="E102" s="685">
        <v>2</v>
      </c>
      <c r="F102" s="685">
        <v>12</v>
      </c>
      <c r="G102" s="685">
        <v>0</v>
      </c>
      <c r="H102" s="685">
        <v>9</v>
      </c>
      <c r="I102" s="685">
        <v>13</v>
      </c>
      <c r="J102" s="687">
        <f t="shared" si="24"/>
        <v>36</v>
      </c>
      <c r="K102" s="680"/>
      <c r="L102" s="680"/>
      <c r="M102" s="680"/>
      <c r="N102" s="680"/>
      <c r="O102" s="130"/>
      <c r="P102" s="680"/>
      <c r="Q102" s="680"/>
      <c r="R102" s="680"/>
    </row>
    <row r="103" spans="2:18" s="23" customFormat="1" ht="13.35" hidden="1" customHeight="1" x14ac:dyDescent="0.2">
      <c r="B103" s="31"/>
      <c r="C103" s="690" t="s">
        <v>46</v>
      </c>
      <c r="D103" s="691" t="s">
        <v>119</v>
      </c>
      <c r="E103" s="695">
        <v>2</v>
      </c>
      <c r="F103" s="695">
        <v>18</v>
      </c>
      <c r="G103" s="695">
        <v>1</v>
      </c>
      <c r="H103" s="695">
        <v>16</v>
      </c>
      <c r="I103" s="695">
        <v>6</v>
      </c>
      <c r="J103" s="694">
        <f t="shared" si="24"/>
        <v>43</v>
      </c>
      <c r="K103" s="680"/>
      <c r="L103" s="680"/>
      <c r="M103" s="680"/>
      <c r="N103" s="680"/>
      <c r="O103" s="130"/>
      <c r="P103" s="680"/>
      <c r="Q103" s="680"/>
      <c r="R103" s="680"/>
    </row>
    <row r="104" spans="2:18" s="23" customFormat="1" ht="13.35" hidden="1" customHeight="1" x14ac:dyDescent="0.2">
      <c r="B104" s="31"/>
      <c r="C104" s="690"/>
      <c r="D104" s="691"/>
      <c r="E104" s="692">
        <f>SUM(E87:E103)</f>
        <v>21374</v>
      </c>
      <c r="F104" s="692">
        <f>SUM(F87:F103)</f>
        <v>72356</v>
      </c>
      <c r="G104" s="692">
        <f>SUM(G87:G103)</f>
        <v>5551</v>
      </c>
      <c r="H104" s="692">
        <f>SUM(H87:H103)</f>
        <v>7778</v>
      </c>
      <c r="I104" s="692">
        <f>SUM(I87:I103)</f>
        <v>20712</v>
      </c>
      <c r="J104" s="694">
        <f t="shared" si="24"/>
        <v>127771</v>
      </c>
      <c r="K104" s="680"/>
      <c r="L104" s="680"/>
      <c r="M104" s="680"/>
      <c r="N104" s="680"/>
      <c r="O104" s="130"/>
      <c r="P104" s="680"/>
      <c r="Q104" s="680"/>
      <c r="R104" s="680"/>
    </row>
    <row r="105" spans="2:18" s="23" customFormat="1" ht="13.35" hidden="1" customHeight="1" x14ac:dyDescent="0.2">
      <c r="B105" s="31"/>
      <c r="C105" s="130"/>
      <c r="D105" s="130"/>
      <c r="E105" s="678">
        <f>A3.4.1!$J$7</f>
        <v>21374</v>
      </c>
      <c r="F105" s="678">
        <f>A3.4.1!$J$27</f>
        <v>72356</v>
      </c>
      <c r="G105" s="678">
        <f>A3.4.1!$J$30</f>
        <v>5551</v>
      </c>
      <c r="H105" s="678">
        <f>A3.4.1!$J$34</f>
        <v>7778</v>
      </c>
      <c r="I105" s="678">
        <f>A3.4.1!$J$35</f>
        <v>20712</v>
      </c>
      <c r="J105" s="678"/>
      <c r="K105" s="680"/>
      <c r="L105" s="680"/>
      <c r="M105" s="680"/>
      <c r="N105" s="680"/>
      <c r="O105" s="130"/>
      <c r="P105" s="680"/>
      <c r="Q105" s="680"/>
      <c r="R105" s="680"/>
    </row>
    <row r="106" spans="2:18" s="23" customFormat="1" ht="13.35" hidden="1" customHeight="1" x14ac:dyDescent="0.2">
      <c r="B106" s="31"/>
      <c r="C106" s="130"/>
      <c r="D106" s="130"/>
      <c r="E106" s="680"/>
      <c r="F106" s="680"/>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A3.4.4!$J$12</f>
        <v>2321</v>
      </c>
      <c r="F108" s="685">
        <f>A3.4.4!$J$19</f>
        <v>1818</v>
      </c>
      <c r="G108" s="685">
        <f>A3.4.4!$J$24</f>
        <v>3344</v>
      </c>
      <c r="H108" s="685">
        <f>A3.4.4!$J$25</f>
        <v>2645</v>
      </c>
      <c r="I108" s="685">
        <f>A3.4.4!$J$29</f>
        <v>224</v>
      </c>
      <c r="J108" s="687">
        <f t="shared" ref="J108:J125" si="25">SUM(E108:I108)</f>
        <v>10352</v>
      </c>
      <c r="K108" s="680"/>
      <c r="L108" s="680"/>
      <c r="M108" s="680"/>
      <c r="N108" s="680"/>
      <c r="O108" s="130"/>
      <c r="P108" s="680"/>
      <c r="Q108" s="680"/>
      <c r="R108" s="680"/>
    </row>
    <row r="109" spans="2:18" s="23" customFormat="1" ht="13.35" hidden="1" customHeight="1" x14ac:dyDescent="0.2">
      <c r="B109" s="31"/>
      <c r="C109" s="704" t="s">
        <v>30</v>
      </c>
      <c r="D109" s="705" t="s">
        <v>31</v>
      </c>
      <c r="E109" s="695">
        <f>A3.4.5!$J$12</f>
        <v>1888</v>
      </c>
      <c r="F109" s="695">
        <f>A3.4.5!$J$19</f>
        <v>1125</v>
      </c>
      <c r="G109" s="695">
        <f>A3.4.5!$J$24</f>
        <v>2565</v>
      </c>
      <c r="H109" s="695">
        <f>A3.4.5!$J$25</f>
        <v>1556</v>
      </c>
      <c r="I109" s="695">
        <f>A3.4.5!$J$29</f>
        <v>9431</v>
      </c>
      <c r="J109" s="694">
        <f t="shared" si="25"/>
        <v>16565</v>
      </c>
      <c r="K109" s="680"/>
      <c r="L109" s="680"/>
      <c r="M109" s="680"/>
      <c r="N109" s="680"/>
      <c r="O109" s="130"/>
      <c r="P109" s="680"/>
      <c r="Q109" s="680"/>
      <c r="R109" s="680"/>
    </row>
    <row r="110" spans="2:18" s="23" customFormat="1" ht="13.35" hidden="1" customHeight="1" x14ac:dyDescent="0.2">
      <c r="B110" s="31"/>
      <c r="C110" s="683" t="s">
        <v>32</v>
      </c>
      <c r="D110" s="684" t="s">
        <v>112</v>
      </c>
      <c r="E110" s="685">
        <v>1107</v>
      </c>
      <c r="F110" s="685">
        <v>822</v>
      </c>
      <c r="G110" s="685">
        <v>1454</v>
      </c>
      <c r="H110" s="685">
        <v>800</v>
      </c>
      <c r="I110" s="685">
        <v>101</v>
      </c>
      <c r="J110" s="687">
        <f t="shared" si="25"/>
        <v>4284</v>
      </c>
      <c r="K110" s="680"/>
      <c r="L110" s="680"/>
      <c r="M110" s="680"/>
      <c r="N110" s="680"/>
      <c r="O110" s="130"/>
      <c r="P110" s="680"/>
      <c r="Q110" s="680"/>
      <c r="R110" s="680"/>
    </row>
    <row r="111" spans="2:18" s="23" customFormat="1" ht="13.35" hidden="1" customHeight="1" x14ac:dyDescent="0.2">
      <c r="B111" s="31"/>
      <c r="C111" s="683" t="s">
        <v>33</v>
      </c>
      <c r="D111" s="688" t="s">
        <v>61</v>
      </c>
      <c r="E111" s="685">
        <v>301</v>
      </c>
      <c r="F111" s="685">
        <v>559</v>
      </c>
      <c r="G111" s="685">
        <v>309</v>
      </c>
      <c r="H111" s="685">
        <v>246</v>
      </c>
      <c r="I111" s="685">
        <v>39</v>
      </c>
      <c r="J111" s="687">
        <f t="shared" si="25"/>
        <v>1454</v>
      </c>
      <c r="K111" s="680"/>
      <c r="L111" s="680"/>
      <c r="M111" s="680"/>
      <c r="N111" s="680"/>
      <c r="O111" s="130"/>
      <c r="P111" s="680"/>
      <c r="Q111" s="680"/>
      <c r="R111" s="680"/>
    </row>
    <row r="112" spans="2:18" s="23" customFormat="1" ht="13.35" hidden="1" customHeight="1" x14ac:dyDescent="0.2">
      <c r="B112" s="31"/>
      <c r="C112" s="689" t="s">
        <v>34</v>
      </c>
      <c r="D112" s="688" t="s">
        <v>62</v>
      </c>
      <c r="E112" s="685">
        <v>186</v>
      </c>
      <c r="F112" s="685">
        <v>624</v>
      </c>
      <c r="G112" s="685">
        <v>120</v>
      </c>
      <c r="H112" s="685">
        <v>141</v>
      </c>
      <c r="I112" s="685">
        <v>29</v>
      </c>
      <c r="J112" s="687">
        <f t="shared" si="25"/>
        <v>1100</v>
      </c>
      <c r="K112" s="680"/>
      <c r="L112" s="680"/>
      <c r="M112" s="680"/>
      <c r="N112" s="680"/>
      <c r="O112" s="130"/>
      <c r="P112" s="680"/>
      <c r="Q112" s="680"/>
      <c r="R112" s="680"/>
    </row>
    <row r="113" spans="2:18" s="23" customFormat="1" ht="13.35" hidden="1" customHeight="1" x14ac:dyDescent="0.2">
      <c r="B113" s="31"/>
      <c r="C113" s="689" t="s">
        <v>35</v>
      </c>
      <c r="D113" s="688" t="s">
        <v>58</v>
      </c>
      <c r="E113" s="685">
        <v>79</v>
      </c>
      <c r="F113" s="685">
        <v>332</v>
      </c>
      <c r="G113" s="685">
        <v>51</v>
      </c>
      <c r="H113" s="685">
        <v>48</v>
      </c>
      <c r="I113" s="685">
        <v>9</v>
      </c>
      <c r="J113" s="687">
        <f t="shared" si="25"/>
        <v>519</v>
      </c>
      <c r="K113" s="680"/>
      <c r="L113" s="680"/>
      <c r="M113" s="680"/>
      <c r="N113" s="680"/>
      <c r="O113" s="130"/>
      <c r="P113" s="680"/>
      <c r="Q113" s="680"/>
      <c r="R113" s="680"/>
    </row>
    <row r="114" spans="2:18" s="23" customFormat="1" ht="13.35" hidden="1" customHeight="1" x14ac:dyDescent="0.2">
      <c r="B114" s="31"/>
      <c r="C114" s="689" t="s">
        <v>36</v>
      </c>
      <c r="D114" s="688" t="s">
        <v>59</v>
      </c>
      <c r="E114" s="685">
        <v>41</v>
      </c>
      <c r="F114" s="685">
        <v>248</v>
      </c>
      <c r="G114" s="685">
        <v>25</v>
      </c>
      <c r="H114" s="685">
        <v>34</v>
      </c>
      <c r="I114" s="685">
        <v>7</v>
      </c>
      <c r="J114" s="687">
        <f t="shared" si="25"/>
        <v>355</v>
      </c>
      <c r="K114" s="680"/>
      <c r="L114" s="680"/>
      <c r="M114" s="680"/>
      <c r="N114" s="680"/>
      <c r="O114" s="130"/>
      <c r="P114" s="680"/>
      <c r="Q114" s="680"/>
      <c r="R114" s="680"/>
    </row>
    <row r="115" spans="2:18" s="23" customFormat="1" ht="13.35" hidden="1" customHeight="1" x14ac:dyDescent="0.2">
      <c r="B115" s="31"/>
      <c r="C115" s="689" t="s">
        <v>37</v>
      </c>
      <c r="D115" s="688" t="s">
        <v>63</v>
      </c>
      <c r="E115" s="685">
        <v>82</v>
      </c>
      <c r="F115" s="685">
        <v>438</v>
      </c>
      <c r="G115" s="685">
        <v>34</v>
      </c>
      <c r="H115" s="685">
        <v>85</v>
      </c>
      <c r="I115" s="685">
        <v>7</v>
      </c>
      <c r="J115" s="687">
        <f t="shared" si="25"/>
        <v>646</v>
      </c>
      <c r="K115" s="680"/>
      <c r="L115" s="680"/>
      <c r="M115" s="680"/>
      <c r="N115" s="680"/>
      <c r="O115" s="130"/>
      <c r="P115" s="680"/>
      <c r="Q115" s="680"/>
      <c r="R115" s="680"/>
    </row>
    <row r="116" spans="2:18" s="23" customFormat="1" ht="13.35" hidden="1" customHeight="1" x14ac:dyDescent="0.2">
      <c r="B116" s="31"/>
      <c r="C116" s="689" t="s">
        <v>38</v>
      </c>
      <c r="D116" s="688" t="s">
        <v>64</v>
      </c>
      <c r="E116" s="685">
        <v>30</v>
      </c>
      <c r="F116" s="685">
        <v>143</v>
      </c>
      <c r="G116" s="685">
        <v>8</v>
      </c>
      <c r="H116" s="685">
        <v>42</v>
      </c>
      <c r="I116" s="685">
        <v>4</v>
      </c>
      <c r="J116" s="687">
        <f t="shared" si="25"/>
        <v>227</v>
      </c>
      <c r="K116" s="680"/>
      <c r="L116" s="680"/>
      <c r="M116" s="680"/>
      <c r="N116" s="680"/>
      <c r="O116" s="130"/>
      <c r="P116" s="680"/>
      <c r="Q116" s="680"/>
      <c r="R116" s="680"/>
    </row>
    <row r="117" spans="2:18" s="23" customFormat="1" ht="13.35" hidden="1" customHeight="1" x14ac:dyDescent="0.2">
      <c r="B117" s="31"/>
      <c r="C117" s="689" t="s">
        <v>39</v>
      </c>
      <c r="D117" s="688" t="s">
        <v>65</v>
      </c>
      <c r="E117" s="685">
        <v>6</v>
      </c>
      <c r="F117" s="685">
        <v>46</v>
      </c>
      <c r="G117" s="685">
        <v>5</v>
      </c>
      <c r="H117" s="685">
        <v>18</v>
      </c>
      <c r="I117" s="685">
        <v>1</v>
      </c>
      <c r="J117" s="687">
        <f t="shared" si="25"/>
        <v>76</v>
      </c>
      <c r="K117" s="680"/>
      <c r="L117" s="680"/>
      <c r="M117" s="680"/>
      <c r="N117" s="680"/>
      <c r="O117" s="130"/>
      <c r="P117" s="680"/>
      <c r="Q117" s="680"/>
      <c r="R117" s="680"/>
    </row>
    <row r="118" spans="2:18" s="23" customFormat="1" ht="13.35" hidden="1" customHeight="1" x14ac:dyDescent="0.2">
      <c r="B118" s="31"/>
      <c r="C118" s="689" t="s">
        <v>40</v>
      </c>
      <c r="D118" s="688" t="s">
        <v>66</v>
      </c>
      <c r="E118" s="685">
        <v>8</v>
      </c>
      <c r="F118" s="685">
        <v>21</v>
      </c>
      <c r="G118" s="685">
        <v>1</v>
      </c>
      <c r="H118" s="685">
        <v>6</v>
      </c>
      <c r="I118" s="685">
        <v>0</v>
      </c>
      <c r="J118" s="687">
        <f t="shared" si="25"/>
        <v>36</v>
      </c>
      <c r="K118" s="680"/>
      <c r="L118" s="680"/>
      <c r="M118" s="680"/>
      <c r="N118" s="680"/>
      <c r="O118" s="130"/>
      <c r="P118" s="680"/>
      <c r="Q118" s="680"/>
      <c r="R118" s="680"/>
    </row>
    <row r="119" spans="2:18" s="23" customFormat="1" ht="13.35" hidden="1" customHeight="1" x14ac:dyDescent="0.2">
      <c r="B119" s="31"/>
      <c r="C119" s="689" t="s">
        <v>41</v>
      </c>
      <c r="D119" s="688" t="s">
        <v>114</v>
      </c>
      <c r="E119" s="685">
        <v>8</v>
      </c>
      <c r="F119" s="685">
        <v>49</v>
      </c>
      <c r="G119" s="685">
        <v>3</v>
      </c>
      <c r="H119" s="685">
        <v>12</v>
      </c>
      <c r="I119" s="685">
        <v>0</v>
      </c>
      <c r="J119" s="687">
        <f t="shared" si="25"/>
        <v>72</v>
      </c>
      <c r="K119" s="680"/>
      <c r="L119" s="680"/>
      <c r="M119" s="680"/>
      <c r="N119" s="680"/>
      <c r="O119" s="130"/>
      <c r="P119" s="680"/>
      <c r="Q119" s="680"/>
      <c r="R119" s="680"/>
    </row>
    <row r="120" spans="2:18" s="23" customFormat="1" ht="13.35" hidden="1" customHeight="1" x14ac:dyDescent="0.2">
      <c r="B120" s="31"/>
      <c r="C120" s="689" t="s">
        <v>42</v>
      </c>
      <c r="D120" s="688" t="s">
        <v>115</v>
      </c>
      <c r="E120" s="685">
        <v>5</v>
      </c>
      <c r="F120" s="685">
        <v>19</v>
      </c>
      <c r="G120" s="685">
        <v>0</v>
      </c>
      <c r="H120" s="685">
        <v>3</v>
      </c>
      <c r="I120" s="685">
        <v>1</v>
      </c>
      <c r="J120" s="687">
        <f t="shared" si="25"/>
        <v>28</v>
      </c>
      <c r="K120" s="680"/>
      <c r="L120" s="680"/>
      <c r="M120" s="680"/>
      <c r="N120" s="680"/>
      <c r="O120" s="130"/>
      <c r="P120" s="680"/>
      <c r="Q120" s="680"/>
      <c r="R120" s="680"/>
    </row>
    <row r="121" spans="2:18" s="23" customFormat="1" ht="13.35" hidden="1" customHeight="1" x14ac:dyDescent="0.2">
      <c r="B121" s="31"/>
      <c r="C121" s="689" t="s">
        <v>43</v>
      </c>
      <c r="D121" s="688" t="s">
        <v>116</v>
      </c>
      <c r="E121" s="685">
        <v>0</v>
      </c>
      <c r="F121" s="685">
        <v>7</v>
      </c>
      <c r="G121" s="685">
        <v>0</v>
      </c>
      <c r="H121" s="685">
        <v>3</v>
      </c>
      <c r="I121" s="685">
        <v>1</v>
      </c>
      <c r="J121" s="687">
        <f t="shared" si="25"/>
        <v>11</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5</v>
      </c>
      <c r="G122" s="685">
        <v>0</v>
      </c>
      <c r="H122" s="685">
        <v>1</v>
      </c>
      <c r="I122" s="685">
        <v>0</v>
      </c>
      <c r="J122" s="687">
        <f t="shared" si="25"/>
        <v>6</v>
      </c>
      <c r="K122" s="680"/>
      <c r="L122" s="680"/>
      <c r="M122" s="680"/>
      <c r="N122" s="680"/>
      <c r="O122" s="130"/>
      <c r="P122" s="680"/>
      <c r="Q122" s="680"/>
      <c r="R122" s="680"/>
    </row>
    <row r="123" spans="2:18" s="23" customFormat="1" ht="13.35" hidden="1" customHeight="1" x14ac:dyDescent="0.2">
      <c r="B123" s="31"/>
      <c r="C123" s="689" t="s">
        <v>45</v>
      </c>
      <c r="D123" s="688" t="s">
        <v>118</v>
      </c>
      <c r="E123" s="685">
        <v>1</v>
      </c>
      <c r="F123" s="685">
        <v>9</v>
      </c>
      <c r="G123" s="685">
        <v>0</v>
      </c>
      <c r="H123" s="685">
        <v>2</v>
      </c>
      <c r="I123" s="685">
        <v>0</v>
      </c>
      <c r="J123" s="687">
        <f t="shared" si="25"/>
        <v>12</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4</v>
      </c>
      <c r="G124" s="695">
        <v>0</v>
      </c>
      <c r="H124" s="695">
        <v>8</v>
      </c>
      <c r="I124" s="695">
        <v>0</v>
      </c>
      <c r="J124" s="694">
        <f t="shared" si="25"/>
        <v>12</v>
      </c>
      <c r="K124" s="680"/>
      <c r="L124" s="680"/>
      <c r="M124" s="680"/>
      <c r="N124" s="680"/>
      <c r="O124" s="130"/>
      <c r="P124" s="680"/>
      <c r="Q124" s="680"/>
      <c r="R124" s="680"/>
    </row>
    <row r="125" spans="2:18" s="23" customFormat="1" ht="13.35" hidden="1" customHeight="1" x14ac:dyDescent="0.2">
      <c r="B125" s="31"/>
      <c r="C125" s="690"/>
      <c r="D125" s="691"/>
      <c r="E125" s="692">
        <f>SUM(E108:E124)</f>
        <v>6063</v>
      </c>
      <c r="F125" s="692">
        <f>SUM(F108:F124)</f>
        <v>6269</v>
      </c>
      <c r="G125" s="692">
        <f>SUM(G108:G124)</f>
        <v>7919</v>
      </c>
      <c r="H125" s="692">
        <f>SUM(H108:H124)</f>
        <v>5650</v>
      </c>
      <c r="I125" s="692">
        <f>SUM(I108:I124)</f>
        <v>9854</v>
      </c>
      <c r="J125" s="694">
        <f t="shared" si="25"/>
        <v>35755</v>
      </c>
      <c r="K125" s="680"/>
      <c r="L125" s="680"/>
      <c r="M125" s="680"/>
      <c r="N125" s="680"/>
      <c r="O125" s="130"/>
      <c r="P125" s="680"/>
      <c r="Q125" s="680"/>
      <c r="R125" s="680"/>
    </row>
    <row r="126" spans="2:18" s="23" customFormat="1" ht="13.35" hidden="1" customHeight="1" x14ac:dyDescent="0.2">
      <c r="B126" s="31"/>
      <c r="C126" s="130"/>
      <c r="D126" s="130"/>
      <c r="E126" s="678">
        <f>A3.4.1!$J$12</f>
        <v>6063</v>
      </c>
      <c r="F126" s="678">
        <f>A3.4.1!$J$19</f>
        <v>6269</v>
      </c>
      <c r="G126" s="678">
        <f>A3.4.1!$J$24</f>
        <v>7919</v>
      </c>
      <c r="H126" s="678">
        <f>A3.4.1!$J$25</f>
        <v>5650</v>
      </c>
      <c r="I126" s="678">
        <f>A3.4.1!$J$29</f>
        <v>9854</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68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631</v>
      </c>
      <c r="F129" s="500">
        <v>0</v>
      </c>
      <c r="G129" s="500">
        <v>2</v>
      </c>
      <c r="H129" s="500">
        <v>0</v>
      </c>
      <c r="I129" s="500">
        <v>351</v>
      </c>
      <c r="J129" s="687">
        <f t="shared" ref="J129:J146" si="26">SUM(E129:I129)</f>
        <v>984</v>
      </c>
      <c r="K129" s="715">
        <f t="shared" ref="K129:K145" si="27">Q10</f>
        <v>0</v>
      </c>
      <c r="L129" s="680"/>
      <c r="M129" s="680"/>
      <c r="N129" s="680"/>
      <c r="O129" s="130"/>
      <c r="P129" s="680"/>
      <c r="Q129" s="680"/>
      <c r="R129" s="680"/>
    </row>
    <row r="130" spans="2:18" s="23" customFormat="1" ht="13.35" hidden="1" customHeight="1" x14ac:dyDescent="0.2">
      <c r="B130" s="31"/>
      <c r="C130" s="704" t="s">
        <v>30</v>
      </c>
      <c r="D130" s="705" t="s">
        <v>31</v>
      </c>
      <c r="E130" s="713">
        <v>15824</v>
      </c>
      <c r="F130" s="503">
        <v>0</v>
      </c>
      <c r="G130" s="503">
        <v>15</v>
      </c>
      <c r="H130" s="503">
        <v>0</v>
      </c>
      <c r="I130" s="503">
        <v>303</v>
      </c>
      <c r="J130" s="694">
        <f t="shared" si="26"/>
        <v>16142</v>
      </c>
      <c r="K130" s="715">
        <f t="shared" si="27"/>
        <v>0</v>
      </c>
      <c r="L130" s="680"/>
      <c r="M130" s="680"/>
      <c r="N130" s="680"/>
      <c r="O130" s="130"/>
      <c r="P130" s="680"/>
      <c r="Q130" s="680"/>
      <c r="R130" s="680"/>
    </row>
    <row r="131" spans="2:18" s="23" customFormat="1" ht="13.35" hidden="1" customHeight="1" x14ac:dyDescent="0.2">
      <c r="B131" s="31"/>
      <c r="C131" s="683" t="s">
        <v>32</v>
      </c>
      <c r="D131" s="684" t="s">
        <v>112</v>
      </c>
      <c r="E131" s="712">
        <v>298</v>
      </c>
      <c r="F131" s="685">
        <v>0</v>
      </c>
      <c r="G131" s="685">
        <v>14</v>
      </c>
      <c r="H131" s="685">
        <v>0</v>
      </c>
      <c r="I131" s="685">
        <v>247</v>
      </c>
      <c r="J131" s="687">
        <f t="shared" si="26"/>
        <v>559</v>
      </c>
      <c r="K131" s="715">
        <f t="shared" si="27"/>
        <v>0</v>
      </c>
      <c r="L131" s="680"/>
      <c r="M131" s="680"/>
      <c r="N131" s="680"/>
      <c r="O131" s="130"/>
      <c r="P131" s="680"/>
      <c r="Q131" s="680"/>
      <c r="R131" s="680"/>
    </row>
    <row r="132" spans="2:18" s="23" customFormat="1" ht="13.35" hidden="1" customHeight="1" x14ac:dyDescent="0.2">
      <c r="B132" s="31"/>
      <c r="C132" s="683" t="s">
        <v>33</v>
      </c>
      <c r="D132" s="688" t="s">
        <v>61</v>
      </c>
      <c r="E132" s="685">
        <v>38</v>
      </c>
      <c r="F132" s="685">
        <v>0</v>
      </c>
      <c r="G132" s="685">
        <v>1</v>
      </c>
      <c r="H132" s="685">
        <v>0</v>
      </c>
      <c r="I132" s="685">
        <v>24</v>
      </c>
      <c r="J132" s="687">
        <f t="shared" si="26"/>
        <v>63</v>
      </c>
      <c r="K132" s="715">
        <f t="shared" si="27"/>
        <v>0</v>
      </c>
      <c r="L132" s="680"/>
      <c r="M132" s="680"/>
      <c r="N132" s="680"/>
      <c r="O132" s="130"/>
      <c r="P132" s="680"/>
      <c r="Q132" s="680"/>
      <c r="R132" s="680"/>
    </row>
    <row r="133" spans="2:18" s="23" customFormat="1" ht="13.35" hidden="1" customHeight="1" x14ac:dyDescent="0.2">
      <c r="B133" s="31"/>
      <c r="C133" s="689" t="s">
        <v>34</v>
      </c>
      <c r="D133" s="688" t="s">
        <v>62</v>
      </c>
      <c r="E133" s="685">
        <v>9</v>
      </c>
      <c r="F133" s="685">
        <v>0</v>
      </c>
      <c r="G133" s="685">
        <v>0</v>
      </c>
      <c r="H133" s="685">
        <v>0</v>
      </c>
      <c r="I133" s="685">
        <v>12</v>
      </c>
      <c r="J133" s="687">
        <f t="shared" si="26"/>
        <v>21</v>
      </c>
      <c r="K133" s="715">
        <f t="shared" si="27"/>
        <v>0</v>
      </c>
      <c r="L133" s="680"/>
      <c r="M133" s="680"/>
      <c r="N133" s="680"/>
      <c r="O133" s="130"/>
      <c r="P133" s="680"/>
      <c r="Q133" s="680"/>
      <c r="R133" s="680"/>
    </row>
    <row r="134" spans="2:18" s="23" customFormat="1" ht="13.35" hidden="1" customHeight="1" x14ac:dyDescent="0.2">
      <c r="B134" s="31"/>
      <c r="C134" s="689" t="s">
        <v>35</v>
      </c>
      <c r="D134" s="688" t="s">
        <v>58</v>
      </c>
      <c r="E134" s="685">
        <v>9</v>
      </c>
      <c r="F134" s="685">
        <v>0</v>
      </c>
      <c r="G134" s="685">
        <v>0</v>
      </c>
      <c r="H134" s="685">
        <v>0</v>
      </c>
      <c r="I134" s="685">
        <v>4</v>
      </c>
      <c r="J134" s="687">
        <f t="shared" si="26"/>
        <v>13</v>
      </c>
      <c r="K134" s="715">
        <f t="shared" si="27"/>
        <v>0</v>
      </c>
      <c r="L134" s="680"/>
      <c r="M134" s="680"/>
      <c r="N134" s="680"/>
      <c r="O134" s="130"/>
      <c r="P134" s="680"/>
      <c r="Q134" s="680"/>
      <c r="R134" s="680"/>
    </row>
    <row r="135" spans="2:18" s="23" customFormat="1" ht="13.35" hidden="1" customHeight="1" x14ac:dyDescent="0.2">
      <c r="B135" s="31"/>
      <c r="C135" s="689" t="s">
        <v>36</v>
      </c>
      <c r="D135" s="688" t="s">
        <v>59</v>
      </c>
      <c r="E135" s="685">
        <v>2</v>
      </c>
      <c r="F135" s="685">
        <v>0</v>
      </c>
      <c r="G135" s="685">
        <v>1</v>
      </c>
      <c r="H135" s="685">
        <v>0</v>
      </c>
      <c r="I135" s="685">
        <v>4</v>
      </c>
      <c r="J135" s="687">
        <f t="shared" si="26"/>
        <v>7</v>
      </c>
      <c r="K135" s="715">
        <f t="shared" si="27"/>
        <v>0</v>
      </c>
      <c r="L135" s="680"/>
      <c r="M135" s="680"/>
      <c r="N135" s="680"/>
      <c r="O135" s="130"/>
      <c r="P135" s="680"/>
      <c r="Q135" s="680"/>
      <c r="R135" s="680"/>
    </row>
    <row r="136" spans="2:18" s="23" customFormat="1" ht="13.35" hidden="1" customHeight="1" x14ac:dyDescent="0.2">
      <c r="B136" s="31"/>
      <c r="C136" s="689" t="s">
        <v>37</v>
      </c>
      <c r="D136" s="688" t="s">
        <v>63</v>
      </c>
      <c r="E136" s="685">
        <v>5</v>
      </c>
      <c r="F136" s="685">
        <v>0</v>
      </c>
      <c r="G136" s="685">
        <v>0</v>
      </c>
      <c r="H136" s="685">
        <v>0</v>
      </c>
      <c r="I136" s="685">
        <v>4</v>
      </c>
      <c r="J136" s="687">
        <f t="shared" si="26"/>
        <v>9</v>
      </c>
      <c r="K136" s="715">
        <f t="shared" si="27"/>
        <v>0</v>
      </c>
      <c r="L136" s="680"/>
      <c r="M136" s="680"/>
      <c r="N136" s="680"/>
      <c r="O136" s="130"/>
      <c r="P136" s="680"/>
      <c r="Q136" s="680"/>
      <c r="R136" s="680"/>
    </row>
    <row r="137" spans="2:18" s="23" customFormat="1" ht="13.35" hidden="1" customHeight="1" x14ac:dyDescent="0.2">
      <c r="B137" s="31"/>
      <c r="C137" s="689" t="s">
        <v>38</v>
      </c>
      <c r="D137" s="688" t="s">
        <v>64</v>
      </c>
      <c r="E137" s="685">
        <v>3</v>
      </c>
      <c r="F137" s="685">
        <v>0</v>
      </c>
      <c r="G137" s="685">
        <v>0</v>
      </c>
      <c r="H137" s="685">
        <v>0</v>
      </c>
      <c r="I137" s="685">
        <v>2</v>
      </c>
      <c r="J137" s="687">
        <f t="shared" si="26"/>
        <v>5</v>
      </c>
      <c r="K137" s="715">
        <f t="shared" si="27"/>
        <v>0</v>
      </c>
      <c r="L137" s="680"/>
      <c r="M137" s="680"/>
      <c r="N137" s="680"/>
      <c r="O137" s="130"/>
      <c r="P137" s="680"/>
      <c r="Q137" s="680"/>
      <c r="R137" s="680"/>
    </row>
    <row r="138" spans="2:18" s="23" customFormat="1" ht="13.35" hidden="1" customHeight="1" x14ac:dyDescent="0.2">
      <c r="B138" s="31"/>
      <c r="C138" s="689" t="s">
        <v>39</v>
      </c>
      <c r="D138" s="688" t="s">
        <v>65</v>
      </c>
      <c r="E138" s="685">
        <v>1</v>
      </c>
      <c r="F138" s="685">
        <v>0</v>
      </c>
      <c r="G138" s="685">
        <v>0</v>
      </c>
      <c r="H138" s="685">
        <v>0</v>
      </c>
      <c r="I138" s="685">
        <v>0</v>
      </c>
      <c r="J138" s="687">
        <f t="shared" si="26"/>
        <v>1</v>
      </c>
      <c r="K138" s="715">
        <f t="shared" si="27"/>
        <v>0</v>
      </c>
      <c r="L138" s="680"/>
      <c r="M138" s="680"/>
      <c r="N138" s="680"/>
      <c r="O138" s="130"/>
      <c r="P138" s="680"/>
      <c r="Q138" s="680"/>
      <c r="R138" s="680"/>
    </row>
    <row r="139" spans="2:18" s="23" customFormat="1" ht="13.35" hidden="1" customHeight="1" x14ac:dyDescent="0.2">
      <c r="B139" s="31"/>
      <c r="C139" s="689" t="s">
        <v>40</v>
      </c>
      <c r="D139" s="688" t="s">
        <v>66</v>
      </c>
      <c r="E139" s="685">
        <v>0</v>
      </c>
      <c r="F139" s="685">
        <v>0</v>
      </c>
      <c r="G139" s="685">
        <v>0</v>
      </c>
      <c r="H139" s="685">
        <v>0</v>
      </c>
      <c r="I139" s="685">
        <v>1</v>
      </c>
      <c r="J139" s="687">
        <f t="shared" si="26"/>
        <v>1</v>
      </c>
      <c r="K139" s="715">
        <f t="shared" si="27"/>
        <v>0</v>
      </c>
      <c r="L139" s="680"/>
      <c r="M139" s="680"/>
      <c r="N139" s="680"/>
      <c r="O139" s="130"/>
      <c r="P139" s="680"/>
      <c r="Q139" s="680"/>
      <c r="R139" s="680"/>
    </row>
    <row r="140" spans="2:18" s="23" customFormat="1" ht="13.35" hidden="1" customHeight="1" x14ac:dyDescent="0.2">
      <c r="B140" s="31"/>
      <c r="C140" s="689" t="s">
        <v>41</v>
      </c>
      <c r="D140" s="688" t="s">
        <v>114</v>
      </c>
      <c r="E140" s="685">
        <v>0</v>
      </c>
      <c r="F140" s="685">
        <v>0</v>
      </c>
      <c r="G140" s="685">
        <v>0</v>
      </c>
      <c r="H140" s="685">
        <v>0</v>
      </c>
      <c r="I140" s="685">
        <v>0</v>
      </c>
      <c r="J140" s="687">
        <f t="shared" si="26"/>
        <v>0</v>
      </c>
      <c r="K140" s="715">
        <f t="shared" si="27"/>
        <v>0</v>
      </c>
      <c r="L140" s="680"/>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6"/>
        <v>0</v>
      </c>
      <c r="K141" s="715">
        <f t="shared" si="27"/>
        <v>0</v>
      </c>
      <c r="L141" s="680"/>
      <c r="M141" s="680"/>
      <c r="N141" s="680"/>
      <c r="O141" s="130"/>
      <c r="P141" s="680"/>
      <c r="Q141" s="680"/>
      <c r="R141" s="680"/>
    </row>
    <row r="142" spans="2:18" s="23" customFormat="1" ht="13.35" hidden="1" customHeight="1" x14ac:dyDescent="0.2">
      <c r="B142" s="31"/>
      <c r="C142" s="689" t="s">
        <v>43</v>
      </c>
      <c r="D142" s="688" t="s">
        <v>116</v>
      </c>
      <c r="E142" s="685">
        <v>1</v>
      </c>
      <c r="F142" s="685">
        <v>0</v>
      </c>
      <c r="G142" s="685">
        <v>0</v>
      </c>
      <c r="H142" s="685">
        <v>0</v>
      </c>
      <c r="I142" s="685">
        <v>0</v>
      </c>
      <c r="J142" s="687">
        <f t="shared" si="26"/>
        <v>1</v>
      </c>
      <c r="K142" s="715">
        <f t="shared" si="27"/>
        <v>0</v>
      </c>
      <c r="L142" s="680"/>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6"/>
        <v>0</v>
      </c>
      <c r="K143" s="715">
        <f t="shared" si="27"/>
        <v>0</v>
      </c>
      <c r="L143" s="680"/>
      <c r="M143" s="680"/>
      <c r="N143" s="680"/>
      <c r="O143" s="130"/>
      <c r="P143" s="680"/>
      <c r="Q143" s="680"/>
      <c r="R143" s="680"/>
    </row>
    <row r="144" spans="2:18" s="23" customFormat="1" ht="13.35" hidden="1" customHeight="1" x14ac:dyDescent="0.2">
      <c r="B144" s="31"/>
      <c r="C144" s="689" t="s">
        <v>45</v>
      </c>
      <c r="D144" s="688" t="s">
        <v>118</v>
      </c>
      <c r="E144" s="712">
        <v>-1</v>
      </c>
      <c r="F144" s="685">
        <v>0</v>
      </c>
      <c r="G144" s="685">
        <v>0</v>
      </c>
      <c r="H144" s="685">
        <v>0</v>
      </c>
      <c r="I144" s="685">
        <v>0</v>
      </c>
      <c r="J144" s="687">
        <f t="shared" si="26"/>
        <v>-1</v>
      </c>
      <c r="K144" s="715">
        <f t="shared" si="27"/>
        <v>0</v>
      </c>
      <c r="L144" s="680"/>
      <c r="M144" s="680"/>
      <c r="N144" s="680"/>
      <c r="O144" s="130"/>
      <c r="P144" s="680"/>
      <c r="Q144" s="680"/>
      <c r="R144" s="680"/>
    </row>
    <row r="145" spans="2:35" s="23" customFormat="1" ht="13.35" hidden="1" customHeight="1" x14ac:dyDescent="0.2">
      <c r="B145" s="31"/>
      <c r="C145" s="690" t="s">
        <v>46</v>
      </c>
      <c r="D145" s="691" t="s">
        <v>119</v>
      </c>
      <c r="E145" s="712">
        <v>1</v>
      </c>
      <c r="F145" s="695">
        <v>0</v>
      </c>
      <c r="G145" s="695">
        <v>0</v>
      </c>
      <c r="H145" s="695">
        <v>0</v>
      </c>
      <c r="I145" s="695">
        <v>0</v>
      </c>
      <c r="J145" s="694">
        <f t="shared" si="26"/>
        <v>1</v>
      </c>
      <c r="K145" s="715">
        <f t="shared" si="27"/>
        <v>0</v>
      </c>
      <c r="L145" s="680"/>
      <c r="M145" s="680"/>
      <c r="N145" s="680"/>
      <c r="O145" s="130"/>
      <c r="P145" s="680"/>
      <c r="Q145" s="680"/>
      <c r="R145" s="680"/>
    </row>
    <row r="146" spans="2:35" s="23" customFormat="1" ht="13.35" hidden="1" customHeight="1" x14ac:dyDescent="0.2">
      <c r="B146" s="31"/>
      <c r="C146" s="690"/>
      <c r="D146" s="691"/>
      <c r="E146" s="692">
        <f>SUM(E129:E145)</f>
        <v>16821</v>
      </c>
      <c r="F146" s="692">
        <f t="shared" ref="F146:H146" si="28">SUM(F129:F145)</f>
        <v>0</v>
      </c>
      <c r="G146" s="692">
        <f t="shared" si="28"/>
        <v>33</v>
      </c>
      <c r="H146" s="692">
        <f t="shared" si="28"/>
        <v>0</v>
      </c>
      <c r="I146" s="692">
        <f>SUM(I129:I145)</f>
        <v>952</v>
      </c>
      <c r="J146" s="694">
        <f t="shared" si="26"/>
        <v>17806</v>
      </c>
      <c r="K146" s="680"/>
      <c r="L146" s="680"/>
      <c r="M146" s="680"/>
      <c r="N146" s="680"/>
      <c r="O146" s="130"/>
      <c r="P146" s="680"/>
      <c r="Q146" s="680"/>
      <c r="R146" s="680"/>
    </row>
    <row r="147" spans="2:35" s="23" customFormat="1" ht="13.35" hidden="1" customHeight="1" x14ac:dyDescent="0.2">
      <c r="B147" s="31"/>
      <c r="C147" s="130"/>
      <c r="D147" s="130"/>
      <c r="E147" s="678">
        <f>A3.4.1!$J$49-SUM(G147:I147)</f>
        <v>16821</v>
      </c>
      <c r="F147" s="678"/>
      <c r="G147" s="678">
        <f>A3.4.1!$J$54</f>
        <v>33</v>
      </c>
      <c r="H147" s="678">
        <f>A3.4.1!$J$53</f>
        <v>0</v>
      </c>
      <c r="I147" s="678">
        <f>A3.4.1!$J$52</f>
        <v>952</v>
      </c>
      <c r="J147" s="680"/>
      <c r="K147" s="680"/>
      <c r="L147" s="680"/>
      <c r="M147" s="680"/>
      <c r="N147" s="680"/>
      <c r="O147" s="130"/>
      <c r="P147" s="680"/>
      <c r="Q147" s="680"/>
      <c r="R147" s="680"/>
    </row>
    <row r="148" spans="2:35" hidden="1" x14ac:dyDescent="0.2">
      <c r="E148" s="706">
        <f t="shared" ref="E148:I148" si="29">-E146+E147</f>
        <v>0</v>
      </c>
      <c r="F148" s="706">
        <f t="shared" si="29"/>
        <v>0</v>
      </c>
      <c r="G148" s="706">
        <f t="shared" si="29"/>
        <v>0</v>
      </c>
      <c r="H148" s="706">
        <f t="shared" si="29"/>
        <v>0</v>
      </c>
      <c r="I148" s="706">
        <f t="shared" si="29"/>
        <v>0</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s="23" customFormat="1" ht="13.35" customHeight="1" x14ac:dyDescent="0.2">
      <c r="B3165" s="31"/>
      <c r="C3165" s="31"/>
      <c r="D3165" s="31"/>
      <c r="O3165" s="31"/>
    </row>
    <row r="3166" spans="2:15" s="23" customFormat="1" ht="13.35" customHeight="1" x14ac:dyDescent="0.2">
      <c r="B3166" s="31"/>
      <c r="C3166" s="31"/>
      <c r="D3166" s="31"/>
      <c r="O3166" s="31"/>
    </row>
    <row r="3167" spans="2:15" s="23" customFormat="1" ht="13.35" customHeight="1" x14ac:dyDescent="0.2">
      <c r="B3167" s="31"/>
      <c r="C3167" s="31"/>
      <c r="D3167" s="31"/>
      <c r="O3167" s="31"/>
    </row>
    <row r="3168" spans="2:15" s="23" customFormat="1" ht="13.35" customHeight="1" x14ac:dyDescent="0.2">
      <c r="B3168" s="31"/>
      <c r="C3168" s="31"/>
      <c r="D3168" s="31"/>
      <c r="O3168" s="31"/>
    </row>
    <row r="3169" spans="2:15" s="23" customFormat="1" ht="13.35" customHeight="1" x14ac:dyDescent="0.2">
      <c r="B3169" s="31"/>
      <c r="C3169" s="31"/>
      <c r="D3169" s="31"/>
      <c r="O3169" s="31"/>
    </row>
    <row r="3170" spans="2:15" s="23" customFormat="1" ht="13.35" customHeight="1" x14ac:dyDescent="0.2">
      <c r="B3170" s="31"/>
      <c r="C3170" s="31"/>
      <c r="D3170" s="31"/>
      <c r="O3170" s="31"/>
    </row>
    <row r="3171" spans="2:15" s="23" customFormat="1" ht="13.35" customHeight="1" x14ac:dyDescent="0.2">
      <c r="B3171" s="31"/>
      <c r="C3171" s="31"/>
      <c r="D3171" s="31"/>
      <c r="O3171" s="31"/>
    </row>
    <row r="3172" spans="2:15" s="23" customFormat="1" ht="13.35" customHeight="1" x14ac:dyDescent="0.2">
      <c r="B3172" s="31"/>
      <c r="C3172" s="31"/>
      <c r="D3172" s="31"/>
      <c r="O3172" s="31"/>
    </row>
    <row r="3173" spans="2:15" s="23" customFormat="1" ht="13.35" customHeight="1" x14ac:dyDescent="0.2">
      <c r="B3173" s="31"/>
      <c r="C3173" s="31"/>
      <c r="D3173" s="31"/>
      <c r="O3173" s="31"/>
    </row>
    <row r="3174" spans="2:15" s="23" customFormat="1" ht="13.35" customHeight="1" x14ac:dyDescent="0.2">
      <c r="B3174" s="31"/>
      <c r="C3174" s="31"/>
      <c r="D3174" s="31"/>
      <c r="O3174" s="31"/>
    </row>
    <row r="3175" spans="2:15" s="23" customFormat="1" ht="13.35" customHeight="1" x14ac:dyDescent="0.2">
      <c r="B3175" s="31"/>
      <c r="C3175" s="31"/>
      <c r="D3175" s="31"/>
      <c r="O3175" s="31"/>
    </row>
    <row r="3176" spans="2:15" s="23" customFormat="1" ht="13.35" customHeight="1" x14ac:dyDescent="0.2">
      <c r="B3176" s="31"/>
      <c r="C3176" s="31"/>
      <c r="D3176" s="31"/>
      <c r="O3176" s="31"/>
    </row>
    <row r="3177" spans="2:15" s="23" customFormat="1" ht="13.35" customHeight="1" x14ac:dyDescent="0.2">
      <c r="B3177" s="31"/>
      <c r="C3177" s="31"/>
      <c r="D3177" s="31"/>
      <c r="O3177" s="31"/>
    </row>
    <row r="3178" spans="2:15" s="23" customFormat="1" ht="13.35" customHeight="1" x14ac:dyDescent="0.2">
      <c r="B3178" s="31"/>
      <c r="C3178" s="31"/>
      <c r="D3178" s="31"/>
      <c r="O3178" s="31"/>
    </row>
    <row r="3179" spans="2:15" s="23" customFormat="1" ht="13.35" customHeight="1" x14ac:dyDescent="0.2">
      <c r="B3179" s="31"/>
      <c r="C3179" s="31"/>
      <c r="D3179" s="31"/>
      <c r="O3179" s="31"/>
    </row>
    <row r="3180" spans="2:15" s="23" customFormat="1" ht="13.35" customHeight="1" x14ac:dyDescent="0.2">
      <c r="B3180" s="31"/>
      <c r="C3180" s="31"/>
      <c r="D3180" s="31"/>
      <c r="O3180" s="31"/>
    </row>
    <row r="3181" spans="2:15" s="23" customFormat="1" ht="13.35" customHeight="1" x14ac:dyDescent="0.2">
      <c r="B3181" s="31"/>
      <c r="C3181" s="31"/>
      <c r="D3181" s="31"/>
      <c r="O3181" s="31"/>
    </row>
    <row r="3182" spans="2:15" s="23" customFormat="1" ht="13.35" customHeight="1" x14ac:dyDescent="0.2">
      <c r="B3182" s="31"/>
      <c r="C3182" s="31"/>
      <c r="D3182" s="31"/>
      <c r="O3182" s="31"/>
    </row>
    <row r="3183" spans="2:15" s="23" customFormat="1" ht="13.35" customHeight="1" x14ac:dyDescent="0.2">
      <c r="B3183" s="31"/>
      <c r="C3183" s="31"/>
      <c r="D3183" s="31"/>
      <c r="O3183" s="31"/>
    </row>
    <row r="3184" spans="2:15" x14ac:dyDescent="0.2">
      <c r="C3184" s="31"/>
      <c r="D3184" s="31"/>
      <c r="E3184" s="23"/>
      <c r="F3184" s="23"/>
      <c r="G3184" s="23"/>
      <c r="I3184" s="23"/>
      <c r="J3184"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F62 H62:I62 K62:R62">
    <cfRule type="cellIs" dxfId="107" priority="37" operator="notEqual">
      <formula>E63</formula>
    </cfRule>
  </conditionalFormatting>
  <conditionalFormatting sqref="S62">
    <cfRule type="cellIs" dxfId="106" priority="36" operator="notEqual">
      <formula>S63</formula>
    </cfRule>
  </conditionalFormatting>
  <conditionalFormatting sqref="E83:G83">
    <cfRule type="cellIs" dxfId="105" priority="35" operator="notEqual">
      <formula>E84</formula>
    </cfRule>
  </conditionalFormatting>
  <conditionalFormatting sqref="K83">
    <cfRule type="cellIs" dxfId="104" priority="34" operator="notEqual">
      <formula>K84</formula>
    </cfRule>
  </conditionalFormatting>
  <conditionalFormatting sqref="L83">
    <cfRule type="cellIs" dxfId="103" priority="33" operator="notEqual">
      <formula>L84</formula>
    </cfRule>
  </conditionalFormatting>
  <conditionalFormatting sqref="M83">
    <cfRule type="cellIs" dxfId="102" priority="32" operator="notEqual">
      <formula>M84</formula>
    </cfRule>
  </conditionalFormatting>
  <conditionalFormatting sqref="E104">
    <cfRule type="cellIs" dxfId="101" priority="29" operator="notEqual">
      <formula>E105</formula>
    </cfRule>
  </conditionalFormatting>
  <conditionalFormatting sqref="F104">
    <cfRule type="cellIs" dxfId="100" priority="28" operator="notEqual">
      <formula>F105</formula>
    </cfRule>
  </conditionalFormatting>
  <conditionalFormatting sqref="G104">
    <cfRule type="cellIs" dxfId="99" priority="27" operator="notEqual">
      <formula>G105</formula>
    </cfRule>
  </conditionalFormatting>
  <conditionalFormatting sqref="H104">
    <cfRule type="cellIs" dxfId="98" priority="26" operator="notEqual">
      <formula>H105</formula>
    </cfRule>
  </conditionalFormatting>
  <conditionalFormatting sqref="I104">
    <cfRule type="cellIs" dxfId="97" priority="25" operator="notEqual">
      <formula>I105</formula>
    </cfRule>
  </conditionalFormatting>
  <conditionalFormatting sqref="E125">
    <cfRule type="cellIs" dxfId="96" priority="24" operator="notEqual">
      <formula>E126</formula>
    </cfRule>
  </conditionalFormatting>
  <conditionalFormatting sqref="F125">
    <cfRule type="cellIs" dxfId="95" priority="23" operator="notEqual">
      <formula>F126</formula>
    </cfRule>
  </conditionalFormatting>
  <conditionalFormatting sqref="G125">
    <cfRule type="cellIs" dxfId="94" priority="22" operator="notEqual">
      <formula>G126</formula>
    </cfRule>
  </conditionalFormatting>
  <conditionalFormatting sqref="H125">
    <cfRule type="cellIs" dxfId="93" priority="21" operator="notEqual">
      <formula>H126</formula>
    </cfRule>
  </conditionalFormatting>
  <conditionalFormatting sqref="E146">
    <cfRule type="cellIs" dxfId="92" priority="14" operator="notEqual">
      <formula>E147</formula>
    </cfRule>
  </conditionalFormatting>
  <conditionalFormatting sqref="I146">
    <cfRule type="cellIs" dxfId="91" priority="10" operator="notEqual">
      <formula>I147</formula>
    </cfRule>
  </conditionalFormatting>
  <conditionalFormatting sqref="I125">
    <cfRule type="cellIs" dxfId="90" priority="9" operator="notEqual">
      <formula>I126</formula>
    </cfRule>
  </conditionalFormatting>
  <conditionalFormatting sqref="F146">
    <cfRule type="cellIs" dxfId="89" priority="8" operator="notEqual">
      <formula>F147</formula>
    </cfRule>
  </conditionalFormatting>
  <conditionalFormatting sqref="G146">
    <cfRule type="cellIs" dxfId="88" priority="7" operator="notEqual">
      <formula>G147</formula>
    </cfRule>
  </conditionalFormatting>
  <conditionalFormatting sqref="H146">
    <cfRule type="cellIs" dxfId="87" priority="6" operator="notEqual">
      <formula>H147</formula>
    </cfRule>
  </conditionalFormatting>
  <conditionalFormatting sqref="H83">
    <cfRule type="cellIs" dxfId="86" priority="5" operator="notEqual">
      <formula>H84</formula>
    </cfRule>
  </conditionalFormatting>
  <conditionalFormatting sqref="N83">
    <cfRule type="cellIs" dxfId="85" priority="4" operator="notEqual">
      <formula>N84</formula>
    </cfRule>
  </conditionalFormatting>
  <conditionalFormatting sqref="O83">
    <cfRule type="cellIs" dxfId="84" priority="3" operator="notEqual">
      <formula>O84</formula>
    </cfRule>
  </conditionalFormatting>
  <conditionalFormatting sqref="G62">
    <cfRule type="cellIs" dxfId="83" priority="2" operator="notEqual">
      <formula>G63</formula>
    </cfRule>
  </conditionalFormatting>
  <conditionalFormatting sqref="J62">
    <cfRule type="cellIs" dxfId="82" priority="1" operator="notEqual">
      <formula>J63</formula>
    </cfRule>
  </conditionalFormatting>
  <hyperlinks>
    <hyperlink ref="I38"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9"/>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357</v>
      </c>
      <c r="C1" s="57"/>
      <c r="D1" s="57"/>
      <c r="E1" s="122"/>
      <c r="F1" s="122"/>
      <c r="G1" s="624"/>
      <c r="H1" s="93"/>
      <c r="I1" s="93"/>
      <c r="J1" s="93"/>
      <c r="K1" s="93"/>
      <c r="L1" s="93"/>
      <c r="M1" s="93"/>
      <c r="N1" s="93"/>
      <c r="O1" s="93"/>
    </row>
    <row r="2" spans="2:36" s="31" customFormat="1" ht="15" customHeight="1" x14ac:dyDescent="0.2">
      <c r="B2" s="642"/>
      <c r="C2" s="643" t="s">
        <v>141</v>
      </c>
      <c r="D2" s="644"/>
      <c r="E2" s="656" t="s">
        <v>285</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10"/>
      <c r="C10" s="652" t="s">
        <v>29</v>
      </c>
      <c r="D10" s="674" t="s">
        <v>236</v>
      </c>
      <c r="E10" s="667">
        <f>A3.5.5!E10/A3.5.5!$O10</f>
        <v>5.4019679026564182E-2</v>
      </c>
      <c r="F10" s="671">
        <f>A3.5.5!F10/A3.5.5!$O10</f>
        <v>3.7905911219048094E-3</v>
      </c>
      <c r="G10" s="667">
        <f>A3.5.5!G10/A3.5.5!$O10</f>
        <v>0.10851505971307679</v>
      </c>
      <c r="H10" s="667">
        <f>A3.5.5!H10/A3.5.5!$O10</f>
        <v>4.3964848151022756E-3</v>
      </c>
      <c r="I10" s="671">
        <f>A3.5.5!I10/A3.5.5!$O10</f>
        <v>7.8786209659247389E-2</v>
      </c>
      <c r="J10" s="667">
        <f>A3.5.5!J10/A3.5.5!$O10</f>
        <v>0.21173230515009639</v>
      </c>
      <c r="K10" s="667">
        <f>A3.5.5!K10/A3.5.5!$O10</f>
        <v>3.7385143086051925E-2</v>
      </c>
      <c r="L10" s="667">
        <f>A3.5.5!L10/A3.5.5!$O10</f>
        <v>0.44461080093137378</v>
      </c>
      <c r="M10" s="671">
        <f>A3.5.5!M10/A3.5.5!$O10</f>
        <v>5.1836458776695626E-2</v>
      </c>
      <c r="N10" s="671">
        <f>A3.5.5!N10/A3.5.5!$O10</f>
        <v>4.9272677198868332E-3</v>
      </c>
      <c r="O10" s="668">
        <f>A3.5.5!O10/A3.5.5!$O10</f>
        <v>1</v>
      </c>
    </row>
    <row r="11" spans="2:36" s="31" customFormat="1" ht="13.35" customHeight="1" x14ac:dyDescent="0.2">
      <c r="B11" s="126"/>
      <c r="C11" s="127" t="s">
        <v>30</v>
      </c>
      <c r="D11" s="550" t="s">
        <v>31</v>
      </c>
      <c r="E11" s="509">
        <f>A3.5.5!E11/A3.5.5!$O11</f>
        <v>2.1356008664972826E-2</v>
      </c>
      <c r="F11" s="510">
        <f>A3.5.5!F11/A3.5.5!$O11</f>
        <v>4.1494835488936838E-3</v>
      </c>
      <c r="G11" s="509">
        <f>A3.5.5!G11/A3.5.5!$O11</f>
        <v>5.0547093446369519E-2</v>
      </c>
      <c r="H11" s="509">
        <f>A3.5.5!H11/A3.5.5!$O11</f>
        <v>2.9748605135145488E-3</v>
      </c>
      <c r="I11" s="510">
        <f>A3.5.5!I11/A3.5.5!$O11</f>
        <v>0.15378624414284436</v>
      </c>
      <c r="J11" s="509">
        <f>A3.5.5!J11/A3.5.5!$O11</f>
        <v>0.19848575769569604</v>
      </c>
      <c r="K11" s="509">
        <f>A3.5.5!K11/A3.5.5!$O11</f>
        <v>4.0018044933586981E-2</v>
      </c>
      <c r="L11" s="509">
        <f>A3.5.5!L11/A3.5.5!$O11</f>
        <v>0.38948542148113158</v>
      </c>
      <c r="M11" s="510">
        <f>A3.5.5!M11/A3.5.5!$O11</f>
        <v>7.0498661525562945E-2</v>
      </c>
      <c r="N11" s="510">
        <f>A3.5.5!N11/A3.5.5!$O11</f>
        <v>6.8698424047427528E-2</v>
      </c>
      <c r="O11" s="669">
        <f>A3.5.5!O11/A3.5.5!$O11</f>
        <v>1</v>
      </c>
    </row>
    <row r="12" spans="2:36" s="31" customFormat="1" ht="13.35" customHeight="1" x14ac:dyDescent="0.2">
      <c r="B12" s="29"/>
      <c r="C12" s="127" t="s">
        <v>32</v>
      </c>
      <c r="D12" s="675" t="s">
        <v>112</v>
      </c>
      <c r="E12" s="509">
        <f>A3.5.5!E12/A3.5.5!$O12</f>
        <v>2.2713400776593121E-2</v>
      </c>
      <c r="F12" s="510">
        <f>A3.5.5!F12/A3.5.5!$O12</f>
        <v>1.6622728984585016E-3</v>
      </c>
      <c r="G12" s="509">
        <f>A3.5.5!G12/A3.5.5!$O12</f>
        <v>9.2840538680311155E-2</v>
      </c>
      <c r="H12" s="509">
        <f>A3.5.5!H12/A3.5.5!$O12</f>
        <v>3.7271275145124216E-3</v>
      </c>
      <c r="I12" s="510">
        <f>A3.5.5!I12/A3.5.5!$O12</f>
        <v>8.3438307598405259E-2</v>
      </c>
      <c r="J12" s="509">
        <f>A3.5.5!J12/A3.5.5!$O12</f>
        <v>0.251457735412906</v>
      </c>
      <c r="K12" s="509">
        <f>A3.5.5!K12/A3.5.5!$O12</f>
        <v>4.0206225731465005E-2</v>
      </c>
      <c r="L12" s="509">
        <f>A3.5.5!L12/A3.5.5!$O12</f>
        <v>0.44106073789332884</v>
      </c>
      <c r="M12" s="510">
        <f>A3.5.5!M12/A3.5.5!$O12</f>
        <v>5.5634196070282978E-2</v>
      </c>
      <c r="N12" s="510">
        <f>A3.5.5!N12/A3.5.5!$O12</f>
        <v>7.2594574237367379E-3</v>
      </c>
      <c r="O12" s="669">
        <f>A3.5.5!O12/A3.5.5!$O12</f>
        <v>1</v>
      </c>
    </row>
    <row r="13" spans="2:36" s="31" customFormat="1" ht="13.35" customHeight="1" x14ac:dyDescent="0.2">
      <c r="B13" s="29"/>
      <c r="C13" s="127" t="s">
        <v>33</v>
      </c>
      <c r="D13" s="406" t="s">
        <v>61</v>
      </c>
      <c r="E13" s="509">
        <f>A3.5.5!E13/A3.5.5!$O13</f>
        <v>2.7435331005487066E-2</v>
      </c>
      <c r="F13" s="510">
        <f>A3.5.5!F13/A3.5.5!$O13</f>
        <v>2.1734483004346898E-3</v>
      </c>
      <c r="G13" s="509">
        <f>A3.5.5!G13/A3.5.5!$O13</f>
        <v>0.11081023302216204</v>
      </c>
      <c r="H13" s="509">
        <f>A3.5.5!H13/A3.5.5!$O13</f>
        <v>4.8100905009620179E-3</v>
      </c>
      <c r="I13" s="510">
        <f>A3.5.5!I13/A3.5.5!$O13</f>
        <v>6.573790351314758E-2</v>
      </c>
      <c r="J13" s="509">
        <f>A3.5.5!J13/A3.5.5!$O13</f>
        <v>0.22489845364497968</v>
      </c>
      <c r="K13" s="509">
        <f>A3.5.5!K13/A3.5.5!$O13</f>
        <v>3.5915342407183068E-2</v>
      </c>
      <c r="L13" s="509">
        <f>A3.5.5!L13/A3.5.5!$O13</f>
        <v>0.47416803249483358</v>
      </c>
      <c r="M13" s="510">
        <f>A3.5.5!M13/A3.5.5!$O13</f>
        <v>5.1806456210361292E-2</v>
      </c>
      <c r="N13" s="510">
        <f>A3.5.5!N13/A3.5.5!$O13</f>
        <v>2.2447089004489417E-3</v>
      </c>
      <c r="O13" s="669">
        <f>A3.5.5!O13/A3.5.5!$O13</f>
        <v>1</v>
      </c>
    </row>
    <row r="14" spans="2:36" s="31" customFormat="1" ht="13.35" customHeight="1" x14ac:dyDescent="0.2">
      <c r="B14" s="29"/>
      <c r="C14" s="130" t="s">
        <v>34</v>
      </c>
      <c r="D14" s="406" t="s">
        <v>62</v>
      </c>
      <c r="E14" s="509">
        <f>A3.5.5!E14/A3.5.5!$O14</f>
        <v>3.251082883145958E-2</v>
      </c>
      <c r="F14" s="510">
        <f>A3.5.5!F14/A3.5.5!$O14</f>
        <v>2.1414318391979365E-3</v>
      </c>
      <c r="G14" s="509">
        <f>A3.5.5!G14/A3.5.5!$O14</f>
        <v>0.12483574244415244</v>
      </c>
      <c r="H14" s="509">
        <f>A3.5.5!H14/A3.5.5!$O14</f>
        <v>4.6722149218864067E-3</v>
      </c>
      <c r="I14" s="510">
        <f>A3.5.5!I14/A3.5.5!$O14</f>
        <v>6.2977563634593864E-2</v>
      </c>
      <c r="J14" s="509">
        <f>A3.5.5!J14/A3.5.5!$O14</f>
        <v>0.22567771450820071</v>
      </c>
      <c r="K14" s="509">
        <f>A3.5.5!K14/A3.5.5!$O14</f>
        <v>3.6453010171801234E-2</v>
      </c>
      <c r="L14" s="509">
        <f>A3.5.5!L14/A3.5.5!$O14</f>
        <v>0.45617365065459675</v>
      </c>
      <c r="M14" s="510">
        <f>A3.5.5!M14/A3.5.5!$O14</f>
        <v>5.3535795979948411E-2</v>
      </c>
      <c r="N14" s="510">
        <f>A3.5.5!N14/A3.5.5!$O14</f>
        <v>1.0220470141626514E-3</v>
      </c>
      <c r="O14" s="669">
        <f>A3.5.5!O14/A3.5.5!$O14</f>
        <v>1</v>
      </c>
    </row>
    <row r="15" spans="2:36" s="31" customFormat="1" ht="13.35" customHeight="1" x14ac:dyDescent="0.2">
      <c r="B15" s="29"/>
      <c r="C15" s="130" t="s">
        <v>35</v>
      </c>
      <c r="D15" s="406" t="s">
        <v>58</v>
      </c>
      <c r="E15" s="509">
        <f>A3.5.5!E15/A3.5.5!$O15</f>
        <v>3.1344574146130566E-2</v>
      </c>
      <c r="F15" s="510">
        <f>A3.5.5!F15/A3.5.5!$O15</f>
        <v>2.4859489840034586E-3</v>
      </c>
      <c r="G15" s="509">
        <f>A3.5.5!G15/A3.5.5!$O15</f>
        <v>0.13153912667531345</v>
      </c>
      <c r="H15" s="509">
        <f>A3.5.5!H15/A3.5.5!$O15</f>
        <v>4.6476437527021184E-3</v>
      </c>
      <c r="I15" s="510">
        <f>A3.5.5!I15/A3.5.5!$O15</f>
        <v>6.0203199308257675E-2</v>
      </c>
      <c r="J15" s="509">
        <f>A3.5.5!J15/A3.5.5!$O15</f>
        <v>0.21065715520968439</v>
      </c>
      <c r="K15" s="509">
        <f>A3.5.5!K15/A3.5.5!$O15</f>
        <v>3.372243839169909E-2</v>
      </c>
      <c r="L15" s="509">
        <f>A3.5.5!L15/A3.5.5!$O15</f>
        <v>0.46789883268482491</v>
      </c>
      <c r="M15" s="510">
        <f>A3.5.5!M15/A3.5.5!$O15</f>
        <v>5.6095979247730222E-2</v>
      </c>
      <c r="N15" s="510">
        <f>A3.5.5!N15/A3.5.5!$O15</f>
        <v>1.4051015996541288E-3</v>
      </c>
      <c r="O15" s="669">
        <f>A3.5.5!O15/A3.5.5!$O15</f>
        <v>1</v>
      </c>
    </row>
    <row r="16" spans="2:36" s="31" customFormat="1" ht="13.35" customHeight="1" x14ac:dyDescent="0.2">
      <c r="B16" s="29"/>
      <c r="C16" s="130" t="s">
        <v>36</v>
      </c>
      <c r="D16" s="406" t="s">
        <v>59</v>
      </c>
      <c r="E16" s="509">
        <f>A3.5.5!E16/A3.5.5!$O16</f>
        <v>3.8029820740492548E-2</v>
      </c>
      <c r="F16" s="510">
        <f>A3.5.5!F16/A3.5.5!$O16</f>
        <v>2.3454514994136373E-3</v>
      </c>
      <c r="G16" s="509">
        <f>A3.5.5!G16/A3.5.5!$O16</f>
        <v>0.14290500921427374</v>
      </c>
      <c r="H16" s="509">
        <f>A3.5.5!H16/A3.5.5!$O16</f>
        <v>3.6857094990785724E-3</v>
      </c>
      <c r="I16" s="510">
        <f>A3.5.5!I16/A3.5.5!$O16</f>
        <v>6.0479142234880212E-2</v>
      </c>
      <c r="J16" s="509">
        <f>A3.5.5!J16/A3.5.5!$O16</f>
        <v>0.2125984251968504</v>
      </c>
      <c r="K16" s="509">
        <f>A3.5.5!K16/A3.5.5!$O16</f>
        <v>3.5349304741162671E-2</v>
      </c>
      <c r="L16" s="509">
        <f>A3.5.5!L16/A3.5.5!$O16</f>
        <v>0.44396046238900988</v>
      </c>
      <c r="M16" s="510">
        <f>A3.5.5!M16/A3.5.5!$O16</f>
        <v>5.947394873513151E-2</v>
      </c>
      <c r="N16" s="510">
        <f>A3.5.5!N16/A3.5.5!$O16</f>
        <v>1.1727257497068187E-3</v>
      </c>
      <c r="O16" s="669">
        <f>A3.5.5!O16/A3.5.5!$O16</f>
        <v>1</v>
      </c>
    </row>
    <row r="17" spans="2:15" s="31" customFormat="1" ht="13.35" customHeight="1" x14ac:dyDescent="0.2">
      <c r="B17" s="29"/>
      <c r="C17" s="130" t="s">
        <v>37</v>
      </c>
      <c r="D17" s="406" t="s">
        <v>63</v>
      </c>
      <c r="E17" s="509">
        <f>A3.5.5!E17/A3.5.5!$O17</f>
        <v>3.1211295516472629E-2</v>
      </c>
      <c r="F17" s="510">
        <f>A3.5.5!F17/A3.5.5!$O17</f>
        <v>5.1193130212203782E-3</v>
      </c>
      <c r="G17" s="509">
        <f>A3.5.5!G17/A3.5.5!$O17</f>
        <v>0.16183634712245065</v>
      </c>
      <c r="H17" s="509">
        <f>A3.5.5!H17/A3.5.5!$O17</f>
        <v>5.0367434563619853E-3</v>
      </c>
      <c r="I17" s="510">
        <f>A3.5.5!I17/A3.5.5!$O17</f>
        <v>6.0110643216910245E-2</v>
      </c>
      <c r="J17" s="509">
        <f>A3.5.5!J17/A3.5.5!$O17</f>
        <v>0.21682767731814054</v>
      </c>
      <c r="K17" s="509">
        <f>A3.5.5!K17/A3.5.5!$O17</f>
        <v>3.8725125918586407E-2</v>
      </c>
      <c r="L17" s="509">
        <f>A3.5.5!L17/A3.5.5!$O17</f>
        <v>0.42704978944760963</v>
      </c>
      <c r="M17" s="510">
        <f>A3.5.5!M17/A3.5.5!$O17</f>
        <v>5.3339938898522003E-2</v>
      </c>
      <c r="N17" s="510">
        <f>A3.5.5!N17/A3.5.5!$O17</f>
        <v>7.4312608372553875E-4</v>
      </c>
      <c r="O17" s="669">
        <f>A3.5.5!O17/A3.5.5!$O17</f>
        <v>1</v>
      </c>
    </row>
    <row r="18" spans="2:15" s="31" customFormat="1" ht="13.35" customHeight="1" x14ac:dyDescent="0.2">
      <c r="B18" s="29"/>
      <c r="C18" s="130" t="s">
        <v>38</v>
      </c>
      <c r="D18" s="406" t="s">
        <v>64</v>
      </c>
      <c r="E18" s="509">
        <f>A3.5.5!E18/A3.5.5!$O18</f>
        <v>3.1474820143884891E-2</v>
      </c>
      <c r="F18" s="510">
        <f>A3.5.5!F18/A3.5.5!$O18</f>
        <v>2.6978417266187052E-3</v>
      </c>
      <c r="G18" s="509">
        <f>A3.5.5!G18/A3.5.5!$O18</f>
        <v>0.18669064748201439</v>
      </c>
      <c r="H18" s="509">
        <f>A3.5.5!H18/A3.5.5!$O18</f>
        <v>5.0359712230215823E-3</v>
      </c>
      <c r="I18" s="510">
        <f>A3.5.5!I18/A3.5.5!$O18</f>
        <v>6.1330935251798564E-2</v>
      </c>
      <c r="J18" s="509">
        <f>A3.5.5!J18/A3.5.5!$O18</f>
        <v>0.23021582733812951</v>
      </c>
      <c r="K18" s="509">
        <f>A3.5.5!K18/A3.5.5!$O18</f>
        <v>4.5323741007194246E-2</v>
      </c>
      <c r="L18" s="509">
        <f>A3.5.5!L18/A3.5.5!$O18</f>
        <v>0.39550359712230215</v>
      </c>
      <c r="M18" s="510">
        <f>A3.5.5!M18/A3.5.5!$O18</f>
        <v>4.0827338129496404E-2</v>
      </c>
      <c r="N18" s="510">
        <f>A3.5.5!N18/A3.5.5!$O18</f>
        <v>8.9928057553956839E-4</v>
      </c>
      <c r="O18" s="669">
        <f>A3.5.5!O18/A3.5.5!$O18</f>
        <v>1</v>
      </c>
    </row>
    <row r="19" spans="2:15" s="31" customFormat="1" ht="13.35" customHeight="1" x14ac:dyDescent="0.2">
      <c r="B19" s="29"/>
      <c r="C19" s="130" t="s">
        <v>39</v>
      </c>
      <c r="D19" s="406" t="s">
        <v>65</v>
      </c>
      <c r="E19" s="509">
        <f>A3.5.5!E19/A3.5.5!$O19</f>
        <v>3.1220876048462257E-2</v>
      </c>
      <c r="F19" s="510">
        <f>A3.5.5!F19/A3.5.5!$O19</f>
        <v>6.5237651444547996E-3</v>
      </c>
      <c r="G19" s="509">
        <f>A3.5.5!G19/A3.5.5!$O19</f>
        <v>0.22180801491146318</v>
      </c>
      <c r="H19" s="509">
        <f>A3.5.5!H19/A3.5.5!$O19</f>
        <v>5.1258154706430572E-3</v>
      </c>
      <c r="I19" s="510">
        <f>A3.5.5!I19/A3.5.5!$O19</f>
        <v>7.0363466915191047E-2</v>
      </c>
      <c r="J19" s="509">
        <f>A3.5.5!J19/A3.5.5!$O19</f>
        <v>0.20643056849953401</v>
      </c>
      <c r="K19" s="509">
        <f>A3.5.5!K19/A3.5.5!$O19</f>
        <v>4.4268406337371856E-2</v>
      </c>
      <c r="L19" s="509">
        <f>A3.5.5!L19/A3.5.5!$O19</f>
        <v>0.3783783783783784</v>
      </c>
      <c r="M19" s="510">
        <f>A3.5.5!M19/A3.5.5!$O19</f>
        <v>3.5414725069897485E-2</v>
      </c>
      <c r="N19" s="510">
        <f>A3.5.5!N19/A3.5.5!$O19</f>
        <v>4.6598322460391424E-4</v>
      </c>
      <c r="O19" s="669">
        <f>A3.5.5!O19/A3.5.5!$O19</f>
        <v>1</v>
      </c>
    </row>
    <row r="20" spans="2:15" s="31" customFormat="1" ht="13.35" customHeight="1" x14ac:dyDescent="0.2">
      <c r="B20" s="29"/>
      <c r="C20" s="130" t="s">
        <v>40</v>
      </c>
      <c r="D20" s="406" t="s">
        <v>66</v>
      </c>
      <c r="E20" s="509">
        <f>A3.5.5!E20/A3.5.5!$O20</f>
        <v>2.9914529914529916E-2</v>
      </c>
      <c r="F20" s="510">
        <f>A3.5.5!F20/A3.5.5!$O20</f>
        <v>5.9829059829059833E-3</v>
      </c>
      <c r="G20" s="509">
        <f>A3.5.5!G20/A3.5.5!$O20</f>
        <v>0.23504273504273504</v>
      </c>
      <c r="H20" s="509">
        <f>A3.5.5!H20/A3.5.5!$O20</f>
        <v>5.9829059829059833E-3</v>
      </c>
      <c r="I20" s="510">
        <f>A3.5.5!I20/A3.5.5!$O20</f>
        <v>6.5811965811965814E-2</v>
      </c>
      <c r="J20" s="509">
        <f>A3.5.5!J20/A3.5.5!$O20</f>
        <v>0.20085470085470086</v>
      </c>
      <c r="K20" s="509">
        <f>A3.5.5!K20/A3.5.5!$O20</f>
        <v>4.7863247863247867E-2</v>
      </c>
      <c r="L20" s="509">
        <f>A3.5.5!L20/A3.5.5!$O20</f>
        <v>0.37692307692307692</v>
      </c>
      <c r="M20" s="510">
        <f>A3.5.5!M20/A3.5.5!$O20</f>
        <v>3.0769230769230771E-2</v>
      </c>
      <c r="N20" s="510">
        <f>A3.5.5!N20/A3.5.5!$O20</f>
        <v>8.547008547008547E-4</v>
      </c>
      <c r="O20" s="669">
        <f>A3.5.5!O20/A3.5.5!$O20</f>
        <v>1</v>
      </c>
    </row>
    <row r="21" spans="2:15" s="31" customFormat="1" ht="13.35" customHeight="1" x14ac:dyDescent="0.2">
      <c r="B21" s="29"/>
      <c r="C21" s="130" t="s">
        <v>41</v>
      </c>
      <c r="D21" s="406" t="s">
        <v>114</v>
      </c>
      <c r="E21" s="509">
        <f>A3.5.5!E21/A3.5.5!$O21</f>
        <v>2.7202072538860103E-2</v>
      </c>
      <c r="F21" s="510">
        <f>A3.5.5!F21/A3.5.5!$O21</f>
        <v>1.3385146804835924E-2</v>
      </c>
      <c r="G21" s="509">
        <f>A3.5.5!G21/A3.5.5!$O21</f>
        <v>0.23834196891191708</v>
      </c>
      <c r="H21" s="509">
        <f>A3.5.5!H21/A3.5.5!$O21</f>
        <v>6.4766839378238338E-3</v>
      </c>
      <c r="I21" s="510">
        <f>A3.5.5!I21/A3.5.5!$O21</f>
        <v>5.5699481865284971E-2</v>
      </c>
      <c r="J21" s="509">
        <f>A3.5.5!J21/A3.5.5!$O21</f>
        <v>0.19732297063903281</v>
      </c>
      <c r="K21" s="509">
        <f>A3.5.5!K21/A3.5.5!$O21</f>
        <v>5.5699481865284971E-2</v>
      </c>
      <c r="L21" s="509">
        <f>A3.5.5!L21/A3.5.5!$O21</f>
        <v>0.37478411053540589</v>
      </c>
      <c r="M21" s="510">
        <f>A3.5.5!M21/A3.5.5!$O21</f>
        <v>3.1088082901554404E-2</v>
      </c>
      <c r="N21" s="510">
        <f>A3.5.5!N21/A3.5.5!$O21</f>
        <v>0</v>
      </c>
      <c r="O21" s="669">
        <f>A3.5.5!O21/A3.5.5!$O21</f>
        <v>1</v>
      </c>
    </row>
    <row r="22" spans="2:15" s="31" customFormat="1" ht="13.35" customHeight="1" x14ac:dyDescent="0.2">
      <c r="B22" s="29"/>
      <c r="C22" s="130" t="s">
        <v>42</v>
      </c>
      <c r="D22" s="406" t="s">
        <v>115</v>
      </c>
      <c r="E22" s="509">
        <f>A3.5.5!E22/A3.5.5!$O22</f>
        <v>1.913265306122449E-2</v>
      </c>
      <c r="F22" s="510">
        <f>A3.5.5!F22/A3.5.5!$O22</f>
        <v>1.7857142857142856E-2</v>
      </c>
      <c r="G22" s="509">
        <f>A3.5.5!G22/A3.5.5!$O22</f>
        <v>0.26913265306122447</v>
      </c>
      <c r="H22" s="509">
        <f>A3.5.5!H22/A3.5.5!$O22</f>
        <v>8.9285714285714281E-3</v>
      </c>
      <c r="I22" s="510">
        <f>A3.5.5!I22/A3.5.5!$O22</f>
        <v>5.6122448979591837E-2</v>
      </c>
      <c r="J22" s="509">
        <f>A3.5.5!J22/A3.5.5!$O22</f>
        <v>0.16964285714285715</v>
      </c>
      <c r="K22" s="509">
        <f>A3.5.5!K22/A3.5.5!$O22</f>
        <v>5.6122448979591837E-2</v>
      </c>
      <c r="L22" s="509">
        <f>A3.5.5!L22/A3.5.5!$O22</f>
        <v>0.36734693877551022</v>
      </c>
      <c r="M22" s="510">
        <f>A3.5.5!M22/A3.5.5!$O22</f>
        <v>3.5714285714285712E-2</v>
      </c>
      <c r="N22" s="510">
        <f>A3.5.5!N22/A3.5.5!$O22</f>
        <v>0</v>
      </c>
      <c r="O22" s="669">
        <f>A3.5.5!O22/A3.5.5!$O22</f>
        <v>1</v>
      </c>
    </row>
    <row r="23" spans="2:15" s="31" customFormat="1" ht="13.35" customHeight="1" x14ac:dyDescent="0.2">
      <c r="B23" s="29"/>
      <c r="C23" s="130" t="s">
        <v>43</v>
      </c>
      <c r="D23" s="406" t="s">
        <v>116</v>
      </c>
      <c r="E23" s="509">
        <f>A3.5.5!E23/A3.5.5!$O23</f>
        <v>1.6447368421052631E-2</v>
      </c>
      <c r="F23" s="510">
        <f>A3.5.5!F23/A3.5.5!$O23</f>
        <v>3.2894736842105261E-2</v>
      </c>
      <c r="G23" s="509">
        <f>A3.5.5!G23/A3.5.5!$O23</f>
        <v>0.24671052631578946</v>
      </c>
      <c r="H23" s="509">
        <f>A3.5.5!H23/A3.5.5!$O23</f>
        <v>6.5789473684210523E-3</v>
      </c>
      <c r="I23" s="510">
        <f>A3.5.5!I23/A3.5.5!$O23</f>
        <v>5.921052631578947E-2</v>
      </c>
      <c r="J23" s="509">
        <f>A3.5.5!J23/A3.5.5!$O23</f>
        <v>0.17105263157894737</v>
      </c>
      <c r="K23" s="509">
        <f>A3.5.5!K23/A3.5.5!$O23</f>
        <v>6.5789473684210523E-2</v>
      </c>
      <c r="L23" s="509">
        <f>A3.5.5!L23/A3.5.5!$O23</f>
        <v>0.36184210526315791</v>
      </c>
      <c r="M23" s="510">
        <f>A3.5.5!M23/A3.5.5!$O23</f>
        <v>3.6184210526315791E-2</v>
      </c>
      <c r="N23" s="510">
        <f>A3.5.5!N23/A3.5.5!$O23</f>
        <v>3.2894736842105261E-3</v>
      </c>
      <c r="O23" s="669">
        <f>A3.5.5!O23/A3.5.5!$O23</f>
        <v>1</v>
      </c>
    </row>
    <row r="24" spans="2:15" s="31" customFormat="1" ht="13.35" customHeight="1" x14ac:dyDescent="0.2">
      <c r="B24" s="29"/>
      <c r="C24" s="130" t="s">
        <v>44</v>
      </c>
      <c r="D24" s="406" t="s">
        <v>117</v>
      </c>
      <c r="E24" s="509">
        <f>A3.5.5!E24/A3.5.5!$O24</f>
        <v>2.097902097902098E-2</v>
      </c>
      <c r="F24" s="510">
        <f>A3.5.5!F24/A3.5.5!$O24</f>
        <v>2.097902097902098E-2</v>
      </c>
      <c r="G24" s="509">
        <f>A3.5.5!G24/A3.5.5!$O24</f>
        <v>0.30069930069930068</v>
      </c>
      <c r="H24" s="509">
        <f>A3.5.5!H24/A3.5.5!$O24</f>
        <v>1.3986013986013986E-2</v>
      </c>
      <c r="I24" s="510">
        <f>A3.5.5!I24/A3.5.5!$O24</f>
        <v>4.195804195804196E-2</v>
      </c>
      <c r="J24" s="509">
        <f>A3.5.5!J24/A3.5.5!$O24</f>
        <v>9.7902097902097904E-2</v>
      </c>
      <c r="K24" s="509">
        <f>A3.5.5!K24/A3.5.5!$O24</f>
        <v>3.4965034965034968E-2</v>
      </c>
      <c r="L24" s="509">
        <f>A3.5.5!L24/A3.5.5!$O24</f>
        <v>0.42657342657342656</v>
      </c>
      <c r="M24" s="510">
        <f>A3.5.5!M24/A3.5.5!$O24</f>
        <v>4.195804195804196E-2</v>
      </c>
      <c r="N24" s="510">
        <f>A3.5.5!N24/A3.5.5!$O24</f>
        <v>0</v>
      </c>
      <c r="O24" s="669">
        <f>A3.5.5!O24/A3.5.5!$O24</f>
        <v>1</v>
      </c>
    </row>
    <row r="25" spans="2:15" s="31" customFormat="1" ht="13.35" customHeight="1" x14ac:dyDescent="0.2">
      <c r="B25" s="29"/>
      <c r="C25" s="130" t="s">
        <v>45</v>
      </c>
      <c r="D25" s="406" t="s">
        <v>118</v>
      </c>
      <c r="E25" s="509">
        <f>A3.5.5!E25/A3.5.5!$O25</f>
        <v>3.7209302325581395E-2</v>
      </c>
      <c r="F25" s="510">
        <f>A3.5.5!F25/A3.5.5!$O25</f>
        <v>3.7209302325581395E-2</v>
      </c>
      <c r="G25" s="509">
        <f>A3.5.5!G25/A3.5.5!$O25</f>
        <v>0.22790697674418606</v>
      </c>
      <c r="H25" s="509">
        <f>A3.5.5!H25/A3.5.5!$O25</f>
        <v>4.6511627906976744E-3</v>
      </c>
      <c r="I25" s="510">
        <f>A3.5.5!I25/A3.5.5!$O25</f>
        <v>2.3255813953488372E-2</v>
      </c>
      <c r="J25" s="509">
        <f>A3.5.5!J25/A3.5.5!$O25</f>
        <v>0.16744186046511628</v>
      </c>
      <c r="K25" s="509">
        <f>A3.5.5!K25/A3.5.5!$O25</f>
        <v>6.5116279069767441E-2</v>
      </c>
      <c r="L25" s="509">
        <f>A3.5.5!L25/A3.5.5!$O25</f>
        <v>0.38604651162790699</v>
      </c>
      <c r="M25" s="510">
        <f>A3.5.5!M25/A3.5.5!$O25</f>
        <v>5.5813953488372092E-2</v>
      </c>
      <c r="N25" s="510">
        <f>A3.5.5!N25/A3.5.5!$O25</f>
        <v>-4.6511627906976744E-3</v>
      </c>
      <c r="O25" s="669">
        <f>A3.5.5!O25/A3.5.5!$O25</f>
        <v>1</v>
      </c>
    </row>
    <row r="26" spans="2:15" s="31" customFormat="1" ht="13.35" customHeight="1" x14ac:dyDescent="0.2">
      <c r="B26" s="29"/>
      <c r="C26" s="130" t="s">
        <v>46</v>
      </c>
      <c r="D26" s="406" t="s">
        <v>119</v>
      </c>
      <c r="E26" s="509">
        <f>A3.5.5!E26/A3.5.5!$O26</f>
        <v>1.1278195488721804E-2</v>
      </c>
      <c r="F26" s="510">
        <f>A3.5.5!F26/A3.5.5!$O26</f>
        <v>8.2706766917293228E-2</v>
      </c>
      <c r="G26" s="509">
        <f>A3.5.5!G26/A3.5.5!$O26</f>
        <v>0.22180451127819548</v>
      </c>
      <c r="H26" s="509">
        <f>A3.5.5!H26/A3.5.5!$O26</f>
        <v>1.8796992481203006E-2</v>
      </c>
      <c r="I26" s="510">
        <f>A3.5.5!I26/A3.5.5!$O26</f>
        <v>1.8796992481203006E-2</v>
      </c>
      <c r="J26" s="509">
        <f>A3.5.5!J26/A3.5.5!$O26</f>
        <v>0.16165413533834586</v>
      </c>
      <c r="K26" s="509">
        <f>A3.5.5!K26/A3.5.5!$O26</f>
        <v>5.6390977443609019E-2</v>
      </c>
      <c r="L26" s="509">
        <f>A3.5.5!L26/A3.5.5!$O26</f>
        <v>0.37969924812030076</v>
      </c>
      <c r="M26" s="510">
        <f>A3.5.5!M26/A3.5.5!$O26</f>
        <v>4.5112781954887216E-2</v>
      </c>
      <c r="N26" s="510">
        <f>A3.5.5!N26/A3.5.5!$O26</f>
        <v>3.7593984962406013E-3</v>
      </c>
      <c r="O26" s="669">
        <f>A3.5.5!O26/A3.5.5!$O26</f>
        <v>1</v>
      </c>
    </row>
    <row r="27" spans="2:15" s="31" customFormat="1" ht="13.35" customHeight="1" x14ac:dyDescent="0.2">
      <c r="B27" s="641"/>
      <c r="C27" s="665" t="s">
        <v>22</v>
      </c>
      <c r="D27" s="676"/>
      <c r="E27" s="666">
        <f>A3.5.5!E27/A3.5.5!$O27</f>
        <v>3.3740420897679702E-2</v>
      </c>
      <c r="F27" s="670">
        <f>A3.5.5!F27/A3.5.5!$O27</f>
        <v>3.6434725557261466E-3</v>
      </c>
      <c r="G27" s="666">
        <f>A3.5.5!G27/A3.5.5!$O27</f>
        <v>8.8555699503435323E-2</v>
      </c>
      <c r="H27" s="666">
        <f>A3.5.5!H27/A3.5.5!$O27</f>
        <v>3.8283105144489996E-3</v>
      </c>
      <c r="I27" s="670">
        <f>A3.5.5!I27/A3.5.5!$O27</f>
        <v>0.10633178247070069</v>
      </c>
      <c r="J27" s="666">
        <f>A3.5.5!J27/A3.5.5!$O27</f>
        <v>0.21276514255835718</v>
      </c>
      <c r="K27" s="666">
        <f>A3.5.5!K27/A3.5.5!$O27</f>
        <v>3.8872588364200718E-2</v>
      </c>
      <c r="L27" s="666">
        <f>A3.5.5!L27/A3.5.5!$O27</f>
        <v>0.423072439827751</v>
      </c>
      <c r="M27" s="670">
        <f>A3.5.5!M27/A3.5.5!$O27</f>
        <v>5.9539470397618088E-2</v>
      </c>
      <c r="N27" s="670">
        <f>A3.5.5!N27/A3.5.5!$O27</f>
        <v>2.9650672910082162E-2</v>
      </c>
      <c r="O27" s="670">
        <f>A3.5.5!O27/A3.5.5!$O27</f>
        <v>1</v>
      </c>
    </row>
    <row r="28" spans="2:15" s="31" customFormat="1" ht="13.35" customHeight="1" x14ac:dyDescent="0.2">
      <c r="B28" s="126"/>
      <c r="C28" s="127" t="s">
        <v>29</v>
      </c>
      <c r="D28" s="675" t="s">
        <v>236</v>
      </c>
      <c r="E28" s="509">
        <f>A3.5.5!E10/A3.5.5!E$27</f>
        <v>0.53242522949363336</v>
      </c>
      <c r="F28" s="510">
        <f>A3.5.5!F10/A3.5.5!F$27</f>
        <v>0.34597806215722121</v>
      </c>
      <c r="G28" s="509">
        <f>A3.5.5!G10/A3.5.5!G$27</f>
        <v>0.40750282060925158</v>
      </c>
      <c r="H28" s="509">
        <f>A3.5.5!H10/A3.5.5!H$27</f>
        <v>0.38190517616354935</v>
      </c>
      <c r="I28" s="510">
        <f>A3.5.5!I10/A3.5.5!I$27</f>
        <v>0.24640200454153943</v>
      </c>
      <c r="J28" s="509">
        <f>A3.5.5!J10/A3.5.5!J$27</f>
        <v>0.33093581485626627</v>
      </c>
      <c r="K28" s="509">
        <f>A3.5.5!K10/A3.5.5!K$27</f>
        <v>0.31982522275531183</v>
      </c>
      <c r="L28" s="509">
        <f>A3.5.5!L10/A3.5.5!L$27</f>
        <v>0.34948005636330715</v>
      </c>
      <c r="M28" s="510">
        <f>A3.5.5!M10/A3.5.5!M$27</f>
        <v>0.28952594042791219</v>
      </c>
      <c r="N28" s="510">
        <f>A3.5.5!N10/A3.5.5!N$27</f>
        <v>5.5262271144558013E-2</v>
      </c>
      <c r="O28" s="669">
        <f>A3.5.5!O10/A3.5.5!O$27</f>
        <v>0.33255013105177794</v>
      </c>
    </row>
    <row r="29" spans="2:15" s="31" customFormat="1" ht="13.35" customHeight="1" x14ac:dyDescent="0.2">
      <c r="B29" s="126"/>
      <c r="C29" s="127" t="s">
        <v>30</v>
      </c>
      <c r="D29" s="550" t="s">
        <v>31</v>
      </c>
      <c r="E29" s="509">
        <f>A3.5.5!E11/A3.5.5!E$27</f>
        <v>0.24765571019642682</v>
      </c>
      <c r="F29" s="510">
        <f>A3.5.5!F11/A3.5.5!F$27</f>
        <v>0.44561243144424134</v>
      </c>
      <c r="G29" s="509">
        <f>A3.5.5!G11/A3.5.5!G$27</f>
        <v>0.22333584054155697</v>
      </c>
      <c r="H29" s="509">
        <f>A3.5.5!H11/A3.5.5!H$27</f>
        <v>0.30404523705959113</v>
      </c>
      <c r="I29" s="510">
        <f>A3.5.5!I11/A3.5.5!I$27</f>
        <v>0.56589147286821706</v>
      </c>
      <c r="J29" s="509">
        <f>A3.5.5!J11/A3.5.5!J$27</f>
        <v>0.36501240500583076</v>
      </c>
      <c r="K29" s="509">
        <f>A3.5.5!K11/A3.5.5!K$27</f>
        <v>0.40280157642220699</v>
      </c>
      <c r="L29" s="509">
        <f>A3.5.5!L11/A3.5.5!L$27</f>
        <v>0.36020955184873221</v>
      </c>
      <c r="M29" s="510">
        <f>A3.5.5!M11/A3.5.5!M$27</f>
        <v>0.46329184729408474</v>
      </c>
      <c r="N29" s="510">
        <f>A3.5.5!N11/A3.5.5!N$27</f>
        <v>0.90654835448725146</v>
      </c>
      <c r="O29" s="669">
        <f>A3.5.5!O11/A3.5.5!O$27</f>
        <v>0.39127198489324361</v>
      </c>
    </row>
    <row r="30" spans="2:15" s="31" customFormat="1" ht="13.35" customHeight="1" x14ac:dyDescent="0.2">
      <c r="B30" s="29"/>
      <c r="C30" s="127" t="s">
        <v>32</v>
      </c>
      <c r="D30" s="675" t="s">
        <v>112</v>
      </c>
      <c r="E30" s="509">
        <f>A3.5.5!E12/A3.5.5!E$27</f>
        <v>8.6319218241042342E-2</v>
      </c>
      <c r="F30" s="510">
        <f>A3.5.5!F12/A3.5.5!F$27</f>
        <v>5.850091407678245E-2</v>
      </c>
      <c r="G30" s="509">
        <f>A3.5.5!G12/A3.5.5!G$27</f>
        <v>0.13443023693117714</v>
      </c>
      <c r="H30" s="509">
        <f>A3.5.5!H12/A3.5.5!H$27</f>
        <v>0.12483688560243585</v>
      </c>
      <c r="I30" s="510">
        <f>A3.5.5!I12/A3.5.5!I$27</f>
        <v>0.10061858899068202</v>
      </c>
      <c r="J30" s="509">
        <f>A3.5.5!J12/A3.5.5!J$27</f>
        <v>0.15154456018971441</v>
      </c>
      <c r="K30" s="509">
        <f>A3.5.5!K12/A3.5.5!K$27</f>
        <v>0.13262508567511994</v>
      </c>
      <c r="L30" s="509">
        <f>A3.5.5!L12/A3.5.5!L$27</f>
        <v>0.13367786323238842</v>
      </c>
      <c r="M30" s="510">
        <f>A3.5.5!M12/A3.5.5!M$27</f>
        <v>0.1198154104321074</v>
      </c>
      <c r="N30" s="510">
        <f>A3.5.5!N12/A3.5.5!N$27</f>
        <v>3.1393912164438952E-2</v>
      </c>
      <c r="O30" s="669">
        <f>A3.5.5!O12/A3.5.5!O$27</f>
        <v>0.12822592194176438</v>
      </c>
    </row>
    <row r="31" spans="2:15" s="31" customFormat="1" ht="13.35" customHeight="1" x14ac:dyDescent="0.2">
      <c r="B31" s="29"/>
      <c r="C31" s="127" t="s">
        <v>33</v>
      </c>
      <c r="D31" s="406" t="s">
        <v>61</v>
      </c>
      <c r="E31" s="509">
        <f>A3.5.5!E13/A3.5.5!E$27</f>
        <v>3.8002171552660155E-2</v>
      </c>
      <c r="F31" s="510">
        <f>A3.5.5!F13/A3.5.5!F$27</f>
        <v>2.7879341864716637E-2</v>
      </c>
      <c r="G31" s="509">
        <f>A3.5.5!G13/A3.5.5!G$27</f>
        <v>5.848063181647236E-2</v>
      </c>
      <c r="H31" s="509">
        <f>A3.5.5!H13/A3.5.5!H$27</f>
        <v>5.8721183123097001E-2</v>
      </c>
      <c r="I31" s="510">
        <f>A3.5.5!I13/A3.5.5!I$27</f>
        <v>2.8893587033121917E-2</v>
      </c>
      <c r="J31" s="509">
        <f>A3.5.5!J13/A3.5.5!J$27</f>
        <v>4.9400881264136616E-2</v>
      </c>
      <c r="K31" s="509">
        <f>A3.5.5!K13/A3.5.5!K$27</f>
        <v>4.318026045236463E-2</v>
      </c>
      <c r="L31" s="509">
        <f>A3.5.5!L13/A3.5.5!L$27</f>
        <v>5.2380090212779354E-2</v>
      </c>
      <c r="M31" s="510">
        <f>A3.5.5!M13/A3.5.5!M$27</f>
        <v>4.0665641169067263E-2</v>
      </c>
      <c r="N31" s="510">
        <f>A3.5.5!N13/A3.5.5!N$27</f>
        <v>3.5381332135235315E-3</v>
      </c>
      <c r="O31" s="669">
        <f>A3.5.5!O13/A3.5.5!O$27</f>
        <v>4.6735695040681001E-2</v>
      </c>
    </row>
    <row r="32" spans="2:15" s="31" customFormat="1" ht="13.35" customHeight="1" x14ac:dyDescent="0.2">
      <c r="B32" s="29"/>
      <c r="C32" s="130" t="s">
        <v>34</v>
      </c>
      <c r="D32" s="406" t="s">
        <v>62</v>
      </c>
      <c r="E32" s="509">
        <f>A3.5.5!E14/A3.5.5!E$27</f>
        <v>3.2968117658671407E-2</v>
      </c>
      <c r="F32" s="510">
        <f>A3.5.5!F14/A3.5.5!F$27</f>
        <v>2.0109689213893969E-2</v>
      </c>
      <c r="G32" s="509">
        <f>A3.5.5!G14/A3.5.5!G$27</f>
        <v>4.8232418202331706E-2</v>
      </c>
      <c r="H32" s="509">
        <f>A3.5.5!H14/A3.5.5!H$27</f>
        <v>4.1757285776424534E-2</v>
      </c>
      <c r="I32" s="510">
        <f>A3.5.5!I14/A3.5.5!I$27</f>
        <v>2.0264662125127241E-2</v>
      </c>
      <c r="J32" s="509">
        <f>A3.5.5!J14/A3.5.5!J$27</f>
        <v>3.6291490244265132E-2</v>
      </c>
      <c r="K32" s="509">
        <f>A3.5.5!K14/A3.5.5!K$27</f>
        <v>3.2085332419465387E-2</v>
      </c>
      <c r="L32" s="509">
        <f>A3.5.5!L14/A3.5.5!L$27</f>
        <v>3.6891988695850683E-2</v>
      </c>
      <c r="M32" s="510">
        <f>A3.5.5!M14/A3.5.5!M$27</f>
        <v>3.0764927982100405E-2</v>
      </c>
      <c r="N32" s="510">
        <f>A3.5.5!N14/A3.5.5!N$27</f>
        <v>1.1793777378411772E-3</v>
      </c>
      <c r="O32" s="669">
        <f>A3.5.5!O14/A3.5.5!O$27</f>
        <v>3.4215004845751892E-2</v>
      </c>
    </row>
    <row r="33" spans="2:15" s="31" customFormat="1" ht="13.35" customHeight="1" x14ac:dyDescent="0.2">
      <c r="B33" s="29"/>
      <c r="C33" s="130" t="s">
        <v>35</v>
      </c>
      <c r="D33" s="406" t="s">
        <v>58</v>
      </c>
      <c r="E33" s="509">
        <f>A3.5.5!E15/A3.5.5!E$27</f>
        <v>1.4312506169183694E-2</v>
      </c>
      <c r="F33" s="510">
        <f>A3.5.5!F15/A3.5.5!F$27</f>
        <v>1.0511882998171846E-2</v>
      </c>
      <c r="G33" s="509">
        <f>A3.5.5!G15/A3.5.5!G$27</f>
        <v>2.2884543061301242E-2</v>
      </c>
      <c r="H33" s="509">
        <f>A3.5.5!H15/A3.5.5!H$27</f>
        <v>1.8703784254023487E-2</v>
      </c>
      <c r="I33" s="510">
        <f>A3.5.5!I15/A3.5.5!I$27</f>
        <v>8.7228877926552352E-3</v>
      </c>
      <c r="J33" s="509">
        <f>A3.5.5!J15/A3.5.5!J$27</f>
        <v>1.5253852595659421E-2</v>
      </c>
      <c r="K33" s="509">
        <f>A3.5.5!K15/A3.5.5!K$27</f>
        <v>1.3365318711446196E-2</v>
      </c>
      <c r="L33" s="509">
        <f>A3.5.5!L15/A3.5.5!L$27</f>
        <v>1.7038879661190401E-2</v>
      </c>
      <c r="M33" s="510">
        <f>A3.5.5!M15/A3.5.5!M$27</f>
        <v>1.4515452384281919E-2</v>
      </c>
      <c r="N33" s="510">
        <f>A3.5.5!N15/A3.5.5!N$27</f>
        <v>7.3009098056834774E-4</v>
      </c>
      <c r="O33" s="669">
        <f>A3.5.5!O15/A3.5.5!O$27</f>
        <v>1.5406493640575095E-2</v>
      </c>
    </row>
    <row r="34" spans="2:15" s="31" customFormat="1" ht="13.35" customHeight="1" x14ac:dyDescent="0.2">
      <c r="B34" s="29"/>
      <c r="C34" s="130" t="s">
        <v>36</v>
      </c>
      <c r="D34" s="406" t="s">
        <v>59</v>
      </c>
      <c r="E34" s="509">
        <f>A3.5.5!E16/A3.5.5!E$27</f>
        <v>1.1203237587602409E-2</v>
      </c>
      <c r="F34" s="510">
        <f>A3.5.5!F16/A3.5.5!F$27</f>
        <v>6.3985374771480807E-3</v>
      </c>
      <c r="G34" s="509">
        <f>A3.5.5!G16/A3.5.5!G$27</f>
        <v>1.6039864610755922E-2</v>
      </c>
      <c r="H34" s="509">
        <f>A3.5.5!H16/A3.5.5!H$27</f>
        <v>9.5693779904306216E-3</v>
      </c>
      <c r="I34" s="510">
        <f>A3.5.5!I16/A3.5.5!I$27</f>
        <v>5.6534335604103043E-3</v>
      </c>
      <c r="J34" s="509">
        <f>A3.5.5!J16/A3.5.5!J$27</f>
        <v>9.931831166696669E-3</v>
      </c>
      <c r="K34" s="509">
        <f>A3.5.5!K16/A3.5.5!K$27</f>
        <v>9.0387251542152162E-3</v>
      </c>
      <c r="L34" s="509">
        <f>A3.5.5!L16/A3.5.5!L$27</f>
        <v>1.0430360614958318E-2</v>
      </c>
      <c r="M34" s="510">
        <f>A3.5.5!M16/A3.5.5!M$27</f>
        <v>9.9286813033142209E-3</v>
      </c>
      <c r="N34" s="510">
        <f>A3.5.5!N16/A3.5.5!N$27</f>
        <v>3.9312591261372572E-4</v>
      </c>
      <c r="O34" s="669">
        <f>A3.5.5!O16/A3.5.5!O$27</f>
        <v>9.9396196001505354E-3</v>
      </c>
    </row>
    <row r="35" spans="2:15" s="31" customFormat="1" ht="13.35" customHeight="1" x14ac:dyDescent="0.2">
      <c r="B35" s="29"/>
      <c r="C35" s="130" t="s">
        <v>37</v>
      </c>
      <c r="D35" s="406" t="s">
        <v>63</v>
      </c>
      <c r="E35" s="509">
        <f>A3.5.5!E17/A3.5.5!E$27</f>
        <v>1.865561148948771E-2</v>
      </c>
      <c r="F35" s="510">
        <f>A3.5.5!F17/A3.5.5!F$27</f>
        <v>2.8336380255941498E-2</v>
      </c>
      <c r="G35" s="509">
        <f>A3.5.5!G17/A3.5.5!G$27</f>
        <v>3.6855960887551713E-2</v>
      </c>
      <c r="H35" s="509">
        <f>A3.5.5!H17/A3.5.5!H$27</f>
        <v>2.6533275337103087E-2</v>
      </c>
      <c r="I35" s="510">
        <f>A3.5.5!I17/A3.5.5!I$27</f>
        <v>1.1400830005481168E-2</v>
      </c>
      <c r="J35" s="509">
        <f>A3.5.5!J17/A3.5.5!J$27</f>
        <v>2.0552394518317928E-2</v>
      </c>
      <c r="K35" s="509">
        <f>A3.5.5!K17/A3.5.5!K$27</f>
        <v>2.0090815627141878E-2</v>
      </c>
      <c r="L35" s="509">
        <f>A3.5.5!L17/A3.5.5!L$27</f>
        <v>2.0356915132288461E-2</v>
      </c>
      <c r="M35" s="510">
        <f>A3.5.5!M17/A3.5.5!M$27</f>
        <v>1.8067403160397146E-2</v>
      </c>
      <c r="N35" s="510">
        <f>A3.5.5!N17/A3.5.5!N$27</f>
        <v>5.0544760193193302E-4</v>
      </c>
      <c r="O35" s="669">
        <f>A3.5.5!O17/A3.5.5!O$27</f>
        <v>2.0167319982815065E-2</v>
      </c>
    </row>
    <row r="36" spans="2:15" s="31" customFormat="1" ht="13.35" customHeight="1" x14ac:dyDescent="0.2">
      <c r="B36" s="29"/>
      <c r="C36" s="130" t="s">
        <v>38</v>
      </c>
      <c r="D36" s="406" t="s">
        <v>64</v>
      </c>
      <c r="E36" s="509">
        <f>A3.5.5!E18/A3.5.5!E$27</f>
        <v>8.6368571710591247E-3</v>
      </c>
      <c r="F36" s="510">
        <f>A3.5.5!F18/A3.5.5!F$27</f>
        <v>6.855575868372943E-3</v>
      </c>
      <c r="G36" s="509">
        <f>A3.5.5!G18/A3.5.5!G$27</f>
        <v>1.9518616021060548E-2</v>
      </c>
      <c r="H36" s="509">
        <f>A3.5.5!H18/A3.5.5!H$27</f>
        <v>1.2179208351457155E-2</v>
      </c>
      <c r="I36" s="510">
        <f>A3.5.5!I18/A3.5.5!I$27</f>
        <v>5.3402239448751077E-3</v>
      </c>
      <c r="J36" s="509">
        <f>A3.5.5!J18/A3.5.5!J$27</f>
        <v>1.0017922689812242E-2</v>
      </c>
      <c r="K36" s="509">
        <f>A3.5.5!K18/A3.5.5!K$27</f>
        <v>1.0795065113091157E-2</v>
      </c>
      <c r="L36" s="509">
        <f>A3.5.5!L18/A3.5.5!L$27</f>
        <v>8.6552313178465436E-3</v>
      </c>
      <c r="M36" s="510">
        <f>A3.5.5!M18/A3.5.5!M$27</f>
        <v>6.3487624108516287E-3</v>
      </c>
      <c r="N36" s="510">
        <f>A3.5.5!N18/A3.5.5!N$27</f>
        <v>2.8080422329551836E-4</v>
      </c>
      <c r="O36" s="669">
        <f>A3.5.5!O18/A3.5.5!O$27</f>
        <v>9.2585500044960588E-3</v>
      </c>
    </row>
    <row r="37" spans="2:15" s="31" customFormat="1" ht="13.35" customHeight="1" x14ac:dyDescent="0.2">
      <c r="B37" s="29"/>
      <c r="C37" s="130" t="s">
        <v>39</v>
      </c>
      <c r="D37" s="406" t="s">
        <v>65</v>
      </c>
      <c r="E37" s="509">
        <f>A3.5.5!E19/A3.5.5!E$27</f>
        <v>3.3066824597769223E-3</v>
      </c>
      <c r="F37" s="510">
        <f>A3.5.5!F19/A3.5.5!F$27</f>
        <v>6.3985374771480807E-3</v>
      </c>
      <c r="G37" s="509">
        <f>A3.5.5!G19/A3.5.5!G$27</f>
        <v>8.9507333584054154E-3</v>
      </c>
      <c r="H37" s="509">
        <f>A3.5.5!H19/A3.5.5!H$27</f>
        <v>4.7846889952153108E-3</v>
      </c>
      <c r="I37" s="510">
        <f>A3.5.5!I19/A3.5.5!I$27</f>
        <v>2.3647325972907369E-3</v>
      </c>
      <c r="J37" s="509">
        <f>A3.5.5!J19/A3.5.5!J$27</f>
        <v>3.4671404309272059E-3</v>
      </c>
      <c r="K37" s="509">
        <f>A3.5.5!K19/A3.5.5!K$27</f>
        <v>4.0695681973954767E-3</v>
      </c>
      <c r="L37" s="509">
        <f>A3.5.5!L19/A3.5.5!L$27</f>
        <v>3.1960199318287375E-3</v>
      </c>
      <c r="M37" s="510">
        <f>A3.5.5!M19/A3.5.5!M$27</f>
        <v>2.1255768423996645E-3</v>
      </c>
      <c r="N37" s="510">
        <f>A3.5.5!N19/A3.5.5!N$27</f>
        <v>5.6160844659103671E-5</v>
      </c>
      <c r="O37" s="669">
        <f>A3.5.5!O19/A3.5.5!O$27</f>
        <v>3.5735338686418241E-3</v>
      </c>
    </row>
    <row r="38" spans="2:15" s="31" customFormat="1" ht="13.35" customHeight="1" x14ac:dyDescent="0.2">
      <c r="B38" s="29"/>
      <c r="C38" s="130" t="s">
        <v>40</v>
      </c>
      <c r="D38" s="406" t="s">
        <v>66</v>
      </c>
      <c r="E38" s="509">
        <f>A3.5.5!E20/A3.5.5!E$27</f>
        <v>1.727371434211825E-3</v>
      </c>
      <c r="F38" s="510">
        <f>A3.5.5!F20/A3.5.5!F$27</f>
        <v>3.1992687385740404E-3</v>
      </c>
      <c r="G38" s="509">
        <f>A3.5.5!G20/A3.5.5!G$27</f>
        <v>5.1711169612636328E-3</v>
      </c>
      <c r="H38" s="509">
        <f>A3.5.5!H20/A3.5.5!H$27</f>
        <v>3.0448020878642889E-3</v>
      </c>
      <c r="I38" s="510">
        <f>A3.5.5!I20/A3.5.5!I$27</f>
        <v>1.2058570198105081E-3</v>
      </c>
      <c r="J38" s="509">
        <f>A3.5.5!J20/A3.5.5!J$27</f>
        <v>1.8392279938327163E-3</v>
      </c>
      <c r="K38" s="509">
        <f>A3.5.5!K20/A3.5.5!K$27</f>
        <v>2.3989033584647019E-3</v>
      </c>
      <c r="L38" s="509">
        <f>A3.5.5!L20/A3.5.5!L$27</f>
        <v>1.7357694457345728E-3</v>
      </c>
      <c r="M38" s="510">
        <f>A3.5.5!M20/A3.5.5!M$27</f>
        <v>1.0068521885051042E-3</v>
      </c>
      <c r="N38" s="510">
        <f>A3.5.5!N20/A3.5.5!N$27</f>
        <v>5.6160844659103671E-5</v>
      </c>
      <c r="O38" s="669">
        <f>A3.5.5!O20/A3.5.5!O$27</f>
        <v>1.9482919973489907E-3</v>
      </c>
    </row>
    <row r="39" spans="2:15" s="31" customFormat="1" ht="13.35" customHeight="1" x14ac:dyDescent="0.2">
      <c r="B39" s="29"/>
      <c r="C39" s="130" t="s">
        <v>41</v>
      </c>
      <c r="D39" s="406" t="s">
        <v>114</v>
      </c>
      <c r="E39" s="509">
        <f>A3.5.5!E21/A3.5.5!E$27</f>
        <v>3.109268581581285E-3</v>
      </c>
      <c r="F39" s="510">
        <f>A3.5.5!F21/A3.5.5!F$27</f>
        <v>1.4168190127970749E-2</v>
      </c>
      <c r="G39" s="509">
        <f>A3.5.5!G21/A3.5.5!G$27</f>
        <v>1.0379842045881911E-2</v>
      </c>
      <c r="H39" s="509">
        <f>A3.5.5!H21/A3.5.5!H$27</f>
        <v>6.5245759025663328E-3</v>
      </c>
      <c r="I39" s="510">
        <f>A3.5.5!I21/A3.5.5!I$27</f>
        <v>2.0202020202020202E-3</v>
      </c>
      <c r="J39" s="509">
        <f>A3.5.5!J21/A3.5.5!J$27</f>
        <v>3.5767114603470272E-3</v>
      </c>
      <c r="K39" s="509">
        <f>A3.5.5!K21/A3.5.5!K$27</f>
        <v>5.5260452364633309E-3</v>
      </c>
      <c r="L39" s="509">
        <f>A3.5.5!L21/A3.5.5!L$27</f>
        <v>3.416435099541064E-3</v>
      </c>
      <c r="M39" s="510">
        <f>A3.5.5!M21/A3.5.5!M$27</f>
        <v>2.0137043770102085E-3</v>
      </c>
      <c r="N39" s="510">
        <f>A3.5.5!N21/A3.5.5!N$27</f>
        <v>0</v>
      </c>
      <c r="O39" s="669">
        <f>A3.5.5!O21/A3.5.5!O$27</f>
        <v>3.8566190306497969E-3</v>
      </c>
    </row>
    <row r="40" spans="2:15" s="31" customFormat="1" ht="13.35" customHeight="1" x14ac:dyDescent="0.2">
      <c r="B40" s="29"/>
      <c r="C40" s="130" t="s">
        <v>42</v>
      </c>
      <c r="D40" s="406" t="s">
        <v>115</v>
      </c>
      <c r="E40" s="509">
        <f>A3.5.5!E22/A3.5.5!E$27</f>
        <v>7.403020432336393E-4</v>
      </c>
      <c r="F40" s="510">
        <f>A3.5.5!F22/A3.5.5!F$27</f>
        <v>6.3985374771480807E-3</v>
      </c>
      <c r="G40" s="509">
        <f>A3.5.5!G22/A3.5.5!G$27</f>
        <v>3.9676570139150057E-3</v>
      </c>
      <c r="H40" s="509">
        <f>A3.5.5!H22/A3.5.5!H$27</f>
        <v>3.0448020878642889E-3</v>
      </c>
      <c r="I40" s="510">
        <f>A3.5.5!I22/A3.5.5!I$27</f>
        <v>6.8906115417743323E-4</v>
      </c>
      <c r="J40" s="509">
        <f>A3.5.5!J22/A3.5.5!J$27</f>
        <v>1.0409247794883033E-3</v>
      </c>
      <c r="K40" s="509">
        <f>A3.5.5!K22/A3.5.5!K$27</f>
        <v>1.8848526387936944E-3</v>
      </c>
      <c r="L40" s="509">
        <f>A3.5.5!L22/A3.5.5!L$27</f>
        <v>1.1335637196633946E-3</v>
      </c>
      <c r="M40" s="510">
        <f>A3.5.5!M22/A3.5.5!M$27</f>
        <v>7.8310725772619218E-4</v>
      </c>
      <c r="N40" s="510">
        <f>A3.5.5!N22/A3.5.5!N$27</f>
        <v>0</v>
      </c>
      <c r="O40" s="669">
        <f>A3.5.5!O22/A3.5.5!O$27</f>
        <v>1.3055221589073579E-3</v>
      </c>
    </row>
    <row r="41" spans="2:15" s="31" customFormat="1" ht="13.35" customHeight="1" x14ac:dyDescent="0.2">
      <c r="B41" s="29"/>
      <c r="C41" s="130" t="s">
        <v>43</v>
      </c>
      <c r="D41" s="406" t="s">
        <v>116</v>
      </c>
      <c r="E41" s="509">
        <f>A3.5.5!E23/A3.5.5!E$27</f>
        <v>2.4676734774454643E-4</v>
      </c>
      <c r="F41" s="510">
        <f>A3.5.5!F23/A3.5.5!F$27</f>
        <v>4.570383912248629E-3</v>
      </c>
      <c r="G41" s="509">
        <f>A3.5.5!G23/A3.5.5!G$27</f>
        <v>1.4103046257991727E-3</v>
      </c>
      <c r="H41" s="509">
        <f>A3.5.5!H23/A3.5.5!H$27</f>
        <v>8.6994345367551109E-4</v>
      </c>
      <c r="I41" s="510">
        <f>A3.5.5!I23/A3.5.5!I$27</f>
        <v>2.8188865398167724E-4</v>
      </c>
      <c r="J41" s="509">
        <f>A3.5.5!J23/A3.5.5!J$27</f>
        <v>4.0697810927362233E-4</v>
      </c>
      <c r="K41" s="509">
        <f>A3.5.5!K23/A3.5.5!K$27</f>
        <v>8.5675119945167924E-4</v>
      </c>
      <c r="L41" s="509">
        <f>A3.5.5!L23/A3.5.5!L$27</f>
        <v>4.3295836514921322E-4</v>
      </c>
      <c r="M41" s="510">
        <f>A3.5.5!M23/A3.5.5!M$27</f>
        <v>3.0764927982100405E-4</v>
      </c>
      <c r="N41" s="510">
        <f>A3.5.5!N23/A3.5.5!N$27</f>
        <v>5.6160844659103671E-5</v>
      </c>
      <c r="O41" s="669">
        <f>A3.5.5!O23/A3.5.5!O$27</f>
        <v>5.0622287794366934E-4</v>
      </c>
    </row>
    <row r="42" spans="2:15" s="31" customFormat="1" ht="13.35" customHeight="1" x14ac:dyDescent="0.2">
      <c r="B42" s="29"/>
      <c r="C42" s="130" t="s">
        <v>44</v>
      </c>
      <c r="D42" s="406" t="s">
        <v>117</v>
      </c>
      <c r="E42" s="509">
        <f>A3.5.5!E24/A3.5.5!E$27</f>
        <v>1.4806040864672785E-4</v>
      </c>
      <c r="F42" s="510">
        <f>A3.5.5!F24/A3.5.5!F$27</f>
        <v>1.3711151736745886E-3</v>
      </c>
      <c r="G42" s="509">
        <f>A3.5.5!G24/A3.5.5!G$27</f>
        <v>8.0857465212485894E-4</v>
      </c>
      <c r="H42" s="509">
        <f>A3.5.5!H24/A3.5.5!H$27</f>
        <v>8.6994345367551109E-4</v>
      </c>
      <c r="I42" s="510">
        <f>A3.5.5!I24/A3.5.5!I$27</f>
        <v>9.3962884660559075E-5</v>
      </c>
      <c r="J42" s="509">
        <f>A3.5.5!J24/A3.5.5!J$27</f>
        <v>1.095710294198214E-4</v>
      </c>
      <c r="K42" s="509">
        <f>A3.5.5!K24/A3.5.5!K$27</f>
        <v>2.1418779986291981E-4</v>
      </c>
      <c r="L42" s="509">
        <f>A3.5.5!L24/A3.5.5!L$27</f>
        <v>2.4009509340092733E-4</v>
      </c>
      <c r="M42" s="510">
        <f>A3.5.5!M24/A3.5.5!M$27</f>
        <v>1.6780869808418402E-4</v>
      </c>
      <c r="N42" s="510">
        <f>A3.5.5!N24/A3.5.5!N$27</f>
        <v>0</v>
      </c>
      <c r="O42" s="669">
        <f>A3.5.5!O24/A3.5.5!O$27</f>
        <v>2.3812457745376554E-4</v>
      </c>
    </row>
    <row r="43" spans="2:15" s="31" customFormat="1" ht="13.35" customHeight="1" x14ac:dyDescent="0.2">
      <c r="B43" s="29"/>
      <c r="C43" s="130" t="s">
        <v>45</v>
      </c>
      <c r="D43" s="406" t="s">
        <v>118</v>
      </c>
      <c r="E43" s="509">
        <f>A3.5.5!E25/A3.5.5!E$27</f>
        <v>3.9482775639127431E-4</v>
      </c>
      <c r="F43" s="510">
        <f>A3.5.5!F25/A3.5.5!F$27</f>
        <v>3.6563071297989031E-3</v>
      </c>
      <c r="G43" s="509">
        <f>A3.5.5!G25/A3.5.5!G$27</f>
        <v>9.2139902218879273E-4</v>
      </c>
      <c r="H43" s="509">
        <f>A3.5.5!H25/A3.5.5!H$27</f>
        <v>4.3497172683775554E-4</v>
      </c>
      <c r="I43" s="510">
        <f>A3.5.5!I25/A3.5.5!I$27</f>
        <v>7.8302403883799231E-5</v>
      </c>
      <c r="J43" s="509">
        <f>A3.5.5!J25/A3.5.5!J$27</f>
        <v>2.8175407565096932E-4</v>
      </c>
      <c r="K43" s="509">
        <f>A3.5.5!K25/A3.5.5!K$27</f>
        <v>5.9972583961617548E-4</v>
      </c>
      <c r="L43" s="509">
        <f>A3.5.5!L25/A3.5.5!L$27</f>
        <v>3.2668676643076995E-4</v>
      </c>
      <c r="M43" s="510">
        <f>A3.5.5!M25/A3.5.5!M$27</f>
        <v>3.3561739616836804E-4</v>
      </c>
      <c r="N43" s="510">
        <f>A3.5.5!N25/A3.5.5!N$27</f>
        <v>-5.6160844659103671E-5</v>
      </c>
      <c r="O43" s="669">
        <f>A3.5.5!O25/A3.5.5!O$27</f>
        <v>3.5801946959831878E-4</v>
      </c>
    </row>
    <row r="44" spans="2:15" s="31" customFormat="1" ht="13.35" customHeight="1" x14ac:dyDescent="0.2">
      <c r="B44" s="29"/>
      <c r="C44" s="130" t="s">
        <v>46</v>
      </c>
      <c r="D44" s="406" t="s">
        <v>119</v>
      </c>
      <c r="E44" s="509">
        <f>A3.5.5!E26/A3.5.5!E$27</f>
        <v>1.4806040864672785E-4</v>
      </c>
      <c r="F44" s="510">
        <f>A3.5.5!F26/A3.5.5!F$27</f>
        <v>1.0054844606946984E-2</v>
      </c>
      <c r="G44" s="509">
        <f>A3.5.5!G26/A3.5.5!G$27</f>
        <v>1.1094396389620157E-3</v>
      </c>
      <c r="H44" s="509">
        <f>A3.5.5!H26/A3.5.5!H$27</f>
        <v>2.1748586341887779E-3</v>
      </c>
      <c r="I44" s="510">
        <f>A3.5.5!I26/A3.5.5!I$27</f>
        <v>7.8302403883799231E-5</v>
      </c>
      <c r="J44" s="509">
        <f>A3.5.5!J26/A3.5.5!J$27</f>
        <v>3.3653959036088004E-4</v>
      </c>
      <c r="K44" s="509">
        <f>A3.5.5!K26/A3.5.5!K$27</f>
        <v>6.425633995887594E-4</v>
      </c>
      <c r="L44" s="509">
        <f>A3.5.5!L26/A3.5.5!L$27</f>
        <v>3.9753449890973211E-4</v>
      </c>
      <c r="M44" s="510">
        <f>A3.5.5!M26/A3.5.5!M$27</f>
        <v>3.3561739616836804E-4</v>
      </c>
      <c r="N44" s="510">
        <f>A3.5.5!N26/A3.5.5!N$27</f>
        <v>5.6160844659103671E-5</v>
      </c>
      <c r="O44" s="669">
        <f>A3.5.5!O26/A3.5.5!O$27</f>
        <v>4.4294501820071072E-4</v>
      </c>
    </row>
    <row r="45" spans="2:15" s="31" customFormat="1" ht="13.35" customHeight="1" x14ac:dyDescent="0.2">
      <c r="B45" s="641"/>
      <c r="C45" s="665" t="s">
        <v>22</v>
      </c>
      <c r="D45" s="676"/>
      <c r="E45" s="666">
        <f>A3.5.5!E27/A3.5.5!E$27</f>
        <v>1</v>
      </c>
      <c r="F45" s="670">
        <f>A3.5.5!F27/A3.5.5!F$27</f>
        <v>1</v>
      </c>
      <c r="G45" s="666">
        <f>A3.5.5!G27/A3.5.5!G$27</f>
        <v>1</v>
      </c>
      <c r="H45" s="666">
        <f>A3.5.5!H27/A3.5.5!H$27</f>
        <v>1</v>
      </c>
      <c r="I45" s="670">
        <f>A3.5.5!I27/A3.5.5!I$27</f>
        <v>1</v>
      </c>
      <c r="J45" s="666">
        <f>A3.5.5!J27/A3.5.5!J$27</f>
        <v>1</v>
      </c>
      <c r="K45" s="666">
        <f>A3.5.5!K27/A3.5.5!K$27</f>
        <v>1</v>
      </c>
      <c r="L45" s="666">
        <f>A3.5.5!L27/A3.5.5!L$27</f>
        <v>1</v>
      </c>
      <c r="M45" s="670">
        <f>A3.5.5!M27/A3.5.5!M$27</f>
        <v>1</v>
      </c>
      <c r="N45" s="670">
        <f>A3.5.5!N27/A3.5.5!N$27</f>
        <v>1</v>
      </c>
      <c r="O45" s="670">
        <f>A3.5.5!O27/A3.5.5!O$27</f>
        <v>1</v>
      </c>
    </row>
    <row r="46" spans="2:15" s="31" customFormat="1" ht="13.35" customHeight="1" x14ac:dyDescent="0.2"/>
    <row r="47" spans="2:15" s="31" customFormat="1" ht="13.35" customHeight="1" x14ac:dyDescent="0.2"/>
    <row r="48" spans="2:15" s="31" customFormat="1" ht="13.35" customHeight="1" x14ac:dyDescent="0.2">
      <c r="J48" s="805" t="s">
        <v>190</v>
      </c>
    </row>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31" customFormat="1" ht="13.35" customHeight="1" x14ac:dyDescent="0.2"/>
    <row r="3154" s="31" customFormat="1" ht="13.35" customHeight="1" x14ac:dyDescent="0.2"/>
    <row r="3155" s="31" customFormat="1" ht="13.35" customHeight="1" x14ac:dyDescent="0.2"/>
    <row r="3156" s="31" customFormat="1" ht="13.35" customHeight="1" x14ac:dyDescent="0.2"/>
    <row r="3157" s="31" customFormat="1" ht="13.35" customHeight="1" x14ac:dyDescent="0.2"/>
    <row r="3158" s="31" customFormat="1" ht="13.35" customHeight="1" x14ac:dyDescent="0.2"/>
    <row r="3159" s="31" customFormat="1" ht="13.35" customHeight="1" x14ac:dyDescent="0.2"/>
    <row r="3160" s="31" customFormat="1" ht="13.35" customHeight="1" x14ac:dyDescent="0.2"/>
    <row r="3161" s="31" customFormat="1" ht="13.35" customHeight="1" x14ac:dyDescent="0.2"/>
    <row r="3162" s="31" customFormat="1" ht="13.35" customHeight="1" x14ac:dyDescent="0.2"/>
    <row r="3163" s="31" customFormat="1" ht="13.35" customHeight="1" x14ac:dyDescent="0.2"/>
    <row r="3164" s="31" customFormat="1" ht="13.35" customHeight="1" x14ac:dyDescent="0.2"/>
    <row r="3165" s="31" customFormat="1" ht="13.35" customHeight="1" x14ac:dyDescent="0.2"/>
    <row r="3166" s="31" customFormat="1" ht="13.35" customHeight="1" x14ac:dyDescent="0.2"/>
    <row r="3167" s="31" customFormat="1" ht="13.35" customHeight="1" x14ac:dyDescent="0.2"/>
    <row r="3168" s="31" customFormat="1" ht="13.35" customHeight="1" x14ac:dyDescent="0.2"/>
    <row r="3169" spans="3:10" x14ac:dyDescent="0.2">
      <c r="C3169" s="31"/>
      <c r="D3169" s="31"/>
      <c r="E3169" s="31"/>
      <c r="F3169" s="31"/>
      <c r="G3169" s="31"/>
      <c r="I3169" s="31"/>
      <c r="J3169" s="31"/>
    </row>
  </sheetData>
  <mergeCells count="12">
    <mergeCell ref="O4:O9"/>
    <mergeCell ref="C4:D9"/>
    <mergeCell ref="H4:H9"/>
    <mergeCell ref="I4:I9"/>
    <mergeCell ref="J4:J9"/>
    <mergeCell ref="K4:K9"/>
    <mergeCell ref="L4:L9"/>
    <mergeCell ref="E4:E9"/>
    <mergeCell ref="F4:F9"/>
    <mergeCell ref="G4:G9"/>
    <mergeCell ref="M4:M9"/>
    <mergeCell ref="N4:N9"/>
  </mergeCells>
  <hyperlinks>
    <hyperlink ref="J48" location="CONTENTS!A1" display="CONTENTS!A1"/>
  </hyperlinks>
  <pageMargins left="0.98425196850393704" right="0.98425196850393704" top="0.98425196850393704" bottom="0.98425196850393704" header="0.51181102362204722" footer="0.51181102362204722"/>
  <pageSetup paperSize="9" scale="77"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I3165"/>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0.7109375" style="95" customWidth="1"/>
    <col min="17" max="17" width="10.7109375" style="95" hidden="1" customWidth="1"/>
    <col min="18" max="23" width="10.7109375" style="95" customWidth="1"/>
    <col min="24" max="28" width="9.140625" style="636"/>
    <col min="29" max="29" width="10" style="636" bestFit="1" customWidth="1"/>
    <col min="30" max="35" width="9.140625" style="636"/>
    <col min="36" max="16384" width="9.140625" style="96"/>
  </cols>
  <sheetData>
    <row r="1" spans="2:35" s="135" customFormat="1" ht="15" customHeight="1" x14ac:dyDescent="0.2">
      <c r="B1" s="238" t="s">
        <v>358</v>
      </c>
      <c r="C1" s="57"/>
      <c r="D1" s="57"/>
      <c r="E1" s="122"/>
      <c r="F1" s="122"/>
      <c r="G1" s="624"/>
      <c r="H1" s="93"/>
      <c r="I1" s="93"/>
      <c r="J1" s="93"/>
      <c r="K1" s="93"/>
      <c r="L1" s="93"/>
      <c r="M1" s="93"/>
      <c r="N1" s="93"/>
      <c r="O1" s="93"/>
      <c r="P1" s="93"/>
      <c r="Q1" s="93"/>
      <c r="R1" s="93"/>
      <c r="S1" s="93"/>
      <c r="T1" s="93"/>
      <c r="U1" s="93"/>
      <c r="V1" s="93"/>
      <c r="W1" s="93"/>
      <c r="X1" s="635"/>
      <c r="Y1" s="635"/>
      <c r="Z1" s="635"/>
      <c r="AA1" s="635"/>
      <c r="AB1" s="635"/>
      <c r="AC1" s="635"/>
      <c r="AD1" s="635"/>
      <c r="AE1" s="635"/>
      <c r="AF1" s="635"/>
      <c r="AG1" s="635"/>
      <c r="AH1" s="635"/>
      <c r="AI1" s="635"/>
    </row>
    <row r="2" spans="2:35" s="135" customFormat="1" ht="15" customHeight="1" x14ac:dyDescent="0.2">
      <c r="B2" s="642"/>
      <c r="C2" s="643" t="s">
        <v>141</v>
      </c>
      <c r="D2" s="644"/>
      <c r="E2" s="656" t="s">
        <v>285</v>
      </c>
      <c r="F2" s="645"/>
      <c r="G2" s="646"/>
      <c r="H2" s="645"/>
      <c r="I2" s="645"/>
      <c r="J2" s="645"/>
      <c r="K2" s="645"/>
      <c r="L2" s="646"/>
      <c r="M2" s="646"/>
      <c r="N2" s="645"/>
      <c r="O2" s="647"/>
      <c r="R2" s="93"/>
      <c r="S2" s="93"/>
      <c r="T2" s="93"/>
      <c r="U2" s="93"/>
      <c r="V2" s="93"/>
      <c r="W2" s="93"/>
      <c r="X2" s="635"/>
      <c r="Y2" s="635"/>
      <c r="Z2" s="635"/>
      <c r="AA2" s="635"/>
      <c r="AB2" s="635"/>
      <c r="AC2" s="635"/>
      <c r="AD2" s="635"/>
      <c r="AE2" s="635"/>
      <c r="AF2" s="635"/>
      <c r="AG2" s="635"/>
      <c r="AH2" s="635"/>
      <c r="AI2" s="635"/>
    </row>
    <row r="3" spans="2:35"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635"/>
      <c r="Y3" s="635"/>
      <c r="Z3" s="635"/>
      <c r="AA3" s="635"/>
      <c r="AB3" s="635"/>
      <c r="AC3" s="635"/>
      <c r="AD3" s="635"/>
      <c r="AE3" s="635"/>
      <c r="AF3" s="635"/>
      <c r="AG3" s="635"/>
      <c r="AH3" s="635"/>
      <c r="AI3" s="635"/>
    </row>
    <row r="4" spans="2:35" s="125" customFormat="1" ht="12.6" customHeight="1" x14ac:dyDescent="0.2">
      <c r="B4" s="650"/>
      <c r="C4" s="889" t="s">
        <v>280</v>
      </c>
      <c r="D4" s="889"/>
      <c r="E4" s="869" t="s">
        <v>1</v>
      </c>
      <c r="F4" s="810" t="s">
        <v>9</v>
      </c>
      <c r="G4" s="813" t="s">
        <v>283</v>
      </c>
      <c r="H4" s="813" t="s">
        <v>84</v>
      </c>
      <c r="I4" s="810" t="s">
        <v>4</v>
      </c>
      <c r="J4" s="813" t="s">
        <v>243</v>
      </c>
      <c r="K4" s="813" t="s">
        <v>244</v>
      </c>
      <c r="L4" s="813" t="s">
        <v>284</v>
      </c>
      <c r="M4" s="810" t="s">
        <v>99</v>
      </c>
      <c r="N4" s="810" t="s">
        <v>21</v>
      </c>
      <c r="O4" s="810" t="s">
        <v>281</v>
      </c>
      <c r="P4" s="95"/>
      <c r="Q4" s="95"/>
      <c r="R4" s="6"/>
      <c r="S4" s="6"/>
      <c r="T4" s="7"/>
      <c r="U4" s="7"/>
      <c r="V4" s="7"/>
      <c r="W4" s="7"/>
      <c r="X4" s="7"/>
      <c r="Y4" s="7"/>
      <c r="Z4" s="7"/>
      <c r="AA4" s="7"/>
      <c r="AB4" s="9"/>
      <c r="AC4" s="9"/>
      <c r="AD4" s="636"/>
      <c r="AE4" s="636"/>
      <c r="AF4" s="636"/>
      <c r="AG4" s="636"/>
      <c r="AH4" s="636"/>
      <c r="AI4" s="636"/>
    </row>
    <row r="5" spans="2:35" s="125" customFormat="1" ht="12.6" customHeight="1" x14ac:dyDescent="0.2">
      <c r="B5" s="650"/>
      <c r="C5" s="890"/>
      <c r="D5" s="890"/>
      <c r="E5" s="870"/>
      <c r="F5" s="811"/>
      <c r="G5" s="814"/>
      <c r="H5" s="814"/>
      <c r="I5" s="811"/>
      <c r="J5" s="814"/>
      <c r="K5" s="814"/>
      <c r="L5" s="814"/>
      <c r="M5" s="811"/>
      <c r="N5" s="811"/>
      <c r="O5" s="811"/>
      <c r="P5" s="95"/>
      <c r="Q5" s="95"/>
      <c r="R5" s="6"/>
      <c r="S5" s="6"/>
      <c r="T5" s="7"/>
      <c r="U5" s="7"/>
      <c r="V5" s="7"/>
      <c r="W5" s="7"/>
      <c r="X5" s="7"/>
      <c r="Y5" s="7"/>
      <c r="Z5" s="7"/>
      <c r="AA5" s="7"/>
      <c r="AB5" s="9"/>
      <c r="AC5" s="9"/>
      <c r="AD5" s="636"/>
      <c r="AE5" s="636"/>
      <c r="AF5" s="636"/>
      <c r="AG5" s="636"/>
      <c r="AH5" s="636"/>
      <c r="AI5" s="636"/>
    </row>
    <row r="6" spans="2:35" s="125" customFormat="1" ht="12.6" customHeight="1" x14ac:dyDescent="0.2">
      <c r="B6" s="650"/>
      <c r="C6" s="890"/>
      <c r="D6" s="890"/>
      <c r="E6" s="870"/>
      <c r="F6" s="811"/>
      <c r="G6" s="814"/>
      <c r="H6" s="814"/>
      <c r="I6" s="811"/>
      <c r="J6" s="814"/>
      <c r="K6" s="814"/>
      <c r="L6" s="814"/>
      <c r="M6" s="811"/>
      <c r="N6" s="811"/>
      <c r="O6" s="811"/>
      <c r="P6" s="95"/>
      <c r="Q6" s="95"/>
      <c r="R6" s="6"/>
      <c r="S6" s="6"/>
      <c r="T6" s="7"/>
      <c r="U6" s="7"/>
      <c r="V6" s="7"/>
      <c r="W6" s="7"/>
      <c r="X6" s="7"/>
      <c r="Y6" s="7"/>
      <c r="Z6" s="7"/>
      <c r="AA6" s="7"/>
      <c r="AB6" s="9"/>
      <c r="AC6" s="9"/>
      <c r="AD6" s="636"/>
      <c r="AE6" s="636"/>
      <c r="AF6" s="636"/>
      <c r="AG6" s="636"/>
      <c r="AH6" s="636"/>
      <c r="AI6" s="636"/>
    </row>
    <row r="7" spans="2:35" s="125" customFormat="1" ht="12.6" customHeight="1" x14ac:dyDescent="0.2">
      <c r="B7" s="650"/>
      <c r="C7" s="890"/>
      <c r="D7" s="890"/>
      <c r="E7" s="870"/>
      <c r="F7" s="811"/>
      <c r="G7" s="814"/>
      <c r="H7" s="814"/>
      <c r="I7" s="811"/>
      <c r="J7" s="814"/>
      <c r="K7" s="814"/>
      <c r="L7" s="814"/>
      <c r="M7" s="811"/>
      <c r="N7" s="811"/>
      <c r="O7" s="811"/>
      <c r="P7" s="95"/>
      <c r="Q7" s="95"/>
      <c r="R7" s="6"/>
      <c r="S7" s="6"/>
      <c r="T7" s="7"/>
      <c r="U7" s="7"/>
      <c r="V7" s="7"/>
      <c r="W7" s="7"/>
      <c r="X7" s="7"/>
      <c r="Y7" s="7"/>
      <c r="Z7" s="7"/>
      <c r="AA7" s="7"/>
      <c r="AB7" s="9"/>
      <c r="AC7" s="9"/>
      <c r="AD7" s="636"/>
      <c r="AE7" s="636"/>
      <c r="AF7" s="636"/>
      <c r="AG7" s="636"/>
      <c r="AH7" s="636"/>
      <c r="AI7" s="636"/>
    </row>
    <row r="8" spans="2:35" s="125" customFormat="1" ht="12.6" customHeight="1" x14ac:dyDescent="0.2">
      <c r="B8" s="650"/>
      <c r="C8" s="890"/>
      <c r="D8" s="890"/>
      <c r="E8" s="870"/>
      <c r="F8" s="811"/>
      <c r="G8" s="814"/>
      <c r="H8" s="814"/>
      <c r="I8" s="811"/>
      <c r="J8" s="814"/>
      <c r="K8" s="814"/>
      <c r="L8" s="814"/>
      <c r="M8" s="811"/>
      <c r="N8" s="811"/>
      <c r="O8" s="811"/>
      <c r="P8" s="95"/>
      <c r="Q8" s="95"/>
      <c r="R8" s="6"/>
      <c r="S8" s="6"/>
      <c r="T8" s="7"/>
      <c r="U8" s="7"/>
      <c r="V8" s="7"/>
      <c r="W8" s="7"/>
      <c r="X8" s="7"/>
      <c r="Y8" s="7"/>
      <c r="Z8" s="7"/>
      <c r="AA8" s="7"/>
      <c r="AB8" s="9"/>
      <c r="AC8" s="9"/>
      <c r="AD8" s="636"/>
      <c r="AE8" s="636"/>
      <c r="AF8" s="636"/>
      <c r="AG8" s="636"/>
      <c r="AH8" s="636"/>
      <c r="AI8" s="636"/>
    </row>
    <row r="9" spans="2:35" s="125" customFormat="1" ht="12.6" customHeight="1" x14ac:dyDescent="0.2">
      <c r="B9" s="651"/>
      <c r="C9" s="891"/>
      <c r="D9" s="891"/>
      <c r="E9" s="871"/>
      <c r="F9" s="812"/>
      <c r="G9" s="815"/>
      <c r="H9" s="815"/>
      <c r="I9" s="812"/>
      <c r="J9" s="815"/>
      <c r="K9" s="815"/>
      <c r="L9" s="815"/>
      <c r="M9" s="812"/>
      <c r="N9" s="812"/>
      <c r="O9" s="812"/>
      <c r="P9" s="95"/>
      <c r="Q9" s="95"/>
      <c r="R9" s="6"/>
      <c r="S9" s="6"/>
      <c r="T9" s="7"/>
      <c r="U9" s="7"/>
      <c r="V9" s="7"/>
      <c r="W9" s="7"/>
      <c r="X9" s="7"/>
      <c r="Y9" s="7"/>
      <c r="Z9" s="7"/>
      <c r="AA9" s="7"/>
      <c r="AB9" s="9"/>
      <c r="AC9" s="9"/>
      <c r="AD9" s="636"/>
      <c r="AE9" s="636"/>
      <c r="AF9" s="636"/>
      <c r="AG9" s="636"/>
      <c r="AH9" s="636"/>
      <c r="AI9" s="636"/>
    </row>
    <row r="10" spans="2:35" ht="13.35" customHeight="1" x14ac:dyDescent="0.2">
      <c r="B10" s="610"/>
      <c r="C10" s="652" t="s">
        <v>29</v>
      </c>
      <c r="D10" s="674" t="s">
        <v>236</v>
      </c>
      <c r="E10" s="629">
        <f t="shared" ref="E10:F25" si="0">K66</f>
        <v>0.49247200000000002</v>
      </c>
      <c r="F10" s="662">
        <f t="shared" si="0"/>
        <v>0</v>
      </c>
      <c r="G10" s="629">
        <f t="shared" ref="G10:G26" si="1">T45</f>
        <v>8.8333999999999996E-2</v>
      </c>
      <c r="H10" s="629">
        <f t="shared" ref="H10:I25" si="2">M66</f>
        <v>0</v>
      </c>
      <c r="I10" s="662">
        <f t="shared" si="2"/>
        <v>1.1691999999999999E-2</v>
      </c>
      <c r="J10" s="629">
        <f>J87</f>
        <v>0.78715500000000005</v>
      </c>
      <c r="K10" s="629">
        <f t="shared" ref="K10:K26" si="3">O66</f>
        <v>4.0179999999999999E-3</v>
      </c>
      <c r="L10" s="629">
        <f t="shared" ref="L10:L26" si="4">I66</f>
        <v>546.261754</v>
      </c>
      <c r="M10" s="662">
        <f t="shared" ref="M10:M24" si="5">J108</f>
        <v>8.2170000000000003E-3</v>
      </c>
      <c r="N10" s="662">
        <f t="shared" ref="N10:N26" si="6">J129</f>
        <v>0.3649780000000129</v>
      </c>
      <c r="O10" s="661">
        <f t="shared" ref="O10:O26" si="7">SUM(E10:N10)</f>
        <v>548.01862000000006</v>
      </c>
      <c r="Q10" s="637">
        <f>SUM(A3.3.1!M4:M10)-O10</f>
        <v>0</v>
      </c>
    </row>
    <row r="11" spans="2:35" ht="13.35" customHeight="1" x14ac:dyDescent="0.2">
      <c r="B11" s="126"/>
      <c r="C11" s="127" t="s">
        <v>30</v>
      </c>
      <c r="D11" s="550" t="s">
        <v>31</v>
      </c>
      <c r="E11" s="128">
        <f t="shared" si="0"/>
        <v>2.8358090000000606</v>
      </c>
      <c r="F11" s="129">
        <f t="shared" si="0"/>
        <v>0</v>
      </c>
      <c r="G11" s="128">
        <f t="shared" si="1"/>
        <v>4.4539999998140234E-3</v>
      </c>
      <c r="H11" s="128">
        <f t="shared" si="2"/>
        <v>0</v>
      </c>
      <c r="I11" s="129">
        <f t="shared" si="2"/>
        <v>8.2089999996633276E-3</v>
      </c>
      <c r="J11" s="128">
        <f t="shared" ref="J11:J26" si="8">J88</f>
        <v>2.3145340000004193</v>
      </c>
      <c r="K11" s="128">
        <f t="shared" si="3"/>
        <v>2.0999999465886633E-5</v>
      </c>
      <c r="L11" s="128">
        <f t="shared" si="4"/>
        <v>2.6130580000045551</v>
      </c>
      <c r="M11" s="129">
        <f t="shared" si="5"/>
        <v>5.8760288301762387E-14</v>
      </c>
      <c r="N11" s="129">
        <f t="shared" si="6"/>
        <v>2.6670949999959634</v>
      </c>
      <c r="O11" s="42">
        <f t="shared" si="7"/>
        <v>10.44318</v>
      </c>
      <c r="Q11" s="638">
        <f>A3.3.1!M11-O11</f>
        <v>0</v>
      </c>
    </row>
    <row r="12" spans="2:35" s="23" customFormat="1" ht="13.35" customHeight="1" x14ac:dyDescent="0.2">
      <c r="B12" s="29"/>
      <c r="C12" s="127" t="s">
        <v>32</v>
      </c>
      <c r="D12" s="675" t="s">
        <v>112</v>
      </c>
      <c r="E12" s="128">
        <f t="shared" si="0"/>
        <v>9.3448180000000001</v>
      </c>
      <c r="F12" s="129">
        <f t="shared" si="0"/>
        <v>0.83528800000000003</v>
      </c>
      <c r="G12" s="128">
        <f t="shared" si="1"/>
        <v>30.937138000000001</v>
      </c>
      <c r="H12" s="128">
        <f t="shared" si="2"/>
        <v>1.1631039999999999</v>
      </c>
      <c r="I12" s="129">
        <f t="shared" si="2"/>
        <v>19.685641</v>
      </c>
      <c r="J12" s="128">
        <f t="shared" si="8"/>
        <v>-36.504597999999994</v>
      </c>
      <c r="K12" s="128">
        <f t="shared" si="3"/>
        <v>11.307036999999999</v>
      </c>
      <c r="L12" s="128">
        <f t="shared" si="4"/>
        <v>246.74132599999999</v>
      </c>
      <c r="M12" s="129">
        <f t="shared" si="5"/>
        <v>17.385301999999999</v>
      </c>
      <c r="N12" s="129">
        <f t="shared" si="6"/>
        <v>115.01417399999994</v>
      </c>
      <c r="O12" s="42">
        <f t="shared" si="7"/>
        <v>415.90922999999998</v>
      </c>
      <c r="Q12" s="638">
        <f>A3.3.1!M12-O12</f>
        <v>0</v>
      </c>
    </row>
    <row r="13" spans="2:35" s="23" customFormat="1" ht="13.35" customHeight="1" x14ac:dyDescent="0.2">
      <c r="B13" s="29"/>
      <c r="C13" s="127" t="s">
        <v>33</v>
      </c>
      <c r="D13" s="406" t="s">
        <v>61</v>
      </c>
      <c r="E13" s="128">
        <f t="shared" si="0"/>
        <v>22.611965999999999</v>
      </c>
      <c r="F13" s="129">
        <f t="shared" si="0"/>
        <v>2.3033190000000001</v>
      </c>
      <c r="G13" s="128">
        <f t="shared" si="1"/>
        <v>88.403350000000017</v>
      </c>
      <c r="H13" s="128">
        <f t="shared" si="2"/>
        <v>3.370654</v>
      </c>
      <c r="I13" s="129">
        <f t="shared" si="2"/>
        <v>46.695602000000001</v>
      </c>
      <c r="J13" s="128">
        <f t="shared" si="8"/>
        <v>185.03560099999996</v>
      </c>
      <c r="K13" s="128">
        <f t="shared" si="3"/>
        <v>26.208403000000001</v>
      </c>
      <c r="L13" s="128">
        <f t="shared" si="4"/>
        <v>519.63906700000007</v>
      </c>
      <c r="M13" s="129">
        <f t="shared" si="5"/>
        <v>40.125140000000002</v>
      </c>
      <c r="N13" s="129">
        <f t="shared" si="6"/>
        <v>2.8723380000000001</v>
      </c>
      <c r="O13" s="42">
        <f t="shared" si="7"/>
        <v>937.26544000000001</v>
      </c>
      <c r="Q13" s="638">
        <f>A3.3.1!M13-O13</f>
        <v>0</v>
      </c>
    </row>
    <row r="14" spans="2:35" s="23" customFormat="1" ht="13.35" customHeight="1" x14ac:dyDescent="0.2">
      <c r="B14" s="29"/>
      <c r="C14" s="130" t="s">
        <v>34</v>
      </c>
      <c r="D14" s="406" t="s">
        <v>62</v>
      </c>
      <c r="E14" s="128">
        <f t="shared" si="0"/>
        <v>43.150224999999999</v>
      </c>
      <c r="F14" s="129">
        <f t="shared" si="0"/>
        <v>3.5049700000000001</v>
      </c>
      <c r="G14" s="128">
        <f t="shared" si="1"/>
        <v>183.081861</v>
      </c>
      <c r="H14" s="128">
        <f t="shared" si="2"/>
        <v>6.0593209999999997</v>
      </c>
      <c r="I14" s="129">
        <f t="shared" si="2"/>
        <v>86.260261</v>
      </c>
      <c r="J14" s="128">
        <f t="shared" si="8"/>
        <v>339.36997700000001</v>
      </c>
      <c r="K14" s="128">
        <f t="shared" si="3"/>
        <v>51.922517999999997</v>
      </c>
      <c r="L14" s="128">
        <f t="shared" si="4"/>
        <v>810.98006299999997</v>
      </c>
      <c r="M14" s="129">
        <f t="shared" si="5"/>
        <v>79.584298000000004</v>
      </c>
      <c r="N14" s="129">
        <f t="shared" si="6"/>
        <v>1.9456420000000001</v>
      </c>
      <c r="O14" s="42">
        <f t="shared" si="7"/>
        <v>1605.859136</v>
      </c>
      <c r="Q14" s="638">
        <f>A3.3.1!M14-O14</f>
        <v>0</v>
      </c>
    </row>
    <row r="15" spans="2:35" s="23" customFormat="1" ht="13.35" customHeight="1" x14ac:dyDescent="0.2">
      <c r="B15" s="29"/>
      <c r="C15" s="130" t="s">
        <v>35</v>
      </c>
      <c r="D15" s="406" t="s">
        <v>58</v>
      </c>
      <c r="E15" s="128">
        <f t="shared" si="0"/>
        <v>44.847994999999997</v>
      </c>
      <c r="F15" s="129">
        <f t="shared" si="0"/>
        <v>3.8453819999999999</v>
      </c>
      <c r="G15" s="128">
        <f t="shared" si="1"/>
        <v>188.933044</v>
      </c>
      <c r="H15" s="128">
        <f t="shared" si="2"/>
        <v>6.3488769999999999</v>
      </c>
      <c r="I15" s="129">
        <f t="shared" si="2"/>
        <v>84.740234000000001</v>
      </c>
      <c r="J15" s="128">
        <f t="shared" si="8"/>
        <v>304.57661099999996</v>
      </c>
      <c r="K15" s="128">
        <f t="shared" si="3"/>
        <v>47.816456000000002</v>
      </c>
      <c r="L15" s="128">
        <f t="shared" si="4"/>
        <v>701.86860799999999</v>
      </c>
      <c r="M15" s="129">
        <f t="shared" si="5"/>
        <v>77.557331999999988</v>
      </c>
      <c r="N15" s="129">
        <f t="shared" si="6"/>
        <v>2.2824420000000001</v>
      </c>
      <c r="O15" s="42">
        <f t="shared" si="7"/>
        <v>1462.8169809999999</v>
      </c>
      <c r="Q15" s="638">
        <f>A3.3.1!M15-O15</f>
        <v>0</v>
      </c>
    </row>
    <row r="16" spans="2:35" s="23" customFormat="1" ht="13.35" customHeight="1" x14ac:dyDescent="0.2">
      <c r="B16" s="29"/>
      <c r="C16" s="130" t="s">
        <v>36</v>
      </c>
      <c r="D16" s="406" t="s">
        <v>59</v>
      </c>
      <c r="E16" s="128">
        <f t="shared" si="0"/>
        <v>52.978977999999998</v>
      </c>
      <c r="F16" s="129">
        <f t="shared" si="0"/>
        <v>3.37141</v>
      </c>
      <c r="G16" s="128">
        <f t="shared" si="1"/>
        <v>197.691802</v>
      </c>
      <c r="H16" s="128">
        <f t="shared" si="2"/>
        <v>4.724113</v>
      </c>
      <c r="I16" s="129">
        <f t="shared" si="2"/>
        <v>83.666753</v>
      </c>
      <c r="J16" s="128">
        <f t="shared" si="8"/>
        <v>298.33137199999999</v>
      </c>
      <c r="K16" s="128">
        <f t="shared" si="3"/>
        <v>48.830666999999998</v>
      </c>
      <c r="L16" s="128">
        <f t="shared" si="4"/>
        <v>623.7239780000001</v>
      </c>
      <c r="M16" s="129">
        <f t="shared" si="5"/>
        <v>80.422196</v>
      </c>
      <c r="N16" s="129">
        <f t="shared" si="6"/>
        <v>1.4919150000000001</v>
      </c>
      <c r="O16" s="42">
        <f t="shared" si="7"/>
        <v>1395.2331840000002</v>
      </c>
      <c r="Q16" s="638">
        <f>A3.3.1!M16-O16</f>
        <v>0</v>
      </c>
    </row>
    <row r="17" spans="2:17" s="23" customFormat="1" ht="13.35" customHeight="1" x14ac:dyDescent="0.2">
      <c r="B17" s="29"/>
      <c r="C17" s="130" t="s">
        <v>37</v>
      </c>
      <c r="D17" s="406" t="s">
        <v>63</v>
      </c>
      <c r="E17" s="128">
        <f t="shared" si="0"/>
        <v>163.872501</v>
      </c>
      <c r="F17" s="129">
        <f t="shared" si="0"/>
        <v>27.126612999999999</v>
      </c>
      <c r="G17" s="128">
        <f t="shared" si="1"/>
        <v>871.91302400000006</v>
      </c>
      <c r="H17" s="128">
        <f t="shared" si="2"/>
        <v>25.830670999999999</v>
      </c>
      <c r="I17" s="129">
        <f t="shared" si="2"/>
        <v>318.85523499999999</v>
      </c>
      <c r="J17" s="128">
        <f t="shared" si="8"/>
        <v>1158.0575629999998</v>
      </c>
      <c r="K17" s="128">
        <f t="shared" si="3"/>
        <v>207.934676</v>
      </c>
      <c r="L17" s="128">
        <f t="shared" si="4"/>
        <v>2267.4385620000003</v>
      </c>
      <c r="M17" s="129">
        <f t="shared" si="5"/>
        <v>270.27562900000004</v>
      </c>
      <c r="N17" s="129">
        <f t="shared" si="6"/>
        <v>3.7753230000000002</v>
      </c>
      <c r="O17" s="42">
        <f t="shared" si="7"/>
        <v>5315.0797969999994</v>
      </c>
      <c r="Q17" s="638">
        <f>A3.3.1!M17-O17</f>
        <v>0</v>
      </c>
    </row>
    <row r="18" spans="2:17" s="23" customFormat="1" ht="13.35" customHeight="1" x14ac:dyDescent="0.2">
      <c r="B18" s="29"/>
      <c r="C18" s="130" t="s">
        <v>38</v>
      </c>
      <c r="D18" s="406" t="s">
        <v>64</v>
      </c>
      <c r="E18" s="128">
        <f t="shared" si="0"/>
        <v>169.9007</v>
      </c>
      <c r="F18" s="129">
        <f t="shared" si="0"/>
        <v>15.321358</v>
      </c>
      <c r="G18" s="128">
        <f t="shared" si="1"/>
        <v>1037.1500060000001</v>
      </c>
      <c r="H18" s="128">
        <f t="shared" si="2"/>
        <v>28.722777000000001</v>
      </c>
      <c r="I18" s="129">
        <f t="shared" si="2"/>
        <v>337.819256</v>
      </c>
      <c r="J18" s="128">
        <f t="shared" si="8"/>
        <v>1264.939601</v>
      </c>
      <c r="K18" s="128">
        <f t="shared" si="3"/>
        <v>248.47046</v>
      </c>
      <c r="L18" s="128">
        <f t="shared" si="4"/>
        <v>2177.485322</v>
      </c>
      <c r="M18" s="129">
        <f t="shared" si="5"/>
        <v>224.02955599999996</v>
      </c>
      <c r="N18" s="129">
        <f t="shared" si="6"/>
        <v>5.0971089999999997</v>
      </c>
      <c r="O18" s="42">
        <f t="shared" si="7"/>
        <v>5508.9361449999997</v>
      </c>
      <c r="Q18" s="638">
        <f>A3.3.1!M18-O18</f>
        <v>0</v>
      </c>
    </row>
    <row r="19" spans="2:17" s="23" customFormat="1" ht="13.35" customHeight="1" x14ac:dyDescent="0.2">
      <c r="B19" s="29"/>
      <c r="C19" s="130" t="s">
        <v>39</v>
      </c>
      <c r="D19" s="406" t="s">
        <v>65</v>
      </c>
      <c r="E19" s="128">
        <f t="shared" si="0"/>
        <v>116.103261</v>
      </c>
      <c r="F19" s="129">
        <f t="shared" si="0"/>
        <v>22.226277</v>
      </c>
      <c r="G19" s="128">
        <f t="shared" si="1"/>
        <v>822.45769000000018</v>
      </c>
      <c r="H19" s="128">
        <f t="shared" si="2"/>
        <v>17.829284999999999</v>
      </c>
      <c r="I19" s="129">
        <f t="shared" si="2"/>
        <v>260.877342</v>
      </c>
      <c r="J19" s="128">
        <f t="shared" si="8"/>
        <v>757.136438</v>
      </c>
      <c r="K19" s="128">
        <f t="shared" si="3"/>
        <v>169.61103700000001</v>
      </c>
      <c r="L19" s="128">
        <f t="shared" si="4"/>
        <v>1417.3166420000002</v>
      </c>
      <c r="M19" s="129">
        <f t="shared" si="5"/>
        <v>127.659009</v>
      </c>
      <c r="N19" s="129">
        <f t="shared" si="6"/>
        <v>0.90873700000000002</v>
      </c>
      <c r="O19" s="42">
        <f t="shared" si="7"/>
        <v>3712.1257180000007</v>
      </c>
      <c r="Q19" s="638">
        <f>A3.3.1!M19-O19</f>
        <v>0</v>
      </c>
    </row>
    <row r="20" spans="2:17" s="23" customFormat="1" ht="13.35" customHeight="1" x14ac:dyDescent="0.2">
      <c r="B20" s="29"/>
      <c r="C20" s="130" t="s">
        <v>40</v>
      </c>
      <c r="D20" s="406" t="s">
        <v>66</v>
      </c>
      <c r="E20" s="128">
        <f t="shared" si="0"/>
        <v>85.710080000000005</v>
      </c>
      <c r="F20" s="129">
        <f t="shared" si="0"/>
        <v>17.261299000000001</v>
      </c>
      <c r="G20" s="128">
        <f t="shared" si="1"/>
        <v>670.30344699999978</v>
      </c>
      <c r="H20" s="128">
        <f t="shared" si="2"/>
        <v>16.973022</v>
      </c>
      <c r="I20" s="129">
        <f t="shared" si="2"/>
        <v>189.786856</v>
      </c>
      <c r="J20" s="128">
        <f t="shared" si="8"/>
        <v>574.46384599999999</v>
      </c>
      <c r="K20" s="128">
        <f t="shared" si="3"/>
        <v>137.935867</v>
      </c>
      <c r="L20" s="128">
        <f t="shared" si="4"/>
        <v>1081.2237729999999</v>
      </c>
      <c r="M20" s="129">
        <f t="shared" si="5"/>
        <v>86.211172000000005</v>
      </c>
      <c r="N20" s="129">
        <f t="shared" si="6"/>
        <v>2.5566080000000002</v>
      </c>
      <c r="O20" s="42">
        <f t="shared" si="7"/>
        <v>2862.4259699999993</v>
      </c>
      <c r="Q20" s="638">
        <f>A3.3.1!M20-O20</f>
        <v>0</v>
      </c>
    </row>
    <row r="21" spans="2:17" s="23" customFormat="1" ht="13.35" customHeight="1" x14ac:dyDescent="0.2">
      <c r="B21" s="29"/>
      <c r="C21" s="130" t="s">
        <v>41</v>
      </c>
      <c r="D21" s="406" t="s">
        <v>114</v>
      </c>
      <c r="E21" s="128">
        <f t="shared" si="0"/>
        <v>281.69609200000002</v>
      </c>
      <c r="F21" s="129">
        <f t="shared" si="0"/>
        <v>140.19286500000001</v>
      </c>
      <c r="G21" s="128">
        <f t="shared" si="1"/>
        <v>2405.7459300000005</v>
      </c>
      <c r="H21" s="128">
        <f t="shared" si="2"/>
        <v>66.689368999999999</v>
      </c>
      <c r="I21" s="129">
        <f t="shared" si="2"/>
        <v>565.137294</v>
      </c>
      <c r="J21" s="128">
        <f t="shared" si="8"/>
        <v>1952.86373</v>
      </c>
      <c r="K21" s="128">
        <f t="shared" si="3"/>
        <v>583.61098100000004</v>
      </c>
      <c r="L21" s="128">
        <f t="shared" si="4"/>
        <v>3746.7461929999999</v>
      </c>
      <c r="M21" s="129">
        <f t="shared" si="5"/>
        <v>304.13748300000003</v>
      </c>
      <c r="N21" s="129">
        <f t="shared" si="6"/>
        <v>0</v>
      </c>
      <c r="O21" s="42">
        <f t="shared" si="7"/>
        <v>10046.819937000002</v>
      </c>
      <c r="Q21" s="638">
        <f>A3.3.1!M21-O21</f>
        <v>0</v>
      </c>
    </row>
    <row r="22" spans="2:17" s="23" customFormat="1" ht="13.35" customHeight="1" x14ac:dyDescent="0.2">
      <c r="B22" s="29"/>
      <c r="C22" s="130" t="s">
        <v>42</v>
      </c>
      <c r="D22" s="406" t="s">
        <v>115</v>
      </c>
      <c r="E22" s="128">
        <f t="shared" si="0"/>
        <v>138.20298399999999</v>
      </c>
      <c r="F22" s="129">
        <f t="shared" si="0"/>
        <v>142.87407200000001</v>
      </c>
      <c r="G22" s="128">
        <f t="shared" si="1"/>
        <v>2107.7608450000002</v>
      </c>
      <c r="H22" s="128">
        <f t="shared" si="2"/>
        <v>72.542389999999997</v>
      </c>
      <c r="I22" s="129">
        <f t="shared" si="2"/>
        <v>412.12006100000002</v>
      </c>
      <c r="J22" s="128">
        <f t="shared" si="8"/>
        <v>1268.6515649999999</v>
      </c>
      <c r="K22" s="128">
        <f t="shared" si="3"/>
        <v>428.32351299999999</v>
      </c>
      <c r="L22" s="128">
        <f t="shared" si="4"/>
        <v>2816.6110660000004</v>
      </c>
      <c r="M22" s="129">
        <f t="shared" si="5"/>
        <v>249.01216700000001</v>
      </c>
      <c r="N22" s="129">
        <f t="shared" si="6"/>
        <v>0</v>
      </c>
      <c r="O22" s="42">
        <f t="shared" si="7"/>
        <v>7636.0986630000007</v>
      </c>
      <c r="Q22" s="638">
        <f>A3.3.1!M22-O22</f>
        <v>0</v>
      </c>
    </row>
    <row r="23" spans="2:17" s="23" customFormat="1" ht="13.35" customHeight="1" x14ac:dyDescent="0.2">
      <c r="B23" s="29"/>
      <c r="C23" s="130" t="s">
        <v>43</v>
      </c>
      <c r="D23" s="406" t="s">
        <v>116</v>
      </c>
      <c r="E23" s="128">
        <f t="shared" si="0"/>
        <v>113.15223</v>
      </c>
      <c r="F23" s="129">
        <f t="shared" si="0"/>
        <v>179.04702599999999</v>
      </c>
      <c r="G23" s="128">
        <f t="shared" si="1"/>
        <v>1307.4552319999998</v>
      </c>
      <c r="H23" s="128">
        <f t="shared" si="2"/>
        <v>32.328432999999997</v>
      </c>
      <c r="I23" s="129">
        <f t="shared" si="2"/>
        <v>304.11378000000002</v>
      </c>
      <c r="J23" s="128">
        <f t="shared" si="8"/>
        <v>868.96955500000001</v>
      </c>
      <c r="K23" s="128">
        <f t="shared" si="3"/>
        <v>339.48248599999999</v>
      </c>
      <c r="L23" s="128">
        <f t="shared" si="4"/>
        <v>1935.141179</v>
      </c>
      <c r="M23" s="129">
        <f t="shared" si="5"/>
        <v>192.17740500000002</v>
      </c>
      <c r="N23" s="129">
        <f t="shared" si="6"/>
        <v>17.64</v>
      </c>
      <c r="O23" s="42">
        <f t="shared" si="7"/>
        <v>5289.5073259999999</v>
      </c>
      <c r="Q23" s="638">
        <f>A3.3.1!M23-O23</f>
        <v>0</v>
      </c>
    </row>
    <row r="24" spans="2:17" s="23" customFormat="1" ht="13.35" customHeight="1" x14ac:dyDescent="0.2">
      <c r="B24" s="29"/>
      <c r="C24" s="130" t="s">
        <v>44</v>
      </c>
      <c r="D24" s="406" t="s">
        <v>117</v>
      </c>
      <c r="E24" s="128">
        <f t="shared" si="0"/>
        <v>75.599879000000001</v>
      </c>
      <c r="F24" s="129">
        <f t="shared" si="0"/>
        <v>100.708232</v>
      </c>
      <c r="G24" s="128">
        <f t="shared" si="1"/>
        <v>1039.0988089999998</v>
      </c>
      <c r="H24" s="128">
        <f t="shared" si="2"/>
        <v>47.968505</v>
      </c>
      <c r="I24" s="129">
        <f t="shared" si="2"/>
        <v>136.88907599999999</v>
      </c>
      <c r="J24" s="128">
        <f t="shared" si="8"/>
        <v>339.17427100000003</v>
      </c>
      <c r="K24" s="128">
        <f t="shared" si="3"/>
        <v>115.70400100000001</v>
      </c>
      <c r="L24" s="128">
        <f t="shared" si="4"/>
        <v>1453.9348500000001</v>
      </c>
      <c r="M24" s="129">
        <f t="shared" si="5"/>
        <v>138.74490299999999</v>
      </c>
      <c r="N24" s="129">
        <f t="shared" si="6"/>
        <v>0</v>
      </c>
      <c r="O24" s="42">
        <f t="shared" si="7"/>
        <v>3447.8225259999999</v>
      </c>
      <c r="Q24" s="638">
        <f>A3.3.1!M24-O24</f>
        <v>0</v>
      </c>
    </row>
    <row r="25" spans="2:17" s="23" customFormat="1" ht="13.35" customHeight="1" x14ac:dyDescent="0.2">
      <c r="B25" s="29"/>
      <c r="C25" s="130" t="s">
        <v>45</v>
      </c>
      <c r="D25" s="406" t="s">
        <v>118</v>
      </c>
      <c r="E25" s="128">
        <f t="shared" si="0"/>
        <v>336.26939399999998</v>
      </c>
      <c r="F25" s="129">
        <f t="shared" si="0"/>
        <v>318.72869400000002</v>
      </c>
      <c r="G25" s="128">
        <f t="shared" si="1"/>
        <v>1877.9969000000001</v>
      </c>
      <c r="H25" s="128">
        <f t="shared" si="2"/>
        <v>51.295431000000001</v>
      </c>
      <c r="I25" s="129">
        <f t="shared" si="2"/>
        <v>167.26036199999999</v>
      </c>
      <c r="J25" s="128">
        <f t="shared" si="8"/>
        <v>1462.9194</v>
      </c>
      <c r="K25" s="128">
        <f t="shared" si="3"/>
        <v>527.52892499999996</v>
      </c>
      <c r="L25" s="128">
        <f t="shared" si="4"/>
        <v>3302.4385359999997</v>
      </c>
      <c r="M25" s="129">
        <f>J123</f>
        <v>461.73744800000003</v>
      </c>
      <c r="N25" s="129">
        <f t="shared" si="6"/>
        <v>-60.757745000000796</v>
      </c>
      <c r="O25" s="42">
        <f t="shared" si="7"/>
        <v>8445.4173449999998</v>
      </c>
      <c r="Q25" s="638">
        <f>A3.3.1!M25-O25</f>
        <v>0</v>
      </c>
    </row>
    <row r="26" spans="2:17" s="23" customFormat="1" ht="13.35" customHeight="1" x14ac:dyDescent="0.2">
      <c r="B26" s="97"/>
      <c r="C26" s="654" t="s">
        <v>46</v>
      </c>
      <c r="D26" s="488" t="s">
        <v>119</v>
      </c>
      <c r="E26" s="546">
        <f t="shared" ref="E26:F26" si="9">K82</f>
        <v>300.66849300000001</v>
      </c>
      <c r="F26" s="547">
        <f t="shared" si="9"/>
        <v>13254.250779</v>
      </c>
      <c r="G26" s="546">
        <f t="shared" si="1"/>
        <v>14751.830293000001</v>
      </c>
      <c r="H26" s="546">
        <f t="shared" ref="H26:I26" si="10">M82</f>
        <v>898.93351900000005</v>
      </c>
      <c r="I26" s="547">
        <f t="shared" si="10"/>
        <v>523.37145999999996</v>
      </c>
      <c r="J26" s="546">
        <f t="shared" si="8"/>
        <v>11960.902227</v>
      </c>
      <c r="K26" s="546">
        <f t="shared" si="3"/>
        <v>8449.3662420000001</v>
      </c>
      <c r="L26" s="546">
        <f t="shared" si="4"/>
        <v>27571.245192000002</v>
      </c>
      <c r="M26" s="547">
        <f>J124</f>
        <v>2943.6791999999996</v>
      </c>
      <c r="N26" s="547">
        <f t="shared" si="6"/>
        <v>60.757744999995339</v>
      </c>
      <c r="O26" s="81">
        <f t="shared" si="7"/>
        <v>80715.005149999997</v>
      </c>
      <c r="Q26" s="640">
        <f>A3.3.1!M26-O26</f>
        <v>0</v>
      </c>
    </row>
    <row r="27" spans="2:17" s="31" customFormat="1" ht="13.35" customHeight="1" x14ac:dyDescent="0.2">
      <c r="B27" s="97"/>
      <c r="C27" s="511" t="s">
        <v>22</v>
      </c>
      <c r="D27" s="522"/>
      <c r="E27" s="80">
        <f t="shared" ref="E27:M27" si="11">SUM(E10:E26)</f>
        <v>1957.4378769999998</v>
      </c>
      <c r="F27" s="81">
        <f t="shared" si="11"/>
        <v>14231.597583999999</v>
      </c>
      <c r="G27" s="80">
        <f t="shared" si="11"/>
        <v>27580.852159000002</v>
      </c>
      <c r="H27" s="80">
        <f t="shared" si="11"/>
        <v>1280.7794710000001</v>
      </c>
      <c r="I27" s="81">
        <f t="shared" si="11"/>
        <v>3537.2991139999995</v>
      </c>
      <c r="J27" s="80">
        <f t="shared" si="11"/>
        <v>22701.988848000001</v>
      </c>
      <c r="K27" s="80">
        <f t="shared" si="11"/>
        <v>11394.057307999999</v>
      </c>
      <c r="L27" s="80">
        <f t="shared" si="11"/>
        <v>51221.409169000006</v>
      </c>
      <c r="M27" s="81">
        <f t="shared" si="11"/>
        <v>5292.7464569999993</v>
      </c>
      <c r="N27" s="81">
        <f t="shared" ref="N27" si="12">SUM(N10:N26)</f>
        <v>156.61636099999049</v>
      </c>
      <c r="O27" s="81">
        <f t="shared" ref="O27" si="13">SUM(E27:N27)</f>
        <v>139354.78434800002</v>
      </c>
    </row>
    <row r="28" spans="2:17" s="23" customFormat="1" ht="13.35" customHeight="1" x14ac:dyDescent="0.2">
      <c r="B28" s="31"/>
      <c r="C28" s="31"/>
      <c r="D28" s="31"/>
      <c r="O28" s="31"/>
    </row>
    <row r="29" spans="2:17" s="23" customFormat="1" ht="13.35" customHeight="1" x14ac:dyDescent="0.2">
      <c r="B29" s="31"/>
      <c r="C29" s="31"/>
      <c r="D29" s="31"/>
      <c r="J29" s="805" t="s">
        <v>190</v>
      </c>
      <c r="O29" s="31"/>
    </row>
    <row r="30" spans="2:17" s="23" customFormat="1" ht="13.35" customHeight="1" x14ac:dyDescent="0.2">
      <c r="B30" s="31"/>
      <c r="C30" s="31"/>
      <c r="D30" s="31"/>
      <c r="O30" s="31"/>
    </row>
    <row r="31" spans="2:17" s="23" customFormat="1" ht="13.35" customHeight="1" x14ac:dyDescent="0.2">
      <c r="B31" s="31"/>
      <c r="C31" s="31"/>
      <c r="D31" s="31"/>
      <c r="O31" s="31"/>
    </row>
    <row r="32" spans="2:17" s="23" customFormat="1" ht="13.35" customHeight="1" x14ac:dyDescent="0.2">
      <c r="B32" s="31"/>
      <c r="C32" s="31"/>
      <c r="D32" s="31"/>
      <c r="O32" s="31"/>
    </row>
    <row r="33" spans="2:20" s="23" customFormat="1" ht="13.35" customHeight="1" x14ac:dyDescent="0.2">
      <c r="B33" s="31"/>
      <c r="C33" s="31"/>
      <c r="D33" s="31"/>
      <c r="O33" s="31"/>
    </row>
    <row r="34" spans="2:20" s="23" customFormat="1" ht="13.35" customHeight="1" x14ac:dyDescent="0.2">
      <c r="B34" s="31"/>
      <c r="C34" s="31"/>
      <c r="D34" s="31"/>
      <c r="O34" s="31"/>
    </row>
    <row r="35" spans="2:20" s="23" customFormat="1" ht="13.35" customHeight="1" x14ac:dyDescent="0.2">
      <c r="B35" s="31"/>
      <c r="C35" s="31"/>
      <c r="D35" s="31"/>
      <c r="O35" s="31"/>
    </row>
    <row r="36" spans="2:20" s="23" customFormat="1" ht="13.35" customHeight="1" x14ac:dyDescent="0.2">
      <c r="B36" s="31"/>
      <c r="C36" s="31"/>
      <c r="D36" s="31"/>
      <c r="O36" s="31"/>
    </row>
    <row r="37" spans="2:20" s="23" customFormat="1" ht="13.35" customHeight="1" x14ac:dyDescent="0.2">
      <c r="B37" s="31"/>
      <c r="C37" s="31"/>
      <c r="D37" s="31"/>
      <c r="O37" s="31"/>
    </row>
    <row r="38" spans="2:20" s="23" customFormat="1" ht="13.35" customHeight="1" x14ac:dyDescent="0.2">
      <c r="B38" s="31"/>
      <c r="C38" s="31"/>
      <c r="D38" s="31"/>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A3.4.4!$L$6</f>
        <v>0</v>
      </c>
      <c r="F45" s="685">
        <f>A3.4.4!$L$8</f>
        <v>0</v>
      </c>
      <c r="G45" s="685">
        <f>A3.4.4!$L$9</f>
        <v>0</v>
      </c>
      <c r="H45" s="685">
        <f>A3.4.4!$L$10</f>
        <v>0</v>
      </c>
      <c r="I45" s="685">
        <f>A3.4.4!$L$15</f>
        <v>0</v>
      </c>
      <c r="J45" s="685">
        <f>A3.4.4!$L$16</f>
        <v>0</v>
      </c>
      <c r="K45" s="685">
        <f>A3.4.4!$L$18</f>
        <v>0</v>
      </c>
      <c r="L45" s="685">
        <f>A3.4.4!$L$20</f>
        <v>0</v>
      </c>
      <c r="M45" s="685"/>
      <c r="N45" s="685">
        <f>A3.4.4!$L$22</f>
        <v>3.9350999999999997E-2</v>
      </c>
      <c r="O45" s="685">
        <f>A3.4.4!$L$23</f>
        <v>0</v>
      </c>
      <c r="P45" s="685">
        <f>A3.4.4!$L$28</f>
        <v>4.8982999999999999E-2</v>
      </c>
      <c r="Q45" s="685">
        <f>A3.4.4!$L$31</f>
        <v>0</v>
      </c>
      <c r="R45" s="685">
        <f>A3.4.4!$L$32</f>
        <v>0</v>
      </c>
      <c r="S45" s="685">
        <f>A3.4.4!$L$36</f>
        <v>0</v>
      </c>
      <c r="T45" s="687">
        <f t="shared" ref="T45:T61" si="14">SUM(E45:S45)</f>
        <v>8.8333999999999996E-2</v>
      </c>
    </row>
    <row r="46" spans="2:20" s="23" customFormat="1" ht="13.35" hidden="1" customHeight="1" x14ac:dyDescent="0.2">
      <c r="B46" s="31"/>
      <c r="C46" s="704" t="s">
        <v>30</v>
      </c>
      <c r="D46" s="705" t="s">
        <v>31</v>
      </c>
      <c r="E46" s="695">
        <f>A3.4.5!$L$6</f>
        <v>0</v>
      </c>
      <c r="F46" s="695">
        <f>A3.4.5!$L$8</f>
        <v>4.4539999998960411E-3</v>
      </c>
      <c r="G46" s="695">
        <f>A3.4.5!$L$9</f>
        <v>0</v>
      </c>
      <c r="H46" s="695">
        <f>A3.4.5!$L$10</f>
        <v>0</v>
      </c>
      <c r="I46" s="695">
        <f>A3.4.5!$L$15</f>
        <v>0</v>
      </c>
      <c r="J46" s="695">
        <f>A3.4.5!$L$16</f>
        <v>0</v>
      </c>
      <c r="K46" s="695">
        <f>A3.4.5!$L$18</f>
        <v>0</v>
      </c>
      <c r="L46" s="695">
        <f>A3.4.5!$L$20</f>
        <v>0</v>
      </c>
      <c r="M46" s="695"/>
      <c r="N46" s="695">
        <f>A3.4.5!$L$22</f>
        <v>-1.0311196341206141E-13</v>
      </c>
      <c r="O46" s="695">
        <f>A3.4.5!$L$23</f>
        <v>0</v>
      </c>
      <c r="P46" s="695">
        <f>A3.4.5!$L$28</f>
        <v>2.1094237467877974E-14</v>
      </c>
      <c r="Q46" s="695">
        <f>A3.4.5!$L$31</f>
        <v>0</v>
      </c>
      <c r="R46" s="695">
        <f>A3.4.5!$L$32</f>
        <v>0</v>
      </c>
      <c r="S46" s="695">
        <f>A3.4.5!$L$36</f>
        <v>0</v>
      </c>
      <c r="T46" s="694">
        <f t="shared" si="14"/>
        <v>4.4539999998140234E-3</v>
      </c>
    </row>
    <row r="47" spans="2:20" s="23" customFormat="1" ht="13.35" hidden="1" customHeight="1" x14ac:dyDescent="0.2">
      <c r="B47" s="31"/>
      <c r="C47" s="683" t="s">
        <v>32</v>
      </c>
      <c r="D47" s="684" t="s">
        <v>112</v>
      </c>
      <c r="E47" s="685">
        <v>1.430207</v>
      </c>
      <c r="F47" s="685">
        <v>3.216183</v>
      </c>
      <c r="G47" s="685">
        <v>1.6222240000000001</v>
      </c>
      <c r="H47" s="685">
        <v>1.2216830000000001</v>
      </c>
      <c r="I47" s="685">
        <v>2.8691550000000001</v>
      </c>
      <c r="J47" s="685">
        <v>0.21665599999999999</v>
      </c>
      <c r="K47" s="685">
        <v>6.4423000000000004</v>
      </c>
      <c r="L47" s="685">
        <v>1.424078</v>
      </c>
      <c r="M47" s="685">
        <v>2.6716549999999999</v>
      </c>
      <c r="N47" s="685">
        <v>3.34551</v>
      </c>
      <c r="O47" s="685">
        <v>2.7226620000000001</v>
      </c>
      <c r="P47" s="685">
        <v>0.85743899999999995</v>
      </c>
      <c r="Q47" s="685">
        <v>0.648756</v>
      </c>
      <c r="R47" s="685">
        <v>0.61052799999999996</v>
      </c>
      <c r="S47" s="685">
        <v>1.6381019999999999</v>
      </c>
      <c r="T47" s="687">
        <f t="shared" si="14"/>
        <v>30.937138000000001</v>
      </c>
    </row>
    <row r="48" spans="2:20" s="23" customFormat="1" ht="13.35" hidden="1" customHeight="1" x14ac:dyDescent="0.2">
      <c r="B48" s="31"/>
      <c r="C48" s="683" t="s">
        <v>33</v>
      </c>
      <c r="D48" s="688" t="s">
        <v>61</v>
      </c>
      <c r="E48" s="685">
        <v>2.9801120000000001</v>
      </c>
      <c r="F48" s="685">
        <v>8.9924730000000004</v>
      </c>
      <c r="G48" s="685">
        <v>3.9162270000000001</v>
      </c>
      <c r="H48" s="685">
        <v>3.052387</v>
      </c>
      <c r="I48" s="685">
        <v>7.2229570000000001</v>
      </c>
      <c r="J48" s="685">
        <v>0.685554</v>
      </c>
      <c r="K48" s="685">
        <v>19.933512</v>
      </c>
      <c r="L48" s="685">
        <v>4.363162</v>
      </c>
      <c r="M48" s="685">
        <v>8.4972999999999992</v>
      </c>
      <c r="N48" s="685">
        <v>10.369014999999999</v>
      </c>
      <c r="O48" s="685">
        <v>7.0864440000000002</v>
      </c>
      <c r="P48" s="685">
        <v>1.953376</v>
      </c>
      <c r="Q48" s="685">
        <v>1.941935</v>
      </c>
      <c r="R48" s="685">
        <v>2.574589</v>
      </c>
      <c r="S48" s="685">
        <v>4.8343069999999999</v>
      </c>
      <c r="T48" s="687">
        <f t="shared" si="14"/>
        <v>88.403350000000017</v>
      </c>
    </row>
    <row r="49" spans="2:20" s="23" customFormat="1" ht="13.35" hidden="1" customHeight="1" x14ac:dyDescent="0.2">
      <c r="B49" s="31"/>
      <c r="C49" s="689" t="s">
        <v>34</v>
      </c>
      <c r="D49" s="688" t="s">
        <v>62</v>
      </c>
      <c r="E49" s="685">
        <v>7.3854499999999996</v>
      </c>
      <c r="F49" s="685">
        <v>20.874019000000001</v>
      </c>
      <c r="G49" s="685">
        <v>6.0414219999999998</v>
      </c>
      <c r="H49" s="685">
        <v>7.2301989999999998</v>
      </c>
      <c r="I49" s="685">
        <v>14.568142999999999</v>
      </c>
      <c r="J49" s="685">
        <v>0.907053</v>
      </c>
      <c r="K49" s="685">
        <v>41.608131999999998</v>
      </c>
      <c r="L49" s="685">
        <v>9.7612129999999997</v>
      </c>
      <c r="M49" s="685">
        <v>19.837674</v>
      </c>
      <c r="N49" s="685">
        <v>20.429379000000001</v>
      </c>
      <c r="O49" s="685">
        <v>15.108923000000001</v>
      </c>
      <c r="P49" s="685">
        <v>3.9125230000000002</v>
      </c>
      <c r="Q49" s="685">
        <v>3.1517770000000001</v>
      </c>
      <c r="R49" s="685">
        <v>4.4572659999999997</v>
      </c>
      <c r="S49" s="685">
        <v>7.8086880000000001</v>
      </c>
      <c r="T49" s="687">
        <f t="shared" si="14"/>
        <v>183.081861</v>
      </c>
    </row>
    <row r="50" spans="2:20" s="23" customFormat="1" ht="13.35" hidden="1" customHeight="1" x14ac:dyDescent="0.2">
      <c r="B50" s="31"/>
      <c r="C50" s="689" t="s">
        <v>35</v>
      </c>
      <c r="D50" s="688" t="s">
        <v>58</v>
      </c>
      <c r="E50" s="685">
        <v>7.544257</v>
      </c>
      <c r="F50" s="685">
        <v>20.833760999999999</v>
      </c>
      <c r="G50" s="685">
        <v>6.3237410000000001</v>
      </c>
      <c r="H50" s="685">
        <v>8.2186710000000005</v>
      </c>
      <c r="I50" s="685">
        <v>12.60731</v>
      </c>
      <c r="J50" s="685">
        <v>0.84791899999999998</v>
      </c>
      <c r="K50" s="685">
        <v>44.246211000000002</v>
      </c>
      <c r="L50" s="685">
        <v>13.1646</v>
      </c>
      <c r="M50" s="685">
        <v>18.892205000000001</v>
      </c>
      <c r="N50" s="685">
        <v>23.964112</v>
      </c>
      <c r="O50" s="685">
        <v>13.460962</v>
      </c>
      <c r="P50" s="685">
        <v>3.6070829999999998</v>
      </c>
      <c r="Q50" s="685">
        <v>4.1725940000000001</v>
      </c>
      <c r="R50" s="685">
        <v>2.9313280000000002</v>
      </c>
      <c r="S50" s="685">
        <v>8.11829</v>
      </c>
      <c r="T50" s="687">
        <f t="shared" si="14"/>
        <v>188.933044</v>
      </c>
    </row>
    <row r="51" spans="2:20" s="23" customFormat="1" ht="13.35" hidden="1" customHeight="1" x14ac:dyDescent="0.2">
      <c r="B51" s="31"/>
      <c r="C51" s="689" t="s">
        <v>36</v>
      </c>
      <c r="D51" s="688" t="s">
        <v>59</v>
      </c>
      <c r="E51" s="685">
        <v>7.9050779999999996</v>
      </c>
      <c r="F51" s="685">
        <v>22.260480000000001</v>
      </c>
      <c r="G51" s="685">
        <v>6.7841360000000002</v>
      </c>
      <c r="H51" s="685">
        <v>6.9870760000000001</v>
      </c>
      <c r="I51" s="685">
        <v>13.350792</v>
      </c>
      <c r="J51" s="685">
        <v>1.0464560000000001</v>
      </c>
      <c r="K51" s="685">
        <v>41.696241999999998</v>
      </c>
      <c r="L51" s="685">
        <v>9.7162089999999992</v>
      </c>
      <c r="M51" s="685">
        <v>23.323399999999999</v>
      </c>
      <c r="N51" s="685">
        <v>28.281718000000001</v>
      </c>
      <c r="O51" s="685">
        <v>15.129708000000001</v>
      </c>
      <c r="P51" s="685">
        <v>6.1866409999999998</v>
      </c>
      <c r="Q51" s="685">
        <v>3.4436550000000001</v>
      </c>
      <c r="R51" s="685">
        <v>3.5546129999999998</v>
      </c>
      <c r="S51" s="685">
        <v>8.0255980000000005</v>
      </c>
      <c r="T51" s="687">
        <f t="shared" si="14"/>
        <v>197.691802</v>
      </c>
    </row>
    <row r="52" spans="2:20" s="23" customFormat="1" ht="13.35" hidden="1" customHeight="1" x14ac:dyDescent="0.2">
      <c r="B52" s="31"/>
      <c r="C52" s="689" t="s">
        <v>37</v>
      </c>
      <c r="D52" s="688" t="s">
        <v>63</v>
      </c>
      <c r="E52" s="685">
        <v>28.613130999999999</v>
      </c>
      <c r="F52" s="685">
        <v>113.264201</v>
      </c>
      <c r="G52" s="685">
        <v>33.741168000000002</v>
      </c>
      <c r="H52" s="685">
        <v>24.871606</v>
      </c>
      <c r="I52" s="685">
        <v>61.700594000000002</v>
      </c>
      <c r="J52" s="685">
        <v>3.7975949999999998</v>
      </c>
      <c r="K52" s="685">
        <v>198.95630600000001</v>
      </c>
      <c r="L52" s="685">
        <v>50.94397</v>
      </c>
      <c r="M52" s="685">
        <v>89.117789000000002</v>
      </c>
      <c r="N52" s="685">
        <v>111.64795599999999</v>
      </c>
      <c r="O52" s="685">
        <v>58.487754000000002</v>
      </c>
      <c r="P52" s="685">
        <v>30.747903999999998</v>
      </c>
      <c r="Q52" s="685">
        <v>16.641952</v>
      </c>
      <c r="R52" s="685">
        <v>15.033265</v>
      </c>
      <c r="S52" s="685">
        <v>34.347833000000001</v>
      </c>
      <c r="T52" s="687">
        <f t="shared" si="14"/>
        <v>871.91302400000006</v>
      </c>
    </row>
    <row r="53" spans="2:20" s="23" customFormat="1" ht="13.35" hidden="1" customHeight="1" x14ac:dyDescent="0.2">
      <c r="B53" s="31"/>
      <c r="C53" s="689" t="s">
        <v>38</v>
      </c>
      <c r="D53" s="688" t="s">
        <v>64</v>
      </c>
      <c r="E53" s="685">
        <v>35.891429000000002</v>
      </c>
      <c r="F53" s="685">
        <v>134.40748600000001</v>
      </c>
      <c r="G53" s="685">
        <v>36.105553</v>
      </c>
      <c r="H53" s="685">
        <v>26.590077999999998</v>
      </c>
      <c r="I53" s="685">
        <v>84.093609000000001</v>
      </c>
      <c r="J53" s="685">
        <v>3.0587360000000001</v>
      </c>
      <c r="K53" s="685">
        <v>235.67847800000001</v>
      </c>
      <c r="L53" s="685">
        <v>71.957453000000001</v>
      </c>
      <c r="M53" s="685">
        <v>100.17005</v>
      </c>
      <c r="N53" s="685">
        <v>155.04163500000001</v>
      </c>
      <c r="O53" s="685">
        <v>61.802554999999998</v>
      </c>
      <c r="P53" s="685">
        <v>29.924303999999999</v>
      </c>
      <c r="Q53" s="685">
        <v>25.549658000000001</v>
      </c>
      <c r="R53" s="685">
        <v>9.2331380000000003</v>
      </c>
      <c r="S53" s="685">
        <v>27.645844</v>
      </c>
      <c r="T53" s="687">
        <f t="shared" si="14"/>
        <v>1037.1500060000001</v>
      </c>
    </row>
    <row r="54" spans="2:20" s="23" customFormat="1" ht="13.35" hidden="1" customHeight="1" x14ac:dyDescent="0.2">
      <c r="B54" s="31"/>
      <c r="C54" s="689" t="s">
        <v>39</v>
      </c>
      <c r="D54" s="688" t="s">
        <v>65</v>
      </c>
      <c r="E54" s="685">
        <v>25.308700000000002</v>
      </c>
      <c r="F54" s="685">
        <v>109.81057300000001</v>
      </c>
      <c r="G54" s="685">
        <v>42.044468000000002</v>
      </c>
      <c r="H54" s="685">
        <v>20.489360000000001</v>
      </c>
      <c r="I54" s="685">
        <v>77.406485000000004</v>
      </c>
      <c r="J54" s="685">
        <v>3.0771350000000002</v>
      </c>
      <c r="K54" s="685">
        <v>190.97449</v>
      </c>
      <c r="L54" s="685">
        <v>69.113460000000003</v>
      </c>
      <c r="M54" s="685">
        <v>66.478871999999996</v>
      </c>
      <c r="N54" s="685">
        <v>101.46513</v>
      </c>
      <c r="O54" s="685">
        <v>53.813116999999998</v>
      </c>
      <c r="P54" s="685">
        <v>26.901129000000001</v>
      </c>
      <c r="Q54" s="685">
        <v>11.324579</v>
      </c>
      <c r="R54" s="685">
        <v>8.6386690000000002</v>
      </c>
      <c r="S54" s="685">
        <v>15.611523</v>
      </c>
      <c r="T54" s="687">
        <f t="shared" si="14"/>
        <v>822.45769000000018</v>
      </c>
    </row>
    <row r="55" spans="2:20" s="23" customFormat="1" ht="13.35" hidden="1" customHeight="1" x14ac:dyDescent="0.2">
      <c r="B55" s="31"/>
      <c r="C55" s="689" t="s">
        <v>40</v>
      </c>
      <c r="D55" s="688" t="s">
        <v>66</v>
      </c>
      <c r="E55" s="685">
        <v>17.799772999999998</v>
      </c>
      <c r="F55" s="685">
        <v>94.507161999999994</v>
      </c>
      <c r="G55" s="685">
        <v>17.003150000000002</v>
      </c>
      <c r="H55" s="685">
        <v>10.336216</v>
      </c>
      <c r="I55" s="685">
        <v>55.184362</v>
      </c>
      <c r="J55" s="685">
        <v>2.3655179999999998</v>
      </c>
      <c r="K55" s="685">
        <v>157.80667399999999</v>
      </c>
      <c r="L55" s="685">
        <v>47.655200999999998</v>
      </c>
      <c r="M55" s="685">
        <v>62.324328999999999</v>
      </c>
      <c r="N55" s="685">
        <v>89.302519000000004</v>
      </c>
      <c r="O55" s="685">
        <v>48.212867000000003</v>
      </c>
      <c r="P55" s="685">
        <v>15.996157999999999</v>
      </c>
      <c r="Q55" s="685">
        <v>24.880865</v>
      </c>
      <c r="R55" s="685">
        <v>11.84277</v>
      </c>
      <c r="S55" s="685">
        <v>15.085883000000001</v>
      </c>
      <c r="T55" s="687">
        <f t="shared" si="14"/>
        <v>670.30344699999978</v>
      </c>
    </row>
    <row r="56" spans="2:20" s="23" customFormat="1" ht="13.35" hidden="1" customHeight="1" x14ac:dyDescent="0.2">
      <c r="B56" s="31"/>
      <c r="C56" s="689" t="s">
        <v>41</v>
      </c>
      <c r="D56" s="688" t="s">
        <v>114</v>
      </c>
      <c r="E56" s="685">
        <v>62.455303999999998</v>
      </c>
      <c r="F56" s="685">
        <v>388.22379000000001</v>
      </c>
      <c r="G56" s="685">
        <v>83.135266000000001</v>
      </c>
      <c r="H56" s="685">
        <v>50.717880000000001</v>
      </c>
      <c r="I56" s="685">
        <v>242.38624300000001</v>
      </c>
      <c r="J56" s="685">
        <v>12.771623</v>
      </c>
      <c r="K56" s="685">
        <v>467.47875900000003</v>
      </c>
      <c r="L56" s="685">
        <v>157.18516399999999</v>
      </c>
      <c r="M56" s="685">
        <v>212.695989</v>
      </c>
      <c r="N56" s="685">
        <v>388.33378900000002</v>
      </c>
      <c r="O56" s="685">
        <v>152.37915000000001</v>
      </c>
      <c r="P56" s="685">
        <v>79.320612999999994</v>
      </c>
      <c r="Q56" s="685">
        <v>25.907205000000001</v>
      </c>
      <c r="R56" s="685">
        <v>36.777974</v>
      </c>
      <c r="S56" s="685">
        <v>45.977181000000002</v>
      </c>
      <c r="T56" s="687">
        <f t="shared" si="14"/>
        <v>2405.7459300000005</v>
      </c>
    </row>
    <row r="57" spans="2:20" s="23" customFormat="1" ht="13.35" hidden="1" customHeight="1" x14ac:dyDescent="0.2">
      <c r="B57" s="31"/>
      <c r="C57" s="689" t="s">
        <v>42</v>
      </c>
      <c r="D57" s="688" t="s">
        <v>115</v>
      </c>
      <c r="E57" s="685">
        <v>32.497157999999999</v>
      </c>
      <c r="F57" s="685">
        <v>371.09671500000002</v>
      </c>
      <c r="G57" s="685">
        <v>37.649921999999997</v>
      </c>
      <c r="H57" s="685">
        <v>47.534272000000001</v>
      </c>
      <c r="I57" s="685">
        <v>235.34636699999999</v>
      </c>
      <c r="J57" s="685">
        <v>29.525016999999998</v>
      </c>
      <c r="K57" s="685">
        <v>434.13806699999998</v>
      </c>
      <c r="L57" s="685">
        <v>102.156623</v>
      </c>
      <c r="M57" s="685">
        <v>127.20054399999999</v>
      </c>
      <c r="N57" s="685">
        <v>397.431378</v>
      </c>
      <c r="O57" s="685">
        <v>119.644193</v>
      </c>
      <c r="P57" s="685">
        <v>74.959256999999994</v>
      </c>
      <c r="Q57" s="685">
        <v>26.444353</v>
      </c>
      <c r="R57" s="685">
        <v>25.848265000000001</v>
      </c>
      <c r="S57" s="685">
        <v>46.288713999999999</v>
      </c>
      <c r="T57" s="687">
        <f t="shared" si="14"/>
        <v>2107.7608450000002</v>
      </c>
    </row>
    <row r="58" spans="2:20" s="23" customFormat="1" ht="13.35" hidden="1" customHeight="1" x14ac:dyDescent="0.2">
      <c r="B58" s="31"/>
      <c r="C58" s="689" t="s">
        <v>43</v>
      </c>
      <c r="D58" s="688" t="s">
        <v>116</v>
      </c>
      <c r="E58" s="685">
        <v>31.406113000000001</v>
      </c>
      <c r="F58" s="685">
        <v>212.894837</v>
      </c>
      <c r="G58" s="685">
        <v>63.601542000000002</v>
      </c>
      <c r="H58" s="685">
        <v>16.899215999999999</v>
      </c>
      <c r="I58" s="685">
        <v>152.82029900000001</v>
      </c>
      <c r="J58" s="685">
        <v>0</v>
      </c>
      <c r="K58" s="685">
        <v>194.72331399999999</v>
      </c>
      <c r="L58" s="685">
        <v>136.022479</v>
      </c>
      <c r="M58" s="685">
        <v>17.434774000000001</v>
      </c>
      <c r="N58" s="685">
        <v>266.21491800000001</v>
      </c>
      <c r="O58" s="685">
        <v>122.903727</v>
      </c>
      <c r="P58" s="685">
        <v>18.868195</v>
      </c>
      <c r="Q58" s="685">
        <v>0</v>
      </c>
      <c r="R58" s="685">
        <v>36.805639999999997</v>
      </c>
      <c r="S58" s="685">
        <v>36.860177999999998</v>
      </c>
      <c r="T58" s="687">
        <f t="shared" si="14"/>
        <v>1307.4552319999998</v>
      </c>
    </row>
    <row r="59" spans="2:20" s="23" customFormat="1" ht="13.35" hidden="1" customHeight="1" x14ac:dyDescent="0.2">
      <c r="B59" s="31"/>
      <c r="C59" s="689" t="s">
        <v>44</v>
      </c>
      <c r="D59" s="688" t="s">
        <v>117</v>
      </c>
      <c r="E59" s="685">
        <v>23.457377000000001</v>
      </c>
      <c r="F59" s="685">
        <v>74.547037000000003</v>
      </c>
      <c r="G59" s="685">
        <v>23.40672</v>
      </c>
      <c r="H59" s="685">
        <v>71.452904000000004</v>
      </c>
      <c r="I59" s="685">
        <v>116.846811</v>
      </c>
      <c r="J59" s="685">
        <v>0</v>
      </c>
      <c r="K59" s="685">
        <v>335.82486599999999</v>
      </c>
      <c r="L59" s="685">
        <v>126.368478</v>
      </c>
      <c r="M59" s="685">
        <v>51.167968999999999</v>
      </c>
      <c r="N59" s="685">
        <v>117.33136</v>
      </c>
      <c r="O59" s="685">
        <v>98.695286999999993</v>
      </c>
      <c r="P59" s="685">
        <v>0</v>
      </c>
      <c r="Q59" s="685">
        <v>0</v>
      </c>
      <c r="R59" s="685">
        <v>0</v>
      </c>
      <c r="S59" s="685">
        <v>0</v>
      </c>
      <c r="T59" s="687">
        <f t="shared" si="14"/>
        <v>1039.0988089999998</v>
      </c>
    </row>
    <row r="60" spans="2:20" s="23" customFormat="1" ht="13.35" hidden="1" customHeight="1" x14ac:dyDescent="0.2">
      <c r="B60" s="31"/>
      <c r="C60" s="689" t="s">
        <v>45</v>
      </c>
      <c r="D60" s="688" t="s">
        <v>118</v>
      </c>
      <c r="E60" s="685">
        <v>0</v>
      </c>
      <c r="F60" s="685">
        <v>579.58330000000001</v>
      </c>
      <c r="G60" s="685">
        <v>0</v>
      </c>
      <c r="H60" s="685">
        <v>82.785728000000006</v>
      </c>
      <c r="I60" s="685">
        <v>308.93408399999998</v>
      </c>
      <c r="J60" s="685">
        <v>0</v>
      </c>
      <c r="K60" s="685">
        <v>281.57635599999998</v>
      </c>
      <c r="L60" s="685">
        <v>273.39439399999998</v>
      </c>
      <c r="M60" s="685">
        <v>36.955911</v>
      </c>
      <c r="N60" s="685">
        <v>153.174475</v>
      </c>
      <c r="O60" s="685">
        <v>87.251621999999998</v>
      </c>
      <c r="P60" s="685">
        <v>0</v>
      </c>
      <c r="Q60" s="685">
        <v>0</v>
      </c>
      <c r="R60" s="685">
        <v>74.341030000000003</v>
      </c>
      <c r="S60" s="685">
        <v>0</v>
      </c>
      <c r="T60" s="687">
        <f t="shared" si="14"/>
        <v>1877.9969000000001</v>
      </c>
    </row>
    <row r="61" spans="2:20" s="23" customFormat="1" ht="13.35" hidden="1" customHeight="1" x14ac:dyDescent="0.2">
      <c r="B61" s="31"/>
      <c r="C61" s="690" t="s">
        <v>46</v>
      </c>
      <c r="D61" s="691" t="s">
        <v>119</v>
      </c>
      <c r="E61" s="695">
        <v>260.43735400000003</v>
      </c>
      <c r="F61" s="695">
        <v>1779.843852</v>
      </c>
      <c r="G61" s="695">
        <v>0</v>
      </c>
      <c r="H61" s="695">
        <v>5979.612384</v>
      </c>
      <c r="I61" s="695">
        <v>3567.113875</v>
      </c>
      <c r="J61" s="695">
        <v>0</v>
      </c>
      <c r="K61" s="695">
        <v>753.03755899999999</v>
      </c>
      <c r="L61" s="695">
        <v>875.46237699999995</v>
      </c>
      <c r="M61" s="695">
        <v>140.084688</v>
      </c>
      <c r="N61" s="695">
        <v>939.49831900000004</v>
      </c>
      <c r="O61" s="695">
        <v>456.73988500000002</v>
      </c>
      <c r="P61" s="695">
        <v>0</v>
      </c>
      <c r="Q61" s="695">
        <v>0</v>
      </c>
      <c r="R61" s="695">
        <v>0</v>
      </c>
      <c r="S61" s="695">
        <v>0</v>
      </c>
      <c r="T61" s="694">
        <f t="shared" si="14"/>
        <v>14751.830293000001</v>
      </c>
    </row>
    <row r="62" spans="2:20" s="23" customFormat="1" ht="13.35" hidden="1" customHeight="1" x14ac:dyDescent="0.2">
      <c r="B62" s="31"/>
      <c r="C62" s="690"/>
      <c r="D62" s="691"/>
      <c r="E62" s="692">
        <f t="shared" ref="E62:K62" si="15">SUM(E45:E61)</f>
        <v>545.11144300000001</v>
      </c>
      <c r="F62" s="692">
        <f t="shared" si="15"/>
        <v>3934.3603229999999</v>
      </c>
      <c r="G62" s="692">
        <f t="shared" si="15"/>
        <v>361.375539</v>
      </c>
      <c r="H62" s="692">
        <f t="shared" si="15"/>
        <v>6357.9996600000004</v>
      </c>
      <c r="I62" s="692">
        <f t="shared" si="15"/>
        <v>4952.451086</v>
      </c>
      <c r="J62" s="692">
        <f t="shared" si="15"/>
        <v>58.299261999999999</v>
      </c>
      <c r="K62" s="692">
        <f t="shared" si="15"/>
        <v>3404.1212660000001</v>
      </c>
      <c r="L62" s="692">
        <f>SUM(L45:L61)+SUM(M45:M61)</f>
        <v>2925.5420100000001</v>
      </c>
      <c r="M62" s="692"/>
      <c r="N62" s="692">
        <f t="shared" ref="N62:T62" si="16">SUM(N45:N61)</f>
        <v>2805.8705639999998</v>
      </c>
      <c r="O62" s="692">
        <f t="shared" si="16"/>
        <v>1313.438856</v>
      </c>
      <c r="P62" s="692">
        <f t="shared" si="16"/>
        <v>293.28360500000002</v>
      </c>
      <c r="Q62" s="692">
        <f t="shared" si="16"/>
        <v>144.10732900000002</v>
      </c>
      <c r="R62" s="692">
        <f t="shared" si="16"/>
        <v>232.64907499999998</v>
      </c>
      <c r="S62" s="692">
        <f t="shared" si="16"/>
        <v>252.242141</v>
      </c>
      <c r="T62" s="694">
        <f t="shared" si="16"/>
        <v>27580.852159000002</v>
      </c>
    </row>
    <row r="63" spans="2:20" s="23" customFormat="1" ht="13.35" hidden="1" customHeight="1" x14ac:dyDescent="0.2">
      <c r="B63" s="31"/>
      <c r="C63" s="130"/>
      <c r="D63" s="130"/>
      <c r="E63" s="677">
        <f>A3.4.1!$L$6</f>
        <v>545.11144300000001</v>
      </c>
      <c r="F63" s="678">
        <f>A3.4.1!$L$8</f>
        <v>3934.360322</v>
      </c>
      <c r="G63" s="678">
        <f>A3.4.1!$L$9</f>
        <v>361.375539</v>
      </c>
      <c r="H63" s="679">
        <f>A3.4.1!$L$10</f>
        <v>6357.9996620000002</v>
      </c>
      <c r="I63" s="678">
        <f>A3.4.1!$L$15</f>
        <v>4952.4510840000003</v>
      </c>
      <c r="J63" s="678">
        <f>A3.4.1!$L$16</f>
        <v>58.299263000000003</v>
      </c>
      <c r="K63" s="678">
        <f>A3.4.1!$L$18</f>
        <v>3404.1212639999999</v>
      </c>
      <c r="L63" s="678">
        <f>A3.4.1!$L$20</f>
        <v>2925.5420089999998</v>
      </c>
      <c r="M63" s="678"/>
      <c r="N63" s="678">
        <f>A3.4.1!$L$22</f>
        <v>2805.8705660000001</v>
      </c>
      <c r="O63" s="678">
        <f>A3.4.1!$L$23</f>
        <v>1313.4388570000001</v>
      </c>
      <c r="P63" s="678">
        <f>A3.4.1!$L$28</f>
        <v>293.28360500000002</v>
      </c>
      <c r="Q63" s="678">
        <f>A3.4.1!$L$31</f>
        <v>144.107328</v>
      </c>
      <c r="R63" s="678">
        <f>A3.4.1!$L$32</f>
        <v>232.64907400000001</v>
      </c>
      <c r="S63" s="631">
        <f>A3.4.1!$L$36</f>
        <v>252.242143</v>
      </c>
    </row>
    <row r="64" spans="2:20" s="23" customFormat="1" ht="13.35" hidden="1"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A3.4.4!$L$4</f>
        <v>1.7590000000000001E-2</v>
      </c>
      <c r="F66" s="685">
        <f>A3.4.4!$L$14</f>
        <v>49.098500000000001</v>
      </c>
      <c r="G66" s="685">
        <f>A3.4.4!$L$17</f>
        <v>497.14566400000001</v>
      </c>
      <c r="H66" s="685">
        <f>A3.4.4!$L$26</f>
        <v>0</v>
      </c>
      <c r="I66" s="687">
        <f t="shared" ref="I66:I83" si="17">SUM(E66:H66)</f>
        <v>546.261754</v>
      </c>
      <c r="J66" s="680"/>
      <c r="K66" s="701">
        <f>A3.4.4!$L$5</f>
        <v>0.49247200000000002</v>
      </c>
      <c r="L66" s="685">
        <f>A3.4.4!$L$21</f>
        <v>0</v>
      </c>
      <c r="M66" s="685">
        <f>A3.4.4!$L$13</f>
        <v>0</v>
      </c>
      <c r="N66" s="685">
        <f>A3.4.4!$L$11</f>
        <v>1.1691999999999999E-2</v>
      </c>
      <c r="O66" s="686">
        <f>A3.4.4!$L$33</f>
        <v>4.0179999999999999E-3</v>
      </c>
      <c r="P66" s="680"/>
      <c r="Q66" s="680"/>
      <c r="R66" s="680"/>
    </row>
    <row r="67" spans="2:18" s="23" customFormat="1" ht="13.35" hidden="1" customHeight="1" x14ac:dyDescent="0.2">
      <c r="B67" s="31"/>
      <c r="C67" s="704" t="s">
        <v>30</v>
      </c>
      <c r="D67" s="705" t="s">
        <v>31</v>
      </c>
      <c r="E67" s="695">
        <f>A3.4.5!$L$4</f>
        <v>0.33055100000039617</v>
      </c>
      <c r="F67" s="695">
        <f>A3.4.5!$L$14</f>
        <v>2.2825070000035907</v>
      </c>
      <c r="G67" s="695">
        <f>A3.4.5!$L$17</f>
        <v>5.6843418860808015E-13</v>
      </c>
      <c r="H67" s="695">
        <f>A3.4.5!$L$26</f>
        <v>0</v>
      </c>
      <c r="I67" s="694">
        <f t="shared" si="17"/>
        <v>2.6130580000045551</v>
      </c>
      <c r="J67" s="680"/>
      <c r="K67" s="702">
        <f>A3.4.5!$L$5</f>
        <v>2.8358090000000606</v>
      </c>
      <c r="L67" s="695">
        <f>A3.4.5!$L$21</f>
        <v>0</v>
      </c>
      <c r="M67" s="695">
        <f>A3.4.5!$L$13</f>
        <v>0</v>
      </c>
      <c r="N67" s="695">
        <f>A3.4.5!$L$11</f>
        <v>8.2089999996633276E-3</v>
      </c>
      <c r="O67" s="696">
        <f>A3.4.5!$L$33</f>
        <v>2.0999999465886633E-5</v>
      </c>
      <c r="P67" s="680"/>
      <c r="Q67" s="680"/>
      <c r="R67" s="680"/>
    </row>
    <row r="68" spans="2:18" s="23" customFormat="1" ht="13.35" hidden="1" customHeight="1" x14ac:dyDescent="0.2">
      <c r="B68" s="31"/>
      <c r="C68" s="683" t="s">
        <v>32</v>
      </c>
      <c r="D68" s="684" t="s">
        <v>112</v>
      </c>
      <c r="E68" s="685">
        <v>18.221091000000001</v>
      </c>
      <c r="F68" s="685">
        <v>227.65075899999999</v>
      </c>
      <c r="G68" s="685">
        <v>4.2084999999999997E-2</v>
      </c>
      <c r="H68" s="685">
        <v>0.82739099999999999</v>
      </c>
      <c r="I68" s="687">
        <f t="shared" si="17"/>
        <v>246.74132599999999</v>
      </c>
      <c r="J68" s="680"/>
      <c r="K68" s="701">
        <v>9.3448180000000001</v>
      </c>
      <c r="L68" s="685">
        <v>0.83528800000000003</v>
      </c>
      <c r="M68" s="685">
        <v>1.1631039999999999</v>
      </c>
      <c r="N68" s="685">
        <v>19.685641</v>
      </c>
      <c r="O68" s="686">
        <v>11.307036999999999</v>
      </c>
      <c r="P68" s="680"/>
      <c r="Q68" s="680"/>
      <c r="R68" s="680"/>
    </row>
    <row r="69" spans="2:18" s="23" customFormat="1" ht="13.35" hidden="1" customHeight="1" x14ac:dyDescent="0.2">
      <c r="B69" s="31"/>
      <c r="C69" s="683" t="s">
        <v>33</v>
      </c>
      <c r="D69" s="688" t="s">
        <v>61</v>
      </c>
      <c r="E69" s="685">
        <v>40.547911999999997</v>
      </c>
      <c r="F69" s="685">
        <v>476.72825799999998</v>
      </c>
      <c r="G69" s="685">
        <v>0.39353199999999999</v>
      </c>
      <c r="H69" s="685">
        <v>1.969365</v>
      </c>
      <c r="I69" s="687">
        <f t="shared" si="17"/>
        <v>519.63906700000007</v>
      </c>
      <c r="J69" s="680"/>
      <c r="K69" s="701">
        <v>22.611965999999999</v>
      </c>
      <c r="L69" s="685">
        <v>2.3033190000000001</v>
      </c>
      <c r="M69" s="685">
        <v>3.370654</v>
      </c>
      <c r="N69" s="685">
        <v>46.695602000000001</v>
      </c>
      <c r="O69" s="686">
        <v>26.208403000000001</v>
      </c>
      <c r="P69" s="680"/>
      <c r="Q69" s="680"/>
      <c r="R69" s="680"/>
    </row>
    <row r="70" spans="2:18" s="23" customFormat="1" ht="13.35" hidden="1" customHeight="1" x14ac:dyDescent="0.2">
      <c r="B70" s="31"/>
      <c r="C70" s="689" t="s">
        <v>34</v>
      </c>
      <c r="D70" s="688" t="s">
        <v>62</v>
      </c>
      <c r="E70" s="685">
        <v>67.250333999999995</v>
      </c>
      <c r="F70" s="685">
        <v>739.82055500000001</v>
      </c>
      <c r="G70" s="685">
        <v>0.80443500000000001</v>
      </c>
      <c r="H70" s="685">
        <v>3.1047389999999999</v>
      </c>
      <c r="I70" s="687">
        <f t="shared" si="17"/>
        <v>810.98006299999997</v>
      </c>
      <c r="J70" s="680"/>
      <c r="K70" s="701">
        <v>43.150224999999999</v>
      </c>
      <c r="L70" s="685">
        <v>3.5049700000000001</v>
      </c>
      <c r="M70" s="685">
        <v>6.0593209999999997</v>
      </c>
      <c r="N70" s="685">
        <v>86.260261</v>
      </c>
      <c r="O70" s="686">
        <v>51.922517999999997</v>
      </c>
      <c r="P70" s="680"/>
      <c r="Q70" s="680"/>
      <c r="R70" s="680"/>
    </row>
    <row r="71" spans="2:18" s="23" customFormat="1" ht="13.35" hidden="1" customHeight="1" x14ac:dyDescent="0.2">
      <c r="B71" s="31"/>
      <c r="C71" s="689" t="s">
        <v>35</v>
      </c>
      <c r="D71" s="688" t="s">
        <v>58</v>
      </c>
      <c r="E71" s="685">
        <v>61.545879999999997</v>
      </c>
      <c r="F71" s="685">
        <v>635.24200800000006</v>
      </c>
      <c r="G71" s="685">
        <v>0.660358</v>
      </c>
      <c r="H71" s="685">
        <v>4.4203619999999999</v>
      </c>
      <c r="I71" s="687">
        <f t="shared" si="17"/>
        <v>701.86860799999999</v>
      </c>
      <c r="J71" s="680"/>
      <c r="K71" s="701">
        <v>44.847994999999997</v>
      </c>
      <c r="L71" s="685">
        <v>3.8453819999999999</v>
      </c>
      <c r="M71" s="685">
        <v>6.3488769999999999</v>
      </c>
      <c r="N71" s="685">
        <v>84.740234000000001</v>
      </c>
      <c r="O71" s="686">
        <v>47.816456000000002</v>
      </c>
      <c r="P71" s="680"/>
      <c r="Q71" s="680"/>
      <c r="R71" s="680"/>
    </row>
    <row r="72" spans="2:18" s="23" customFormat="1" ht="13.35" hidden="1" customHeight="1" x14ac:dyDescent="0.2">
      <c r="B72" s="31"/>
      <c r="C72" s="689" t="s">
        <v>36</v>
      </c>
      <c r="D72" s="688" t="s">
        <v>59</v>
      </c>
      <c r="E72" s="685">
        <v>62.612732000000001</v>
      </c>
      <c r="F72" s="685">
        <v>557.85176100000001</v>
      </c>
      <c r="G72" s="685">
        <v>0.16830800000000001</v>
      </c>
      <c r="H72" s="685">
        <v>3.0911770000000001</v>
      </c>
      <c r="I72" s="687">
        <f t="shared" si="17"/>
        <v>623.7239780000001</v>
      </c>
      <c r="J72" s="680"/>
      <c r="K72" s="701">
        <v>52.978977999999998</v>
      </c>
      <c r="L72" s="685">
        <v>3.37141</v>
      </c>
      <c r="M72" s="685">
        <v>4.724113</v>
      </c>
      <c r="N72" s="685">
        <v>83.666753</v>
      </c>
      <c r="O72" s="686">
        <v>48.830666999999998</v>
      </c>
      <c r="P72" s="680"/>
      <c r="Q72" s="680"/>
      <c r="R72" s="680"/>
    </row>
    <row r="73" spans="2:18" s="23" customFormat="1" ht="13.35" hidden="1" customHeight="1" x14ac:dyDescent="0.2">
      <c r="B73" s="31"/>
      <c r="C73" s="689" t="s">
        <v>37</v>
      </c>
      <c r="D73" s="688" t="s">
        <v>63</v>
      </c>
      <c r="E73" s="685">
        <v>253.478545</v>
      </c>
      <c r="F73" s="685">
        <v>1999.95766</v>
      </c>
      <c r="G73" s="685">
        <v>0.38032899999999997</v>
      </c>
      <c r="H73" s="685">
        <v>13.622028</v>
      </c>
      <c r="I73" s="687">
        <f t="shared" si="17"/>
        <v>2267.4385620000003</v>
      </c>
      <c r="J73" s="680"/>
      <c r="K73" s="701">
        <v>163.872501</v>
      </c>
      <c r="L73" s="685">
        <v>27.126612999999999</v>
      </c>
      <c r="M73" s="685">
        <v>25.830670999999999</v>
      </c>
      <c r="N73" s="685">
        <v>318.85523499999999</v>
      </c>
      <c r="O73" s="686">
        <v>207.934676</v>
      </c>
      <c r="P73" s="680"/>
      <c r="Q73" s="680"/>
      <c r="R73" s="680"/>
    </row>
    <row r="74" spans="2:18" s="23" customFormat="1" ht="13.35" hidden="1" customHeight="1" x14ac:dyDescent="0.2">
      <c r="B74" s="31"/>
      <c r="C74" s="689" t="s">
        <v>38</v>
      </c>
      <c r="D74" s="688" t="s">
        <v>64</v>
      </c>
      <c r="E74" s="685">
        <v>273.258264</v>
      </c>
      <c r="F74" s="685">
        <v>1893.653088</v>
      </c>
      <c r="G74" s="685">
        <v>1.1701189999999999</v>
      </c>
      <c r="H74" s="685">
        <v>9.4038509999999995</v>
      </c>
      <c r="I74" s="687">
        <f t="shared" si="17"/>
        <v>2177.485322</v>
      </c>
      <c r="J74" s="680"/>
      <c r="K74" s="701">
        <v>169.9007</v>
      </c>
      <c r="L74" s="685">
        <v>15.321358</v>
      </c>
      <c r="M74" s="685">
        <v>28.722777000000001</v>
      </c>
      <c r="N74" s="685">
        <v>337.819256</v>
      </c>
      <c r="O74" s="686">
        <v>248.47046</v>
      </c>
      <c r="P74" s="680"/>
      <c r="Q74" s="680"/>
      <c r="R74" s="680"/>
    </row>
    <row r="75" spans="2:18" s="23" customFormat="1" ht="13.35" hidden="1" customHeight="1" x14ac:dyDescent="0.2">
      <c r="B75" s="31"/>
      <c r="C75" s="689" t="s">
        <v>39</v>
      </c>
      <c r="D75" s="688" t="s">
        <v>65</v>
      </c>
      <c r="E75" s="685">
        <v>179.35136600000001</v>
      </c>
      <c r="F75" s="685">
        <v>1205.4454430000001</v>
      </c>
      <c r="G75" s="685">
        <v>18.417738</v>
      </c>
      <c r="H75" s="685">
        <v>14.102095</v>
      </c>
      <c r="I75" s="687">
        <f t="shared" si="17"/>
        <v>1417.3166420000002</v>
      </c>
      <c r="J75" s="680"/>
      <c r="K75" s="701">
        <v>116.103261</v>
      </c>
      <c r="L75" s="685">
        <v>22.226277</v>
      </c>
      <c r="M75" s="685">
        <v>17.829284999999999</v>
      </c>
      <c r="N75" s="685">
        <v>260.877342</v>
      </c>
      <c r="O75" s="686">
        <v>169.61103700000001</v>
      </c>
      <c r="P75" s="680"/>
      <c r="Q75" s="680"/>
      <c r="R75" s="680"/>
    </row>
    <row r="76" spans="2:18" s="23" customFormat="1" ht="13.35" hidden="1" customHeight="1" x14ac:dyDescent="0.2">
      <c r="B76" s="31"/>
      <c r="C76" s="689" t="s">
        <v>40</v>
      </c>
      <c r="D76" s="688" t="s">
        <v>66</v>
      </c>
      <c r="E76" s="685">
        <v>129.490118</v>
      </c>
      <c r="F76" s="685">
        <v>937.19012599999996</v>
      </c>
      <c r="G76" s="685">
        <v>2.7974540000000001</v>
      </c>
      <c r="H76" s="685">
        <v>11.746074999999999</v>
      </c>
      <c r="I76" s="687">
        <f t="shared" si="17"/>
        <v>1081.2237729999999</v>
      </c>
      <c r="J76" s="680"/>
      <c r="K76" s="701">
        <v>85.710080000000005</v>
      </c>
      <c r="L76" s="685">
        <v>17.261299000000001</v>
      </c>
      <c r="M76" s="685">
        <v>16.973022</v>
      </c>
      <c r="N76" s="685">
        <v>189.786856</v>
      </c>
      <c r="O76" s="686">
        <v>137.935867</v>
      </c>
      <c r="P76" s="680"/>
      <c r="Q76" s="680"/>
      <c r="R76" s="680"/>
    </row>
    <row r="77" spans="2:18" s="23" customFormat="1" ht="13.35" hidden="1" customHeight="1" x14ac:dyDescent="0.2">
      <c r="B77" s="31"/>
      <c r="C77" s="689" t="s">
        <v>41</v>
      </c>
      <c r="D77" s="688" t="s">
        <v>114</v>
      </c>
      <c r="E77" s="685">
        <v>442.50039900000002</v>
      </c>
      <c r="F77" s="685">
        <v>3274.0359619999999</v>
      </c>
      <c r="G77" s="685">
        <v>0.559392</v>
      </c>
      <c r="H77" s="685">
        <v>29.65044</v>
      </c>
      <c r="I77" s="687">
        <f t="shared" si="17"/>
        <v>3746.7461929999999</v>
      </c>
      <c r="J77" s="680"/>
      <c r="K77" s="701">
        <v>281.69609200000002</v>
      </c>
      <c r="L77" s="685">
        <v>140.19286500000001</v>
      </c>
      <c r="M77" s="685">
        <v>66.689368999999999</v>
      </c>
      <c r="N77" s="685">
        <v>565.137294</v>
      </c>
      <c r="O77" s="686">
        <v>583.61098100000004</v>
      </c>
      <c r="P77" s="680"/>
      <c r="Q77" s="680"/>
      <c r="R77" s="680"/>
    </row>
    <row r="78" spans="2:18" s="23" customFormat="1" ht="13.35" hidden="1" customHeight="1" x14ac:dyDescent="0.2">
      <c r="B78" s="31"/>
      <c r="C78" s="689" t="s">
        <v>42</v>
      </c>
      <c r="D78" s="688" t="s">
        <v>115</v>
      </c>
      <c r="E78" s="685">
        <v>300.61854199999999</v>
      </c>
      <c r="F78" s="685">
        <v>2462.0586699999999</v>
      </c>
      <c r="G78" s="685">
        <v>25.387884</v>
      </c>
      <c r="H78" s="685">
        <v>28.545970000000001</v>
      </c>
      <c r="I78" s="687">
        <f t="shared" si="17"/>
        <v>2816.6110660000004</v>
      </c>
      <c r="J78" s="680"/>
      <c r="K78" s="701">
        <v>138.20298399999999</v>
      </c>
      <c r="L78" s="685">
        <v>142.87407200000001</v>
      </c>
      <c r="M78" s="685">
        <v>72.542389999999997</v>
      </c>
      <c r="N78" s="685">
        <v>412.12006100000002</v>
      </c>
      <c r="O78" s="686">
        <v>428.32351299999999</v>
      </c>
      <c r="P78" s="680"/>
      <c r="Q78" s="680"/>
      <c r="R78" s="680"/>
    </row>
    <row r="79" spans="2:18" s="23" customFormat="1" ht="13.35" hidden="1" customHeight="1" x14ac:dyDescent="0.2">
      <c r="B79" s="31"/>
      <c r="C79" s="689" t="s">
        <v>43</v>
      </c>
      <c r="D79" s="688" t="s">
        <v>116</v>
      </c>
      <c r="E79" s="685">
        <v>201.98550700000001</v>
      </c>
      <c r="F79" s="685">
        <v>1691.064539</v>
      </c>
      <c r="G79" s="685">
        <v>42.091132999999999</v>
      </c>
      <c r="H79" s="685">
        <v>0</v>
      </c>
      <c r="I79" s="687">
        <f t="shared" si="17"/>
        <v>1935.141179</v>
      </c>
      <c r="J79" s="680"/>
      <c r="K79" s="701">
        <v>113.15223</v>
      </c>
      <c r="L79" s="685">
        <v>179.04702599999999</v>
      </c>
      <c r="M79" s="685">
        <v>32.328432999999997</v>
      </c>
      <c r="N79" s="685">
        <v>304.11378000000002</v>
      </c>
      <c r="O79" s="686">
        <v>339.48248599999999</v>
      </c>
      <c r="P79" s="680"/>
      <c r="Q79" s="680"/>
      <c r="R79" s="680"/>
    </row>
    <row r="80" spans="2:18" s="23" customFormat="1" ht="13.35" hidden="1" customHeight="1" x14ac:dyDescent="0.2">
      <c r="B80" s="31"/>
      <c r="C80" s="689" t="s">
        <v>44</v>
      </c>
      <c r="D80" s="688" t="s">
        <v>117</v>
      </c>
      <c r="E80" s="685">
        <v>26.223783999999998</v>
      </c>
      <c r="F80" s="685">
        <v>1402.5064970000001</v>
      </c>
      <c r="G80" s="685">
        <v>25.204568999999999</v>
      </c>
      <c r="H80" s="685">
        <v>0</v>
      </c>
      <c r="I80" s="687">
        <f t="shared" si="17"/>
        <v>1453.9348500000001</v>
      </c>
      <c r="J80" s="680"/>
      <c r="K80" s="701">
        <v>75.599879000000001</v>
      </c>
      <c r="L80" s="685">
        <v>100.708232</v>
      </c>
      <c r="M80" s="685">
        <v>47.968505</v>
      </c>
      <c r="N80" s="685">
        <v>136.88907599999999</v>
      </c>
      <c r="O80" s="686">
        <v>115.70400100000001</v>
      </c>
      <c r="P80" s="680"/>
      <c r="Q80" s="680"/>
      <c r="R80" s="680"/>
    </row>
    <row r="81" spans="2:18" s="23" customFormat="1" ht="13.35" hidden="1" customHeight="1" x14ac:dyDescent="0.2">
      <c r="B81" s="31"/>
      <c r="C81" s="689" t="s">
        <v>45</v>
      </c>
      <c r="D81" s="688" t="s">
        <v>118</v>
      </c>
      <c r="E81" s="685">
        <v>171.43973500000001</v>
      </c>
      <c r="F81" s="685">
        <v>2851.0229669999999</v>
      </c>
      <c r="G81" s="685">
        <v>279.97583400000002</v>
      </c>
      <c r="H81" s="685">
        <v>0</v>
      </c>
      <c r="I81" s="687">
        <f t="shared" si="17"/>
        <v>3302.4385359999997</v>
      </c>
      <c r="J81" s="680"/>
      <c r="K81" s="701">
        <v>336.26939399999998</v>
      </c>
      <c r="L81" s="685">
        <v>318.72869400000002</v>
      </c>
      <c r="M81" s="685">
        <v>51.295431000000001</v>
      </c>
      <c r="N81" s="685">
        <v>167.26036199999999</v>
      </c>
      <c r="O81" s="686">
        <v>527.52892499999996</v>
      </c>
      <c r="P81" s="680"/>
      <c r="Q81" s="680"/>
      <c r="R81" s="680"/>
    </row>
    <row r="82" spans="2:18" s="23" customFormat="1" ht="13.35" hidden="1" customHeight="1" x14ac:dyDescent="0.2">
      <c r="B82" s="31"/>
      <c r="C82" s="690" t="s">
        <v>46</v>
      </c>
      <c r="D82" s="691" t="s">
        <v>119</v>
      </c>
      <c r="E82" s="695">
        <v>332.59947899999997</v>
      </c>
      <c r="F82" s="695">
        <v>22979.309307</v>
      </c>
      <c r="G82" s="695">
        <v>4259.3364060000004</v>
      </c>
      <c r="H82" s="695">
        <v>0</v>
      </c>
      <c r="I82" s="694">
        <f t="shared" si="17"/>
        <v>27571.245192000002</v>
      </c>
      <c r="J82" s="680"/>
      <c r="K82" s="702">
        <v>300.66849300000001</v>
      </c>
      <c r="L82" s="695">
        <v>13254.250779</v>
      </c>
      <c r="M82" s="695">
        <v>898.93351900000005</v>
      </c>
      <c r="N82" s="695">
        <v>523.37145999999996</v>
      </c>
      <c r="O82" s="696">
        <v>8449.3662420000001</v>
      </c>
      <c r="P82" s="680"/>
      <c r="Q82" s="680"/>
      <c r="R82" s="680"/>
    </row>
    <row r="83" spans="2:18" s="23" customFormat="1" ht="13.35" hidden="1" customHeight="1" x14ac:dyDescent="0.2">
      <c r="B83" s="31"/>
      <c r="C83" s="690"/>
      <c r="D83" s="691"/>
      <c r="E83" s="692">
        <f>SUM(E66:E82)</f>
        <v>2561.4718290000001</v>
      </c>
      <c r="F83" s="692">
        <f>SUM(F66:F82)</f>
        <v>43384.918607</v>
      </c>
      <c r="G83" s="692">
        <f>SUM(G66:G82)</f>
        <v>5154.5352400000011</v>
      </c>
      <c r="H83" s="692">
        <f>SUM(H66:H82)</f>
        <v>120.483493</v>
      </c>
      <c r="I83" s="694">
        <f t="shared" si="17"/>
        <v>51221.409168999999</v>
      </c>
      <c r="J83" s="680"/>
      <c r="K83" s="703">
        <f t="shared" ref="K83:O83" si="18">SUM(K66:K82)</f>
        <v>1957.4378769999998</v>
      </c>
      <c r="L83" s="692">
        <f t="shared" si="18"/>
        <v>14231.597583999999</v>
      </c>
      <c r="M83" s="692">
        <f t="shared" si="18"/>
        <v>1280.7794710000001</v>
      </c>
      <c r="N83" s="692">
        <f t="shared" si="18"/>
        <v>3537.2991139999995</v>
      </c>
      <c r="O83" s="693">
        <f t="shared" si="18"/>
        <v>11394.057307999999</v>
      </c>
      <c r="P83" s="680"/>
      <c r="Q83" s="680"/>
      <c r="R83" s="680"/>
    </row>
    <row r="84" spans="2:18" s="23" customFormat="1" ht="13.35" hidden="1" customHeight="1" x14ac:dyDescent="0.2">
      <c r="B84" s="31"/>
      <c r="C84" s="130"/>
      <c r="D84" s="130"/>
      <c r="E84" s="678">
        <f>A3.4.1!$L$4</f>
        <v>2561.4258530000002</v>
      </c>
      <c r="F84" s="678">
        <f>A3.4.1!$L$14</f>
        <v>43384.805693000002</v>
      </c>
      <c r="G84" s="678">
        <f>A3.4.1!$L$17</f>
        <v>5154.5352430000003</v>
      </c>
      <c r="H84" s="678">
        <f>A3.4.1!$L$26</f>
        <v>120.483492</v>
      </c>
      <c r="I84" s="680"/>
      <c r="J84" s="680"/>
      <c r="K84" s="678">
        <f>A3.4.1!$L$5</f>
        <v>1957.437876</v>
      </c>
      <c r="L84" s="678">
        <f>A3.4.1!$L$21</f>
        <v>14231.597583999999</v>
      </c>
      <c r="M84" s="678">
        <f>A3.4.1!$L$13</f>
        <v>1280.7794730000001</v>
      </c>
      <c r="N84" s="678">
        <f>A3.4.1!$L$11</f>
        <v>3537.2991149999998</v>
      </c>
      <c r="O84" s="678">
        <f>A3.4.1!$L$33</f>
        <v>11394.057307999999</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A3.4.4!$L$7</f>
        <v>0</v>
      </c>
      <c r="F87" s="685">
        <f>A3.4.4!$L$27</f>
        <v>2.9241E-2</v>
      </c>
      <c r="G87" s="685">
        <f>A3.4.4!$L$30</f>
        <v>9.4529999999999996E-3</v>
      </c>
      <c r="H87" s="685">
        <f>A3.4.4!$L$34</f>
        <v>0</v>
      </c>
      <c r="I87" s="685">
        <f>A3.4.4!$L$35</f>
        <v>0.74846100000000004</v>
      </c>
      <c r="J87" s="687">
        <f t="shared" ref="J87:J104" si="19">SUM(E87:I87)</f>
        <v>0.78715500000000005</v>
      </c>
      <c r="K87" s="680"/>
      <c r="L87" s="680"/>
      <c r="M87" s="680"/>
      <c r="N87" s="680"/>
      <c r="O87" s="130"/>
      <c r="P87" s="680"/>
      <c r="Q87" s="680"/>
      <c r="R87" s="680"/>
    </row>
    <row r="88" spans="2:18" s="23" customFormat="1" ht="13.35" hidden="1" customHeight="1" x14ac:dyDescent="0.2">
      <c r="B88" s="31"/>
      <c r="C88" s="704" t="s">
        <v>30</v>
      </c>
      <c r="D88" s="705" t="s">
        <v>31</v>
      </c>
      <c r="E88" s="695">
        <f>A3.4.5!$L$7</f>
        <v>0</v>
      </c>
      <c r="F88" s="695">
        <f>A3.4.5!$L$27</f>
        <v>0.73989300000012193</v>
      </c>
      <c r="G88" s="695">
        <f>A3.4.5!$L$30</f>
        <v>7.7056416802889771E-15</v>
      </c>
      <c r="H88" s="695">
        <f>A3.4.5!$L$34</f>
        <v>0</v>
      </c>
      <c r="I88" s="695">
        <f>A3.4.5!$L$35</f>
        <v>1.5746410000002899</v>
      </c>
      <c r="J88" s="694">
        <f t="shared" si="19"/>
        <v>2.3145340000004193</v>
      </c>
      <c r="K88" s="680"/>
      <c r="L88" s="680"/>
      <c r="M88" s="680"/>
      <c r="N88" s="680"/>
      <c r="O88" s="130"/>
      <c r="P88" s="680"/>
      <c r="Q88" s="680"/>
      <c r="R88" s="680"/>
    </row>
    <row r="89" spans="2:18" s="23" customFormat="1" ht="13.35" hidden="1" customHeight="1" x14ac:dyDescent="0.2">
      <c r="B89" s="31"/>
      <c r="C89" s="683" t="s">
        <v>32</v>
      </c>
      <c r="D89" s="684" t="s">
        <v>112</v>
      </c>
      <c r="E89" s="685">
        <v>10.66938</v>
      </c>
      <c r="F89" s="712">
        <v>-68.938676999999998</v>
      </c>
      <c r="G89" s="685">
        <v>2.9982799999999998</v>
      </c>
      <c r="H89" s="685">
        <v>5.6062649999999996</v>
      </c>
      <c r="I89" s="685">
        <v>13.160154</v>
      </c>
      <c r="J89" s="687">
        <f>SUM(E89:I89)</f>
        <v>-36.504597999999994</v>
      </c>
      <c r="K89" s="680"/>
      <c r="L89" s="680"/>
      <c r="M89" s="680"/>
      <c r="N89" s="680"/>
      <c r="O89" s="130"/>
      <c r="P89" s="680"/>
      <c r="Q89" s="680"/>
      <c r="R89" s="680"/>
    </row>
    <row r="90" spans="2:18" s="23" customFormat="1" ht="13.35" hidden="1" customHeight="1" x14ac:dyDescent="0.2">
      <c r="B90" s="31"/>
      <c r="C90" s="683" t="s">
        <v>33</v>
      </c>
      <c r="D90" s="688" t="s">
        <v>61</v>
      </c>
      <c r="E90" s="685">
        <v>22.707145000000001</v>
      </c>
      <c r="F90" s="685">
        <v>105.22880499999999</v>
      </c>
      <c r="G90" s="685">
        <v>7.836843</v>
      </c>
      <c r="H90" s="685">
        <v>15.740311999999999</v>
      </c>
      <c r="I90" s="685">
        <v>33.522495999999997</v>
      </c>
      <c r="J90" s="687">
        <f t="shared" si="19"/>
        <v>185.03560099999996</v>
      </c>
      <c r="K90" s="680"/>
      <c r="L90" s="680"/>
      <c r="M90" s="680"/>
      <c r="N90" s="680"/>
      <c r="O90" s="130"/>
      <c r="P90" s="680"/>
      <c r="Q90" s="680"/>
      <c r="R90" s="680"/>
    </row>
    <row r="91" spans="2:18" s="23" customFormat="1" ht="13.35" hidden="1" customHeight="1" x14ac:dyDescent="0.2">
      <c r="B91" s="31"/>
      <c r="C91" s="689" t="s">
        <v>34</v>
      </c>
      <c r="D91" s="688" t="s">
        <v>62</v>
      </c>
      <c r="E91" s="685">
        <v>35.711289999999998</v>
      </c>
      <c r="F91" s="685">
        <v>189.20678100000001</v>
      </c>
      <c r="G91" s="685">
        <v>14.625971</v>
      </c>
      <c r="H91" s="685">
        <v>31.671932999999999</v>
      </c>
      <c r="I91" s="685">
        <v>68.154002000000006</v>
      </c>
      <c r="J91" s="687">
        <f t="shared" si="19"/>
        <v>339.36997700000001</v>
      </c>
      <c r="K91" s="680"/>
      <c r="L91" s="680"/>
      <c r="M91" s="680"/>
      <c r="N91" s="680"/>
      <c r="O91" s="130"/>
      <c r="P91" s="680"/>
      <c r="Q91" s="680"/>
      <c r="R91" s="680"/>
    </row>
    <row r="92" spans="2:18" s="23" customFormat="1" ht="13.35" hidden="1" customHeight="1" x14ac:dyDescent="0.2">
      <c r="B92" s="31"/>
      <c r="C92" s="689" t="s">
        <v>35</v>
      </c>
      <c r="D92" s="688" t="s">
        <v>58</v>
      </c>
      <c r="E92" s="685">
        <v>32.983367000000001</v>
      </c>
      <c r="F92" s="685">
        <v>166.31112100000001</v>
      </c>
      <c r="G92" s="685">
        <v>11.472142</v>
      </c>
      <c r="H92" s="685">
        <v>28.536017999999999</v>
      </c>
      <c r="I92" s="685">
        <v>65.273962999999995</v>
      </c>
      <c r="J92" s="687">
        <f t="shared" si="19"/>
        <v>304.57661099999996</v>
      </c>
      <c r="K92" s="680"/>
      <c r="L92" s="680"/>
      <c r="M92" s="680"/>
      <c r="N92" s="680"/>
      <c r="O92" s="130"/>
      <c r="P92" s="680"/>
      <c r="Q92" s="680"/>
      <c r="R92" s="680"/>
    </row>
    <row r="93" spans="2:18" s="23" customFormat="1" ht="13.35" hidden="1" customHeight="1" x14ac:dyDescent="0.2">
      <c r="B93" s="31"/>
      <c r="C93" s="689" t="s">
        <v>36</v>
      </c>
      <c r="D93" s="688" t="s">
        <v>59</v>
      </c>
      <c r="E93" s="685">
        <v>28.435500999999999</v>
      </c>
      <c r="F93" s="685">
        <v>159.045399</v>
      </c>
      <c r="G93" s="685">
        <v>11.845843</v>
      </c>
      <c r="H93" s="685">
        <v>32.576976000000002</v>
      </c>
      <c r="I93" s="685">
        <v>66.427653000000007</v>
      </c>
      <c r="J93" s="687">
        <f t="shared" si="19"/>
        <v>298.33137199999999</v>
      </c>
      <c r="K93" s="680"/>
      <c r="L93" s="680"/>
      <c r="M93" s="680"/>
      <c r="N93" s="680"/>
      <c r="O93" s="130"/>
      <c r="P93" s="680"/>
      <c r="Q93" s="680"/>
      <c r="R93" s="680"/>
    </row>
    <row r="94" spans="2:18" s="23" customFormat="1" ht="13.35" hidden="1" customHeight="1" x14ac:dyDescent="0.2">
      <c r="B94" s="31"/>
      <c r="C94" s="689" t="s">
        <v>37</v>
      </c>
      <c r="D94" s="688" t="s">
        <v>63</v>
      </c>
      <c r="E94" s="685">
        <v>94.338496000000006</v>
      </c>
      <c r="F94" s="685">
        <v>583.25472600000001</v>
      </c>
      <c r="G94" s="685">
        <v>37.660459000000003</v>
      </c>
      <c r="H94" s="685">
        <v>120.931079</v>
      </c>
      <c r="I94" s="685">
        <v>321.87280299999998</v>
      </c>
      <c r="J94" s="687">
        <f t="shared" si="19"/>
        <v>1158.0575629999998</v>
      </c>
      <c r="K94" s="680"/>
      <c r="L94" s="680"/>
      <c r="M94" s="680"/>
      <c r="N94" s="680"/>
      <c r="O94" s="130"/>
      <c r="P94" s="680"/>
      <c r="Q94" s="680"/>
      <c r="R94" s="680"/>
    </row>
    <row r="95" spans="2:18" s="23" customFormat="1" ht="13.35" hidden="1" customHeight="1" x14ac:dyDescent="0.2">
      <c r="B95" s="31"/>
      <c r="C95" s="689" t="s">
        <v>38</v>
      </c>
      <c r="D95" s="688" t="s">
        <v>64</v>
      </c>
      <c r="E95" s="685">
        <v>80.402094000000005</v>
      </c>
      <c r="F95" s="685">
        <v>572.30815500000006</v>
      </c>
      <c r="G95" s="685">
        <v>34.488922000000002</v>
      </c>
      <c r="H95" s="685">
        <v>144.20791600000001</v>
      </c>
      <c r="I95" s="685">
        <v>433.53251399999999</v>
      </c>
      <c r="J95" s="687">
        <f t="shared" si="19"/>
        <v>1264.939601</v>
      </c>
      <c r="K95" s="680"/>
      <c r="L95" s="680"/>
      <c r="M95" s="680"/>
      <c r="N95" s="680"/>
      <c r="O95" s="130"/>
      <c r="P95" s="680"/>
      <c r="Q95" s="680"/>
      <c r="R95" s="680"/>
    </row>
    <row r="96" spans="2:18" s="23" customFormat="1" ht="13.35" hidden="1" customHeight="1" x14ac:dyDescent="0.2">
      <c r="B96" s="31"/>
      <c r="C96" s="689" t="s">
        <v>39</v>
      </c>
      <c r="D96" s="688" t="s">
        <v>65</v>
      </c>
      <c r="E96" s="685">
        <v>48.387177000000001</v>
      </c>
      <c r="F96" s="685">
        <v>326.77869399999997</v>
      </c>
      <c r="G96" s="685">
        <v>21.068666</v>
      </c>
      <c r="H96" s="685">
        <v>85.970008000000007</v>
      </c>
      <c r="I96" s="685">
        <v>274.931893</v>
      </c>
      <c r="J96" s="687">
        <f t="shared" si="19"/>
        <v>757.136438</v>
      </c>
      <c r="K96" s="680"/>
      <c r="L96" s="680"/>
      <c r="M96" s="680"/>
      <c r="N96" s="680"/>
      <c r="O96" s="130"/>
      <c r="P96" s="680"/>
      <c r="Q96" s="680"/>
      <c r="R96" s="680"/>
    </row>
    <row r="97" spans="2:18" s="23" customFormat="1" ht="13.35" hidden="1" customHeight="1" x14ac:dyDescent="0.2">
      <c r="B97" s="31"/>
      <c r="C97" s="689" t="s">
        <v>40</v>
      </c>
      <c r="D97" s="688" t="s">
        <v>66</v>
      </c>
      <c r="E97" s="685">
        <v>43.688623999999997</v>
      </c>
      <c r="F97" s="685">
        <v>230.77830499999999</v>
      </c>
      <c r="G97" s="685">
        <v>0</v>
      </c>
      <c r="H97" s="685">
        <v>70.482884999999996</v>
      </c>
      <c r="I97" s="685">
        <v>229.51403199999999</v>
      </c>
      <c r="J97" s="687">
        <f t="shared" si="19"/>
        <v>574.46384599999999</v>
      </c>
      <c r="K97" s="680"/>
      <c r="L97" s="680"/>
      <c r="M97" s="680"/>
      <c r="N97" s="680"/>
      <c r="O97" s="130"/>
      <c r="P97" s="680"/>
      <c r="Q97" s="680"/>
      <c r="R97" s="680"/>
    </row>
    <row r="98" spans="2:18" s="23" customFormat="1" ht="13.35" hidden="1" customHeight="1" x14ac:dyDescent="0.2">
      <c r="B98" s="31"/>
      <c r="C98" s="689" t="s">
        <v>41</v>
      </c>
      <c r="D98" s="688" t="s">
        <v>114</v>
      </c>
      <c r="E98" s="685">
        <v>89.681224999999998</v>
      </c>
      <c r="F98" s="685">
        <v>650.102665</v>
      </c>
      <c r="G98" s="685">
        <v>30.255254999999998</v>
      </c>
      <c r="H98" s="685">
        <v>329.118426</v>
      </c>
      <c r="I98" s="685">
        <v>853.70615899999996</v>
      </c>
      <c r="J98" s="687">
        <f t="shared" si="19"/>
        <v>1952.86373</v>
      </c>
      <c r="K98" s="680"/>
      <c r="L98" s="680"/>
      <c r="M98" s="680"/>
      <c r="N98" s="680"/>
      <c r="O98" s="130"/>
      <c r="P98" s="680"/>
      <c r="Q98" s="680"/>
      <c r="R98" s="680"/>
    </row>
    <row r="99" spans="2:18" s="23" customFormat="1" ht="13.35" hidden="1" customHeight="1" x14ac:dyDescent="0.2">
      <c r="B99" s="31"/>
      <c r="C99" s="689" t="s">
        <v>42</v>
      </c>
      <c r="D99" s="688" t="s">
        <v>115</v>
      </c>
      <c r="E99" s="685">
        <v>71.653886999999997</v>
      </c>
      <c r="F99" s="685">
        <v>444.5822</v>
      </c>
      <c r="G99" s="685">
        <v>13.718178</v>
      </c>
      <c r="H99" s="685">
        <v>278.33461399999999</v>
      </c>
      <c r="I99" s="685">
        <v>460.362686</v>
      </c>
      <c r="J99" s="687">
        <f t="shared" si="19"/>
        <v>1268.6515649999999</v>
      </c>
      <c r="K99" s="680"/>
      <c r="L99" s="680"/>
      <c r="M99" s="680"/>
      <c r="N99" s="680"/>
      <c r="O99" s="130"/>
      <c r="P99" s="680"/>
      <c r="Q99" s="680"/>
      <c r="R99" s="680"/>
    </row>
    <row r="100" spans="2:18" s="23" customFormat="1" ht="13.35" hidden="1" customHeight="1" x14ac:dyDescent="0.2">
      <c r="B100" s="31"/>
      <c r="C100" s="689" t="s">
        <v>43</v>
      </c>
      <c r="D100" s="688" t="s">
        <v>116</v>
      </c>
      <c r="E100" s="685">
        <v>17.627054999999999</v>
      </c>
      <c r="F100" s="685">
        <v>361.83320800000001</v>
      </c>
      <c r="G100" s="685">
        <v>0</v>
      </c>
      <c r="H100" s="685">
        <v>283.30521700000003</v>
      </c>
      <c r="I100" s="685">
        <v>206.20407499999999</v>
      </c>
      <c r="J100" s="687">
        <f t="shared" si="19"/>
        <v>868.96955500000001</v>
      </c>
      <c r="K100" s="680"/>
      <c r="L100" s="680"/>
      <c r="M100" s="680"/>
      <c r="N100" s="680"/>
      <c r="O100" s="130"/>
      <c r="P100" s="680"/>
      <c r="Q100" s="680"/>
      <c r="R100" s="680"/>
    </row>
    <row r="101" spans="2:18" s="23" customFormat="1" ht="13.35" hidden="1" customHeight="1" x14ac:dyDescent="0.2">
      <c r="B101" s="31"/>
      <c r="C101" s="689" t="s">
        <v>44</v>
      </c>
      <c r="D101" s="688" t="s">
        <v>117</v>
      </c>
      <c r="E101" s="685">
        <v>21.467929999999999</v>
      </c>
      <c r="F101" s="685">
        <v>123.741275</v>
      </c>
      <c r="G101" s="685">
        <v>0</v>
      </c>
      <c r="H101" s="685">
        <v>97.110810000000001</v>
      </c>
      <c r="I101" s="685">
        <v>96.854256000000007</v>
      </c>
      <c r="J101" s="687">
        <f t="shared" si="19"/>
        <v>339.17427100000003</v>
      </c>
      <c r="K101" s="680"/>
      <c r="L101" s="680"/>
      <c r="M101" s="680"/>
      <c r="N101" s="680"/>
      <c r="O101" s="130"/>
      <c r="P101" s="680"/>
      <c r="Q101" s="680"/>
      <c r="R101" s="680"/>
    </row>
    <row r="102" spans="2:18" s="23" customFormat="1" ht="13.35" hidden="1" customHeight="1" x14ac:dyDescent="0.2">
      <c r="B102" s="31"/>
      <c r="C102" s="689" t="s">
        <v>45</v>
      </c>
      <c r="D102" s="688" t="s">
        <v>118</v>
      </c>
      <c r="E102" s="685">
        <v>71.214357000000007</v>
      </c>
      <c r="F102" s="685">
        <v>466.12298299999998</v>
      </c>
      <c r="G102" s="685">
        <v>0</v>
      </c>
      <c r="H102" s="685">
        <v>391.48394100000002</v>
      </c>
      <c r="I102" s="685">
        <v>534.098119</v>
      </c>
      <c r="J102" s="687">
        <f t="shared" si="19"/>
        <v>1462.9194</v>
      </c>
      <c r="K102" s="680"/>
      <c r="L102" s="680"/>
      <c r="M102" s="680"/>
      <c r="N102" s="680"/>
      <c r="O102" s="130"/>
      <c r="P102" s="680"/>
      <c r="Q102" s="680"/>
      <c r="R102" s="680"/>
    </row>
    <row r="103" spans="2:18" s="23" customFormat="1" ht="13.35" hidden="1" customHeight="1" x14ac:dyDescent="0.2">
      <c r="B103" s="31"/>
      <c r="C103" s="690" t="s">
        <v>46</v>
      </c>
      <c r="D103" s="691" t="s">
        <v>119</v>
      </c>
      <c r="E103" s="695">
        <v>130.81051299999999</v>
      </c>
      <c r="F103" s="695">
        <v>4140.3195699999997</v>
      </c>
      <c r="G103" s="695">
        <v>74.403312999999997</v>
      </c>
      <c r="H103" s="695">
        <v>4859.5424220000004</v>
      </c>
      <c r="I103" s="695">
        <v>2755.8264089999998</v>
      </c>
      <c r="J103" s="694">
        <f t="shared" si="19"/>
        <v>11960.902227</v>
      </c>
      <c r="K103" s="680"/>
      <c r="L103" s="680"/>
      <c r="M103" s="680"/>
      <c r="N103" s="680"/>
      <c r="O103" s="130"/>
      <c r="P103" s="680"/>
      <c r="Q103" s="680"/>
      <c r="R103" s="680"/>
    </row>
    <row r="104" spans="2:18" s="23" customFormat="1" ht="13.35" hidden="1" customHeight="1" x14ac:dyDescent="0.2">
      <c r="B104" s="31"/>
      <c r="C104" s="690"/>
      <c r="D104" s="691"/>
      <c r="E104" s="692">
        <f>SUM(E87:E103)</f>
        <v>799.77804100000014</v>
      </c>
      <c r="F104" s="692">
        <f>SUM(F87:F103)</f>
        <v>8451.4443439999995</v>
      </c>
      <c r="G104" s="692">
        <f>SUM(G87:G103)</f>
        <v>260.38332500000001</v>
      </c>
      <c r="H104" s="692">
        <f>SUM(H87:H103)</f>
        <v>6774.6188220000004</v>
      </c>
      <c r="I104" s="692">
        <f>SUM(I87:I103)</f>
        <v>6415.7643160000007</v>
      </c>
      <c r="J104" s="694">
        <f t="shared" si="19"/>
        <v>22701.988848000001</v>
      </c>
      <c r="K104" s="680"/>
      <c r="L104" s="680"/>
      <c r="M104" s="680"/>
      <c r="N104" s="680"/>
      <c r="O104" s="130"/>
      <c r="P104" s="680"/>
      <c r="Q104" s="680"/>
      <c r="R104" s="680"/>
    </row>
    <row r="105" spans="2:18" s="23" customFormat="1" ht="13.35" hidden="1" customHeight="1" x14ac:dyDescent="0.2">
      <c r="B105" s="31"/>
      <c r="C105" s="130"/>
      <c r="D105" s="130"/>
      <c r="E105" s="678">
        <f>A3.4.1!$L$7</f>
        <v>799.77804200000003</v>
      </c>
      <c r="F105" s="678">
        <f>A3.4.1!$L$27</f>
        <v>8451.7266369999998</v>
      </c>
      <c r="G105" s="678">
        <f>A3.4.1!$L$30</f>
        <v>260.38332600000001</v>
      </c>
      <c r="H105" s="678">
        <f>A3.4.1!$L$34</f>
        <v>6774.6188229999998</v>
      </c>
      <c r="I105" s="678">
        <f>A3.4.1!$L$35</f>
        <v>6415.7643150000004</v>
      </c>
      <c r="J105" s="678"/>
      <c r="K105" s="680"/>
      <c r="L105" s="680"/>
      <c r="M105" s="680"/>
      <c r="N105" s="680"/>
      <c r="O105" s="130"/>
      <c r="P105" s="680"/>
      <c r="Q105" s="680"/>
      <c r="R105" s="680"/>
    </row>
    <row r="106" spans="2:18" s="23" customFormat="1" ht="13.35" hidden="1" customHeight="1" x14ac:dyDescent="0.2">
      <c r="B106" s="31"/>
      <c r="C106" s="130"/>
      <c r="D106" s="130"/>
      <c r="E106" s="680"/>
      <c r="F106" s="715">
        <f>F104-F105</f>
        <v>-0.28229300000020885</v>
      </c>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A3.4.4!$L$12</f>
        <v>0</v>
      </c>
      <c r="F108" s="685">
        <f>A3.4.4!$L$19</f>
        <v>0</v>
      </c>
      <c r="G108" s="685">
        <f>A3.4.4!$L$24</f>
        <v>0</v>
      </c>
      <c r="H108" s="685">
        <f>A3.4.4!$L$25</f>
        <v>8.2170000000000003E-3</v>
      </c>
      <c r="I108" s="685">
        <f>A3.4.4!$L$29</f>
        <v>0</v>
      </c>
      <c r="J108" s="687">
        <f t="shared" ref="J108:J125" si="20">SUM(E108:I108)</f>
        <v>8.2170000000000003E-3</v>
      </c>
      <c r="K108" s="680"/>
      <c r="L108" s="680"/>
      <c r="M108" s="680"/>
      <c r="N108" s="680"/>
      <c r="O108" s="130"/>
      <c r="P108" s="680"/>
      <c r="Q108" s="680"/>
      <c r="R108" s="680"/>
    </row>
    <row r="109" spans="2:18" s="23" customFormat="1" ht="13.35" hidden="1" customHeight="1" x14ac:dyDescent="0.2">
      <c r="B109" s="31"/>
      <c r="C109" s="704" t="s">
        <v>30</v>
      </c>
      <c r="D109" s="705" t="s">
        <v>31</v>
      </c>
      <c r="E109" s="695">
        <f>A3.4.5!$L$12</f>
        <v>0</v>
      </c>
      <c r="F109" s="695">
        <f>A3.4.5!$L$19</f>
        <v>0</v>
      </c>
      <c r="G109" s="695">
        <f>A3.4.5!$L$24</f>
        <v>0</v>
      </c>
      <c r="H109" s="695">
        <f>A3.4.5!$L$25</f>
        <v>5.8760288301762387E-14</v>
      </c>
      <c r="I109" s="695">
        <f>A3.4.5!$L$29</f>
        <v>0</v>
      </c>
      <c r="J109" s="694">
        <f t="shared" si="20"/>
        <v>5.8760288301762387E-14</v>
      </c>
      <c r="K109" s="680"/>
      <c r="L109" s="680"/>
      <c r="M109" s="680"/>
      <c r="N109" s="680"/>
      <c r="O109" s="130"/>
      <c r="P109" s="680"/>
      <c r="Q109" s="680"/>
      <c r="R109" s="680"/>
    </row>
    <row r="110" spans="2:18" s="23" customFormat="1" ht="13.35" hidden="1" customHeight="1" x14ac:dyDescent="0.2">
      <c r="B110" s="31"/>
      <c r="C110" s="683" t="s">
        <v>32</v>
      </c>
      <c r="D110" s="684" t="s">
        <v>112</v>
      </c>
      <c r="E110" s="685">
        <v>3.7933469999999998</v>
      </c>
      <c r="F110" s="685">
        <v>5.8490130000000002</v>
      </c>
      <c r="G110" s="685">
        <v>3.2583799999999998</v>
      </c>
      <c r="H110" s="685">
        <v>3.5088059999999999</v>
      </c>
      <c r="I110" s="685">
        <v>0.97575599999999996</v>
      </c>
      <c r="J110" s="687">
        <f t="shared" si="20"/>
        <v>17.385301999999999</v>
      </c>
      <c r="K110" s="680"/>
      <c r="L110" s="680"/>
      <c r="M110" s="680"/>
      <c r="N110" s="680"/>
      <c r="O110" s="130"/>
      <c r="P110" s="680"/>
      <c r="Q110" s="680"/>
      <c r="R110" s="680"/>
    </row>
    <row r="111" spans="2:18" s="23" customFormat="1" ht="13.35" hidden="1" customHeight="1" x14ac:dyDescent="0.2">
      <c r="B111" s="31"/>
      <c r="C111" s="683" t="s">
        <v>33</v>
      </c>
      <c r="D111" s="688" t="s">
        <v>61</v>
      </c>
      <c r="E111" s="685">
        <v>7.3242320000000003</v>
      </c>
      <c r="F111" s="685">
        <v>17.616623000000001</v>
      </c>
      <c r="G111" s="685">
        <v>6.6718209999999996</v>
      </c>
      <c r="H111" s="685">
        <v>6.7435770000000002</v>
      </c>
      <c r="I111" s="685">
        <v>1.7688870000000001</v>
      </c>
      <c r="J111" s="687">
        <f t="shared" si="20"/>
        <v>40.125140000000002</v>
      </c>
      <c r="K111" s="680"/>
      <c r="L111" s="680"/>
      <c r="M111" s="680"/>
      <c r="N111" s="680"/>
      <c r="O111" s="130"/>
      <c r="P111" s="680"/>
      <c r="Q111" s="680"/>
      <c r="R111" s="680"/>
    </row>
    <row r="112" spans="2:18" s="23" customFormat="1" ht="13.35" hidden="1" customHeight="1" x14ac:dyDescent="0.2">
      <c r="B112" s="31"/>
      <c r="C112" s="689" t="s">
        <v>34</v>
      </c>
      <c r="D112" s="688" t="s">
        <v>62</v>
      </c>
      <c r="E112" s="685">
        <v>12.754867000000001</v>
      </c>
      <c r="F112" s="685">
        <v>46.796626000000003</v>
      </c>
      <c r="G112" s="685">
        <v>7.5543189999999996</v>
      </c>
      <c r="H112" s="685">
        <v>9.3257410000000007</v>
      </c>
      <c r="I112" s="685">
        <v>3.1527449999999999</v>
      </c>
      <c r="J112" s="687">
        <f t="shared" si="20"/>
        <v>79.584298000000004</v>
      </c>
      <c r="K112" s="680"/>
      <c r="L112" s="680"/>
      <c r="M112" s="680"/>
      <c r="N112" s="680"/>
      <c r="O112" s="130"/>
      <c r="P112" s="680"/>
      <c r="Q112" s="680"/>
      <c r="R112" s="680"/>
    </row>
    <row r="113" spans="2:18" s="23" customFormat="1" ht="13.35" hidden="1" customHeight="1" x14ac:dyDescent="0.2">
      <c r="B113" s="31"/>
      <c r="C113" s="689" t="s">
        <v>35</v>
      </c>
      <c r="D113" s="688" t="s">
        <v>58</v>
      </c>
      <c r="E113" s="685">
        <v>11.466099</v>
      </c>
      <c r="F113" s="685">
        <v>50.136729000000003</v>
      </c>
      <c r="G113" s="685">
        <v>7.1072329999999999</v>
      </c>
      <c r="H113" s="685">
        <v>7.2534789999999996</v>
      </c>
      <c r="I113" s="685">
        <v>1.5937920000000001</v>
      </c>
      <c r="J113" s="687">
        <f t="shared" si="20"/>
        <v>77.557331999999988</v>
      </c>
      <c r="K113" s="680"/>
      <c r="L113" s="680"/>
      <c r="M113" s="680"/>
      <c r="N113" s="680"/>
      <c r="O113" s="130"/>
      <c r="P113" s="680"/>
      <c r="Q113" s="680"/>
      <c r="R113" s="680"/>
    </row>
    <row r="114" spans="2:18" s="23" customFormat="1" ht="13.35" hidden="1" customHeight="1" x14ac:dyDescent="0.2">
      <c r="B114" s="31"/>
      <c r="C114" s="689" t="s">
        <v>36</v>
      </c>
      <c r="D114" s="688" t="s">
        <v>59</v>
      </c>
      <c r="E114" s="685">
        <v>9.4649219999999996</v>
      </c>
      <c r="F114" s="685">
        <v>55.373243000000002</v>
      </c>
      <c r="G114" s="685">
        <v>5.7628329999999997</v>
      </c>
      <c r="H114" s="685">
        <v>8.0129979999999996</v>
      </c>
      <c r="I114" s="685">
        <v>1.8082</v>
      </c>
      <c r="J114" s="687">
        <f t="shared" si="20"/>
        <v>80.422196</v>
      </c>
      <c r="K114" s="680"/>
      <c r="L114" s="680"/>
      <c r="M114" s="680"/>
      <c r="N114" s="680"/>
      <c r="O114" s="130"/>
      <c r="P114" s="680"/>
      <c r="Q114" s="680"/>
      <c r="R114" s="680"/>
    </row>
    <row r="115" spans="2:18" s="23" customFormat="1" ht="13.35" hidden="1" customHeight="1" x14ac:dyDescent="0.2">
      <c r="B115" s="31"/>
      <c r="C115" s="689" t="s">
        <v>37</v>
      </c>
      <c r="D115" s="688" t="s">
        <v>63</v>
      </c>
      <c r="E115" s="685">
        <v>34.762109000000002</v>
      </c>
      <c r="F115" s="685">
        <v>183.69483099999999</v>
      </c>
      <c r="G115" s="685">
        <v>14.453358</v>
      </c>
      <c r="H115" s="685">
        <v>34.962981999999997</v>
      </c>
      <c r="I115" s="685">
        <v>2.4023490000000001</v>
      </c>
      <c r="J115" s="687">
        <f t="shared" si="20"/>
        <v>270.27562900000004</v>
      </c>
      <c r="K115" s="680"/>
      <c r="L115" s="680"/>
      <c r="M115" s="680"/>
      <c r="N115" s="680"/>
      <c r="O115" s="130"/>
      <c r="P115" s="680"/>
      <c r="Q115" s="680"/>
      <c r="R115" s="680"/>
    </row>
    <row r="116" spans="2:18" s="23" customFormat="1" ht="13.35" hidden="1" customHeight="1" x14ac:dyDescent="0.2">
      <c r="B116" s="31"/>
      <c r="C116" s="689" t="s">
        <v>38</v>
      </c>
      <c r="D116" s="688" t="s">
        <v>64</v>
      </c>
      <c r="E116" s="685">
        <v>31.152664000000001</v>
      </c>
      <c r="F116" s="685">
        <v>138.43472299999999</v>
      </c>
      <c r="G116" s="685">
        <v>7.6190189999999998</v>
      </c>
      <c r="H116" s="685">
        <v>42.661062999999999</v>
      </c>
      <c r="I116" s="685">
        <v>4.1620869999999996</v>
      </c>
      <c r="J116" s="687">
        <f t="shared" si="20"/>
        <v>224.02955599999996</v>
      </c>
      <c r="K116" s="680"/>
      <c r="L116" s="680"/>
      <c r="M116" s="680"/>
      <c r="N116" s="680"/>
      <c r="O116" s="130"/>
      <c r="P116" s="680"/>
      <c r="Q116" s="680"/>
      <c r="R116" s="680"/>
    </row>
    <row r="117" spans="2:18" s="23" customFormat="1" ht="13.35" hidden="1" customHeight="1" x14ac:dyDescent="0.2">
      <c r="B117" s="31"/>
      <c r="C117" s="689" t="s">
        <v>39</v>
      </c>
      <c r="D117" s="688" t="s">
        <v>65</v>
      </c>
      <c r="E117" s="685">
        <v>10.171373000000001</v>
      </c>
      <c r="F117" s="685">
        <v>76.907887000000002</v>
      </c>
      <c r="G117" s="685">
        <v>8.2440130000000007</v>
      </c>
      <c r="H117" s="685">
        <v>30.593221</v>
      </c>
      <c r="I117" s="685">
        <v>1.742515</v>
      </c>
      <c r="J117" s="687">
        <f t="shared" si="20"/>
        <v>127.659009</v>
      </c>
      <c r="K117" s="680"/>
      <c r="L117" s="680"/>
      <c r="M117" s="680"/>
      <c r="N117" s="680"/>
      <c r="O117" s="130"/>
      <c r="P117" s="680"/>
      <c r="Q117" s="680"/>
      <c r="R117" s="680"/>
    </row>
    <row r="118" spans="2:18" s="23" customFormat="1" ht="13.35" hidden="1" customHeight="1" x14ac:dyDescent="0.2">
      <c r="B118" s="31"/>
      <c r="C118" s="689" t="s">
        <v>40</v>
      </c>
      <c r="D118" s="688" t="s">
        <v>66</v>
      </c>
      <c r="E118" s="685">
        <v>18.903943999999999</v>
      </c>
      <c r="F118" s="685">
        <v>50.918399999999998</v>
      </c>
      <c r="G118" s="685">
        <v>2.329755</v>
      </c>
      <c r="H118" s="685">
        <v>14.059073</v>
      </c>
      <c r="I118" s="685">
        <v>0</v>
      </c>
      <c r="J118" s="687">
        <f t="shared" si="20"/>
        <v>86.211172000000005</v>
      </c>
      <c r="K118" s="680"/>
      <c r="L118" s="680"/>
      <c r="M118" s="680"/>
      <c r="N118" s="680"/>
      <c r="O118" s="130"/>
      <c r="P118" s="680"/>
      <c r="Q118" s="680"/>
      <c r="R118" s="680"/>
    </row>
    <row r="119" spans="2:18" s="23" customFormat="1" ht="13.35" hidden="1" customHeight="1" x14ac:dyDescent="0.2">
      <c r="B119" s="31"/>
      <c r="C119" s="689" t="s">
        <v>41</v>
      </c>
      <c r="D119" s="688" t="s">
        <v>114</v>
      </c>
      <c r="E119" s="685">
        <v>30.631444999999999</v>
      </c>
      <c r="F119" s="685">
        <v>212.20599200000001</v>
      </c>
      <c r="G119" s="685">
        <v>13.197433</v>
      </c>
      <c r="H119" s="685">
        <v>48.102612999999998</v>
      </c>
      <c r="I119" s="685">
        <v>0</v>
      </c>
      <c r="J119" s="687">
        <f t="shared" si="20"/>
        <v>304.13748300000003</v>
      </c>
      <c r="K119" s="680"/>
      <c r="L119" s="680"/>
      <c r="M119" s="680"/>
      <c r="N119" s="680"/>
      <c r="O119" s="130"/>
      <c r="P119" s="680"/>
      <c r="Q119" s="680"/>
      <c r="R119" s="680"/>
    </row>
    <row r="120" spans="2:18" s="23" customFormat="1" ht="13.35" hidden="1" customHeight="1" x14ac:dyDescent="0.2">
      <c r="B120" s="31"/>
      <c r="C120" s="689" t="s">
        <v>42</v>
      </c>
      <c r="D120" s="688" t="s">
        <v>115</v>
      </c>
      <c r="E120" s="685">
        <v>43.813903000000003</v>
      </c>
      <c r="F120" s="685">
        <v>165.823318</v>
      </c>
      <c r="G120" s="685">
        <v>0</v>
      </c>
      <c r="H120" s="685">
        <v>31.368653999999999</v>
      </c>
      <c r="I120" s="685">
        <v>8.0062920000000002</v>
      </c>
      <c r="J120" s="687">
        <f t="shared" si="20"/>
        <v>249.01216700000001</v>
      </c>
      <c r="K120" s="680"/>
      <c r="L120" s="680"/>
      <c r="M120" s="680"/>
      <c r="N120" s="680"/>
      <c r="O120" s="130"/>
      <c r="P120" s="680"/>
      <c r="Q120" s="680"/>
      <c r="R120" s="680"/>
    </row>
    <row r="121" spans="2:18" s="23" customFormat="1" ht="13.35" hidden="1" customHeight="1" x14ac:dyDescent="0.2">
      <c r="B121" s="31"/>
      <c r="C121" s="689" t="s">
        <v>43</v>
      </c>
      <c r="D121" s="688" t="s">
        <v>116</v>
      </c>
      <c r="E121" s="685">
        <v>0</v>
      </c>
      <c r="F121" s="685">
        <v>126.71776800000001</v>
      </c>
      <c r="G121" s="685">
        <v>0</v>
      </c>
      <c r="H121" s="685">
        <v>48.393889000000001</v>
      </c>
      <c r="I121" s="685">
        <v>17.065747999999999</v>
      </c>
      <c r="J121" s="687">
        <f t="shared" si="20"/>
        <v>192.17740500000002</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112.618247</v>
      </c>
      <c r="G122" s="685">
        <v>0</v>
      </c>
      <c r="H122" s="685">
        <v>26.126656000000001</v>
      </c>
      <c r="I122" s="685">
        <v>0</v>
      </c>
      <c r="J122" s="687">
        <f t="shared" si="20"/>
        <v>138.74490299999999</v>
      </c>
      <c r="K122" s="680"/>
      <c r="L122" s="680"/>
      <c r="M122" s="680"/>
      <c r="N122" s="680"/>
      <c r="O122" s="130"/>
      <c r="P122" s="680"/>
      <c r="Q122" s="680"/>
      <c r="R122" s="680"/>
    </row>
    <row r="123" spans="2:18" s="23" customFormat="1" ht="13.35" hidden="1" customHeight="1" x14ac:dyDescent="0.2">
      <c r="B123" s="31"/>
      <c r="C123" s="689" t="s">
        <v>45</v>
      </c>
      <c r="D123" s="688" t="s">
        <v>118</v>
      </c>
      <c r="E123" s="685">
        <v>60.757745</v>
      </c>
      <c r="F123" s="685">
        <v>315.04265700000002</v>
      </c>
      <c r="G123" s="685">
        <v>0</v>
      </c>
      <c r="H123" s="685">
        <v>85.937045999999995</v>
      </c>
      <c r="I123" s="685">
        <v>0</v>
      </c>
      <c r="J123" s="687">
        <f t="shared" si="20"/>
        <v>461.73744800000003</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1170.7445929999999</v>
      </c>
      <c r="G124" s="695">
        <v>0</v>
      </c>
      <c r="H124" s="695">
        <v>1772.9346069999999</v>
      </c>
      <c r="I124" s="695">
        <v>0</v>
      </c>
      <c r="J124" s="694">
        <f t="shared" si="20"/>
        <v>2943.6791999999996</v>
      </c>
      <c r="K124" s="680"/>
      <c r="L124" s="680"/>
      <c r="M124" s="680"/>
      <c r="N124" s="680"/>
      <c r="O124" s="130"/>
      <c r="P124" s="680"/>
      <c r="Q124" s="680"/>
      <c r="R124" s="680"/>
    </row>
    <row r="125" spans="2:18" s="23" customFormat="1" ht="13.35" hidden="1" customHeight="1" x14ac:dyDescent="0.2">
      <c r="B125" s="31"/>
      <c r="C125" s="690"/>
      <c r="D125" s="691"/>
      <c r="E125" s="692">
        <f>SUM(E108:E124)</f>
        <v>274.99665000000005</v>
      </c>
      <c r="F125" s="692">
        <f>SUM(F108:F124)</f>
        <v>2728.8806500000001</v>
      </c>
      <c r="G125" s="692">
        <f>SUM(G108:G124)</f>
        <v>76.198164000000006</v>
      </c>
      <c r="H125" s="692">
        <f>SUM(H108:H124)</f>
        <v>2169.9926219999998</v>
      </c>
      <c r="I125" s="692">
        <f>SUM(I108:I124)</f>
        <v>42.678370999999999</v>
      </c>
      <c r="J125" s="694">
        <f t="shared" si="20"/>
        <v>5292.7464569999993</v>
      </c>
      <c r="K125" s="680"/>
      <c r="L125" s="680"/>
      <c r="M125" s="680"/>
      <c r="N125" s="680"/>
      <c r="O125" s="130"/>
      <c r="P125" s="680"/>
      <c r="Q125" s="680"/>
      <c r="R125" s="680"/>
    </row>
    <row r="126" spans="2:18" s="23" customFormat="1" ht="13.35" hidden="1" customHeight="1" x14ac:dyDescent="0.2">
      <c r="B126" s="31"/>
      <c r="C126" s="130"/>
      <c r="D126" s="130"/>
      <c r="E126" s="678">
        <f>A3.4.1!$L$12</f>
        <v>274.99664799999999</v>
      </c>
      <c r="F126" s="678">
        <f>A3.4.1!$L$19</f>
        <v>2728.8806479999998</v>
      </c>
      <c r="G126" s="678">
        <f>A3.4.1!$L$24</f>
        <v>76.198165000000003</v>
      </c>
      <c r="H126" s="678">
        <f>A3.4.1!$L$25</f>
        <v>2169.9926220000002</v>
      </c>
      <c r="I126" s="678">
        <f>A3.4.1!$L$29</f>
        <v>42.678372000000003</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68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1.6079000000012958E-2</v>
      </c>
      <c r="F129" s="500">
        <v>0</v>
      </c>
      <c r="G129" s="500">
        <v>0</v>
      </c>
      <c r="H129" s="500">
        <v>0</v>
      </c>
      <c r="I129" s="500">
        <v>0.34889899999999996</v>
      </c>
      <c r="J129" s="687">
        <f t="shared" ref="J129:J146" si="21">SUM(E129:I129)</f>
        <v>0.3649780000000129</v>
      </c>
      <c r="K129" s="715">
        <f t="shared" ref="K129:K145" si="22">Q10</f>
        <v>0</v>
      </c>
      <c r="L129" s="680">
        <v>3.3270000000129585E-3</v>
      </c>
      <c r="M129" s="680"/>
      <c r="N129" s="680"/>
      <c r="O129" s="130"/>
      <c r="P129" s="680"/>
      <c r="Q129" s="680"/>
      <c r="R129" s="680"/>
    </row>
    <row r="130" spans="2:18" s="23" customFormat="1" ht="13.35" hidden="1" customHeight="1" x14ac:dyDescent="0.2">
      <c r="B130" s="31"/>
      <c r="C130" s="704" t="s">
        <v>30</v>
      </c>
      <c r="D130" s="705" t="s">
        <v>31</v>
      </c>
      <c r="E130" s="713">
        <v>2.0042769999959638</v>
      </c>
      <c r="F130" s="503">
        <v>0</v>
      </c>
      <c r="G130" s="503">
        <v>1.6379999999999999E-2</v>
      </c>
      <c r="H130" s="503">
        <v>0</v>
      </c>
      <c r="I130" s="503">
        <v>0.64643799999999996</v>
      </c>
      <c r="J130" s="694">
        <f t="shared" si="21"/>
        <v>2.6670949999959634</v>
      </c>
      <c r="K130" s="715">
        <f t="shared" si="22"/>
        <v>0</v>
      </c>
      <c r="L130" s="680">
        <v>1.7239819999959636</v>
      </c>
      <c r="M130" s="680"/>
      <c r="N130" s="680"/>
      <c r="O130" s="130"/>
      <c r="P130" s="680"/>
      <c r="Q130" s="680"/>
      <c r="R130" s="680"/>
    </row>
    <row r="131" spans="2:18" s="23" customFormat="1" ht="13.35" hidden="1" customHeight="1" x14ac:dyDescent="0.2">
      <c r="B131" s="31"/>
      <c r="C131" s="683" t="s">
        <v>32</v>
      </c>
      <c r="D131" s="684" t="s">
        <v>112</v>
      </c>
      <c r="E131" s="712">
        <v>114.35886399999994</v>
      </c>
      <c r="F131" s="685">
        <v>0</v>
      </c>
      <c r="G131" s="685">
        <v>6.7299999999999999E-4</v>
      </c>
      <c r="H131" s="685">
        <v>0</v>
      </c>
      <c r="I131" s="685">
        <v>0.65463700000000002</v>
      </c>
      <c r="J131" s="687">
        <f t="shared" si="21"/>
        <v>115.01417399999994</v>
      </c>
      <c r="K131" s="715">
        <f t="shared" si="22"/>
        <v>0</v>
      </c>
      <c r="L131" s="680">
        <v>112.99999999999994</v>
      </c>
      <c r="M131" s="680"/>
      <c r="N131" s="680"/>
      <c r="O131" s="130"/>
      <c r="P131" s="680"/>
      <c r="Q131" s="680"/>
      <c r="R131" s="680"/>
    </row>
    <row r="132" spans="2:18" s="23" customFormat="1" ht="13.35" hidden="1" customHeight="1" x14ac:dyDescent="0.2">
      <c r="B132" s="31"/>
      <c r="C132" s="683" t="s">
        <v>33</v>
      </c>
      <c r="D132" s="688" t="s">
        <v>61</v>
      </c>
      <c r="E132" s="685">
        <v>1.7999700000000001</v>
      </c>
      <c r="F132" s="685">
        <v>0</v>
      </c>
      <c r="G132" s="685">
        <v>7.0042999999999994E-2</v>
      </c>
      <c r="H132" s="685">
        <v>0</v>
      </c>
      <c r="I132" s="685">
        <v>1.0023249999999999</v>
      </c>
      <c r="J132" s="687">
        <f t="shared" si="21"/>
        <v>2.8723380000000001</v>
      </c>
      <c r="K132" s="715">
        <f t="shared" si="22"/>
        <v>0</v>
      </c>
      <c r="L132" s="680">
        <v>0</v>
      </c>
      <c r="M132" s="680"/>
      <c r="N132" s="680"/>
      <c r="O132" s="130"/>
      <c r="P132" s="680"/>
      <c r="Q132" s="680"/>
      <c r="R132" s="680"/>
    </row>
    <row r="133" spans="2:18" s="23" customFormat="1" ht="13.35" hidden="1" customHeight="1" x14ac:dyDescent="0.2">
      <c r="B133" s="31"/>
      <c r="C133" s="689" t="s">
        <v>34</v>
      </c>
      <c r="D133" s="688" t="s">
        <v>62</v>
      </c>
      <c r="E133" s="685">
        <v>0.894733</v>
      </c>
      <c r="F133" s="685">
        <v>0</v>
      </c>
      <c r="G133" s="685">
        <v>0</v>
      </c>
      <c r="H133" s="685">
        <v>0</v>
      </c>
      <c r="I133" s="685">
        <v>1.0509090000000001</v>
      </c>
      <c r="J133" s="687">
        <f t="shared" si="21"/>
        <v>1.9456420000000001</v>
      </c>
      <c r="K133" s="715">
        <f t="shared" si="22"/>
        <v>0</v>
      </c>
      <c r="L133" s="680">
        <v>0</v>
      </c>
      <c r="M133" s="680"/>
      <c r="N133" s="680"/>
      <c r="O133" s="130"/>
      <c r="P133" s="680"/>
      <c r="Q133" s="680"/>
      <c r="R133" s="680"/>
    </row>
    <row r="134" spans="2:18" s="23" customFormat="1" ht="13.35" hidden="1" customHeight="1" x14ac:dyDescent="0.2">
      <c r="B134" s="31"/>
      <c r="C134" s="689" t="s">
        <v>35</v>
      </c>
      <c r="D134" s="688" t="s">
        <v>58</v>
      </c>
      <c r="E134" s="685">
        <v>1.595855</v>
      </c>
      <c r="F134" s="685">
        <v>0</v>
      </c>
      <c r="G134" s="685">
        <v>0</v>
      </c>
      <c r="H134" s="685">
        <v>0</v>
      </c>
      <c r="I134" s="685">
        <v>0.68658699999999995</v>
      </c>
      <c r="J134" s="687">
        <f t="shared" si="21"/>
        <v>2.2824420000000001</v>
      </c>
      <c r="K134" s="715">
        <f t="shared" si="22"/>
        <v>0</v>
      </c>
      <c r="L134" s="680">
        <v>0</v>
      </c>
      <c r="M134" s="680"/>
      <c r="N134" s="680"/>
      <c r="O134" s="130"/>
      <c r="P134" s="680"/>
      <c r="Q134" s="680"/>
      <c r="R134" s="680"/>
    </row>
    <row r="135" spans="2:18" s="23" customFormat="1" ht="13.35" hidden="1" customHeight="1" x14ac:dyDescent="0.2">
      <c r="B135" s="31"/>
      <c r="C135" s="689" t="s">
        <v>36</v>
      </c>
      <c r="D135" s="688" t="s">
        <v>59</v>
      </c>
      <c r="E135" s="685">
        <v>0.39357399999999998</v>
      </c>
      <c r="F135" s="685">
        <v>0</v>
      </c>
      <c r="G135" s="685">
        <v>0.122076</v>
      </c>
      <c r="H135" s="685">
        <v>0</v>
      </c>
      <c r="I135" s="685">
        <v>0.97626500000000005</v>
      </c>
      <c r="J135" s="687">
        <f t="shared" si="21"/>
        <v>1.4919150000000001</v>
      </c>
      <c r="K135" s="715">
        <f t="shared" si="22"/>
        <v>0</v>
      </c>
      <c r="L135" s="680">
        <v>0</v>
      </c>
      <c r="M135" s="680"/>
      <c r="N135" s="680"/>
      <c r="O135" s="130"/>
      <c r="P135" s="680"/>
      <c r="Q135" s="680"/>
      <c r="R135" s="680"/>
    </row>
    <row r="136" spans="2:18" s="23" customFormat="1" ht="13.35" hidden="1" customHeight="1" x14ac:dyDescent="0.2">
      <c r="B136" s="31"/>
      <c r="C136" s="689" t="s">
        <v>37</v>
      </c>
      <c r="D136" s="688" t="s">
        <v>63</v>
      </c>
      <c r="E136" s="685">
        <v>2.3334000000000001</v>
      </c>
      <c r="F136" s="685">
        <v>0</v>
      </c>
      <c r="G136" s="685">
        <v>0</v>
      </c>
      <c r="H136" s="685">
        <v>0</v>
      </c>
      <c r="I136" s="685">
        <v>1.4419230000000001</v>
      </c>
      <c r="J136" s="687">
        <f t="shared" si="21"/>
        <v>3.7753230000000002</v>
      </c>
      <c r="K136" s="715">
        <f t="shared" si="22"/>
        <v>0</v>
      </c>
      <c r="L136" s="680">
        <v>0</v>
      </c>
      <c r="M136" s="680"/>
      <c r="N136" s="680"/>
      <c r="O136" s="130"/>
      <c r="P136" s="680"/>
      <c r="Q136" s="680"/>
      <c r="R136" s="680"/>
    </row>
    <row r="137" spans="2:18" s="23" customFormat="1" ht="13.35" hidden="1" customHeight="1" x14ac:dyDescent="0.2">
      <c r="B137" s="31"/>
      <c r="C137" s="689" t="s">
        <v>38</v>
      </c>
      <c r="D137" s="688" t="s">
        <v>64</v>
      </c>
      <c r="E137" s="685">
        <v>3.0598559999999999</v>
      </c>
      <c r="F137" s="685">
        <v>0</v>
      </c>
      <c r="G137" s="685">
        <v>0</v>
      </c>
      <c r="H137" s="685">
        <v>0</v>
      </c>
      <c r="I137" s="685">
        <v>2.0372530000000002</v>
      </c>
      <c r="J137" s="687">
        <f t="shared" si="21"/>
        <v>5.0971089999999997</v>
      </c>
      <c r="K137" s="715">
        <f t="shared" si="22"/>
        <v>0</v>
      </c>
      <c r="L137" s="680">
        <v>0</v>
      </c>
      <c r="M137" s="680"/>
      <c r="N137" s="680"/>
      <c r="O137" s="130"/>
      <c r="P137" s="680"/>
      <c r="Q137" s="680"/>
      <c r="R137" s="680"/>
    </row>
    <row r="138" spans="2:18" s="23" customFormat="1" ht="13.35" hidden="1" customHeight="1" x14ac:dyDescent="0.2">
      <c r="B138" s="31"/>
      <c r="C138" s="689" t="s">
        <v>39</v>
      </c>
      <c r="D138" s="688" t="s">
        <v>65</v>
      </c>
      <c r="E138" s="685">
        <v>0.90873700000000002</v>
      </c>
      <c r="F138" s="685">
        <v>0</v>
      </c>
      <c r="G138" s="685">
        <v>0</v>
      </c>
      <c r="H138" s="685">
        <v>0</v>
      </c>
      <c r="I138" s="685">
        <v>0</v>
      </c>
      <c r="J138" s="687">
        <f t="shared" si="21"/>
        <v>0.90873700000000002</v>
      </c>
      <c r="K138" s="715">
        <f t="shared" si="22"/>
        <v>0</v>
      </c>
      <c r="L138" s="680">
        <v>0</v>
      </c>
      <c r="M138" s="680"/>
      <c r="N138" s="680"/>
      <c r="O138" s="130"/>
      <c r="P138" s="680"/>
      <c r="Q138" s="680"/>
      <c r="R138" s="680"/>
    </row>
    <row r="139" spans="2:18" s="23" customFormat="1" ht="13.35" hidden="1" customHeight="1" x14ac:dyDescent="0.2">
      <c r="B139" s="31"/>
      <c r="C139" s="689" t="s">
        <v>40</v>
      </c>
      <c r="D139" s="688" t="s">
        <v>66</v>
      </c>
      <c r="E139" s="685">
        <v>0</v>
      </c>
      <c r="F139" s="685">
        <v>0</v>
      </c>
      <c r="G139" s="685">
        <v>0</v>
      </c>
      <c r="H139" s="685">
        <v>0</v>
      </c>
      <c r="I139" s="685">
        <v>2.5566080000000002</v>
      </c>
      <c r="J139" s="687">
        <f t="shared" si="21"/>
        <v>2.5566080000000002</v>
      </c>
      <c r="K139" s="715">
        <f t="shared" si="22"/>
        <v>0</v>
      </c>
      <c r="L139" s="680">
        <v>0</v>
      </c>
      <c r="M139" s="680"/>
      <c r="N139" s="680"/>
      <c r="O139" s="130"/>
      <c r="P139" s="680"/>
      <c r="Q139" s="680"/>
      <c r="R139" s="680"/>
    </row>
    <row r="140" spans="2:18" s="23" customFormat="1" ht="13.35" hidden="1" customHeight="1" x14ac:dyDescent="0.2">
      <c r="B140" s="31"/>
      <c r="C140" s="689" t="s">
        <v>41</v>
      </c>
      <c r="D140" s="688" t="s">
        <v>114</v>
      </c>
      <c r="E140" s="685">
        <v>0</v>
      </c>
      <c r="F140" s="685">
        <v>0</v>
      </c>
      <c r="G140" s="685">
        <v>0</v>
      </c>
      <c r="H140" s="685">
        <v>0</v>
      </c>
      <c r="I140" s="685">
        <v>0</v>
      </c>
      <c r="J140" s="687">
        <f t="shared" si="21"/>
        <v>0</v>
      </c>
      <c r="K140" s="715">
        <f t="shared" si="22"/>
        <v>0</v>
      </c>
      <c r="L140" s="680">
        <v>0</v>
      </c>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1"/>
        <v>0</v>
      </c>
      <c r="K141" s="715">
        <f t="shared" si="22"/>
        <v>0</v>
      </c>
      <c r="L141" s="680">
        <v>0</v>
      </c>
      <c r="M141" s="680"/>
      <c r="N141" s="680"/>
      <c r="O141" s="130"/>
      <c r="P141" s="680"/>
      <c r="Q141" s="680"/>
      <c r="R141" s="680"/>
    </row>
    <row r="142" spans="2:18" s="23" customFormat="1" ht="13.35" hidden="1" customHeight="1" x14ac:dyDescent="0.2">
      <c r="B142" s="31"/>
      <c r="C142" s="689" t="s">
        <v>43</v>
      </c>
      <c r="D142" s="688" t="s">
        <v>116</v>
      </c>
      <c r="E142" s="685">
        <v>17.64</v>
      </c>
      <c r="F142" s="685">
        <v>0</v>
      </c>
      <c r="G142" s="685">
        <v>0</v>
      </c>
      <c r="H142" s="685">
        <v>0</v>
      </c>
      <c r="I142" s="685">
        <v>0</v>
      </c>
      <c r="J142" s="687">
        <f t="shared" si="21"/>
        <v>17.64</v>
      </c>
      <c r="K142" s="715">
        <f t="shared" si="22"/>
        <v>0</v>
      </c>
      <c r="L142" s="680">
        <v>0</v>
      </c>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1"/>
        <v>0</v>
      </c>
      <c r="K143" s="715">
        <f t="shared" si="22"/>
        <v>0</v>
      </c>
      <c r="L143" s="680">
        <v>0</v>
      </c>
      <c r="M143" s="680"/>
      <c r="N143" s="680"/>
      <c r="O143" s="130"/>
      <c r="P143" s="680"/>
      <c r="Q143" s="680"/>
      <c r="R143" s="680"/>
    </row>
    <row r="144" spans="2:18" s="23" customFormat="1" ht="13.35" hidden="1" customHeight="1" x14ac:dyDescent="0.2">
      <c r="B144" s="31"/>
      <c r="C144" s="689" t="s">
        <v>45</v>
      </c>
      <c r="D144" s="688" t="s">
        <v>118</v>
      </c>
      <c r="E144" s="712">
        <v>-60.757745000000796</v>
      </c>
      <c r="F144" s="685">
        <v>0</v>
      </c>
      <c r="G144" s="685">
        <v>0</v>
      </c>
      <c r="H144" s="685">
        <v>0</v>
      </c>
      <c r="I144" s="685">
        <v>0</v>
      </c>
      <c r="J144" s="687">
        <f t="shared" si="21"/>
        <v>-60.757745000000796</v>
      </c>
      <c r="K144" s="715">
        <f t="shared" si="22"/>
        <v>0</v>
      </c>
      <c r="L144" s="680">
        <v>-60.757745000000796</v>
      </c>
      <c r="M144" s="680"/>
      <c r="N144" s="680"/>
      <c r="O144" s="130"/>
      <c r="P144" s="680"/>
      <c r="Q144" s="680"/>
      <c r="R144" s="680"/>
    </row>
    <row r="145" spans="2:35" s="23" customFormat="1" ht="13.35" hidden="1" customHeight="1" x14ac:dyDescent="0.2">
      <c r="B145" s="31"/>
      <c r="C145" s="690" t="s">
        <v>46</v>
      </c>
      <c r="D145" s="691" t="s">
        <v>119</v>
      </c>
      <c r="E145" s="712">
        <v>60.757744999995339</v>
      </c>
      <c r="F145" s="695">
        <v>0</v>
      </c>
      <c r="G145" s="695">
        <v>0</v>
      </c>
      <c r="H145" s="695">
        <v>0</v>
      </c>
      <c r="I145" s="695">
        <v>0</v>
      </c>
      <c r="J145" s="694">
        <f t="shared" si="21"/>
        <v>60.757744999995339</v>
      </c>
      <c r="K145" s="715">
        <f t="shared" si="22"/>
        <v>0</v>
      </c>
      <c r="L145" s="680">
        <v>60.757744999995339</v>
      </c>
      <c r="M145" s="680"/>
      <c r="N145" s="680"/>
      <c r="O145" s="130"/>
      <c r="P145" s="680"/>
      <c r="Q145" s="680"/>
      <c r="R145" s="680"/>
    </row>
    <row r="146" spans="2:35" s="23" customFormat="1" ht="13.35" hidden="1" customHeight="1" x14ac:dyDescent="0.2">
      <c r="B146" s="31"/>
      <c r="C146" s="690"/>
      <c r="D146" s="691"/>
      <c r="E146" s="692">
        <f>SUM(E129:E145)</f>
        <v>145.00534499999046</v>
      </c>
      <c r="F146" s="692">
        <f t="shared" ref="F146:H146" si="23">SUM(F129:F145)</f>
        <v>0</v>
      </c>
      <c r="G146" s="692">
        <f t="shared" si="23"/>
        <v>0.209172</v>
      </c>
      <c r="H146" s="692">
        <f t="shared" si="23"/>
        <v>0</v>
      </c>
      <c r="I146" s="692">
        <f>SUM(I129:I145)</f>
        <v>11.401844000000001</v>
      </c>
      <c r="J146" s="694">
        <f t="shared" si="21"/>
        <v>156.61636099999046</v>
      </c>
      <c r="K146" s="680"/>
      <c r="L146" s="680"/>
      <c r="M146" s="680"/>
      <c r="N146" s="680"/>
      <c r="O146" s="130"/>
      <c r="P146" s="680"/>
      <c r="Q146" s="680"/>
      <c r="R146" s="680"/>
    </row>
    <row r="147" spans="2:35" s="23" customFormat="1" ht="13.35" hidden="1" customHeight="1" x14ac:dyDescent="0.2">
      <c r="B147" s="31"/>
      <c r="C147" s="130"/>
      <c r="D147" s="130"/>
      <c r="E147" s="678">
        <f>A3.4.1!$L$49-SUM(G147:I147)</f>
        <v>144.88193799995565</v>
      </c>
      <c r="F147" s="678"/>
      <c r="G147" s="678">
        <f>A3.4.1!$L$54</f>
        <v>0.209172</v>
      </c>
      <c r="H147" s="678">
        <f>A3.4.1!$L$53</f>
        <v>0</v>
      </c>
      <c r="I147" s="678">
        <f>A3.4.1!$L$52</f>
        <v>11.401844000000001</v>
      </c>
      <c r="J147" s="680"/>
      <c r="K147" s="680"/>
      <c r="L147" s="680"/>
      <c r="M147" s="680"/>
      <c r="N147" s="680"/>
      <c r="O147" s="130"/>
      <c r="P147" s="680"/>
      <c r="Q147" s="680"/>
      <c r="R147" s="680"/>
    </row>
    <row r="148" spans="2:35" hidden="1" x14ac:dyDescent="0.2">
      <c r="E148" s="706">
        <f t="shared" ref="E148:I148" si="24">-E146+E147</f>
        <v>-0.12340700003480265</v>
      </c>
      <c r="F148" s="706">
        <f t="shared" si="24"/>
        <v>0</v>
      </c>
      <c r="G148" s="706">
        <f t="shared" si="24"/>
        <v>0</v>
      </c>
      <c r="H148" s="706">
        <f t="shared" si="24"/>
        <v>0</v>
      </c>
      <c r="I148" s="706">
        <f t="shared" si="24"/>
        <v>0</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x14ac:dyDescent="0.2">
      <c r="C3165" s="31"/>
      <c r="D3165" s="31"/>
      <c r="E3165" s="23"/>
      <c r="F3165" s="23"/>
      <c r="G3165" s="23"/>
      <c r="H3165" s="23"/>
      <c r="I3165"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F62 H62:I62 K62:R62">
    <cfRule type="cellIs" dxfId="81" priority="26" operator="notEqual">
      <formula>E63</formula>
    </cfRule>
  </conditionalFormatting>
  <conditionalFormatting sqref="S62">
    <cfRule type="cellIs" dxfId="80" priority="25" operator="notEqual">
      <formula>S63</formula>
    </cfRule>
  </conditionalFormatting>
  <conditionalFormatting sqref="E83:G83">
    <cfRule type="cellIs" dxfId="79" priority="24" operator="notEqual">
      <formula>E84</formula>
    </cfRule>
  </conditionalFormatting>
  <conditionalFormatting sqref="K83">
    <cfRule type="cellIs" dxfId="78" priority="23" operator="notEqual">
      <formula>K84</formula>
    </cfRule>
  </conditionalFormatting>
  <conditionalFormatting sqref="L83">
    <cfRule type="cellIs" dxfId="77" priority="22" operator="notEqual">
      <formula>L84</formula>
    </cfRule>
  </conditionalFormatting>
  <conditionalFormatting sqref="M83">
    <cfRule type="cellIs" dxfId="76" priority="21" operator="notEqual">
      <formula>M84</formula>
    </cfRule>
  </conditionalFormatting>
  <conditionalFormatting sqref="E104">
    <cfRule type="cellIs" dxfId="75" priority="20" operator="notEqual">
      <formula>E105</formula>
    </cfRule>
  </conditionalFormatting>
  <conditionalFormatting sqref="F104">
    <cfRule type="cellIs" dxfId="74" priority="19" operator="notEqual">
      <formula>F105</formula>
    </cfRule>
  </conditionalFormatting>
  <conditionalFormatting sqref="G104">
    <cfRule type="cellIs" dxfId="73" priority="18" operator="notEqual">
      <formula>G105</formula>
    </cfRule>
  </conditionalFormatting>
  <conditionalFormatting sqref="H104">
    <cfRule type="cellIs" dxfId="72" priority="17" operator="notEqual">
      <formula>H105</formula>
    </cfRule>
  </conditionalFormatting>
  <conditionalFormatting sqref="I104">
    <cfRule type="cellIs" dxfId="71" priority="16" operator="notEqual">
      <formula>I105</formula>
    </cfRule>
  </conditionalFormatting>
  <conditionalFormatting sqref="E125">
    <cfRule type="cellIs" dxfId="70" priority="15" operator="notEqual">
      <formula>E126</formula>
    </cfRule>
  </conditionalFormatting>
  <conditionalFormatting sqref="F125">
    <cfRule type="cellIs" dxfId="69" priority="14" operator="notEqual">
      <formula>F126</formula>
    </cfRule>
  </conditionalFormatting>
  <conditionalFormatting sqref="G125">
    <cfRule type="cellIs" dxfId="68" priority="13" operator="notEqual">
      <formula>G126</formula>
    </cfRule>
  </conditionalFormatting>
  <conditionalFormatting sqref="H125">
    <cfRule type="cellIs" dxfId="67" priority="12" operator="notEqual">
      <formula>H126</formula>
    </cfRule>
  </conditionalFormatting>
  <conditionalFormatting sqref="E146">
    <cfRule type="cellIs" dxfId="66" priority="11" operator="notEqual">
      <formula>E147</formula>
    </cfRule>
  </conditionalFormatting>
  <conditionalFormatting sqref="I146">
    <cfRule type="cellIs" dxfId="65" priority="10" operator="notEqual">
      <formula>I147</formula>
    </cfRule>
  </conditionalFormatting>
  <conditionalFormatting sqref="I125">
    <cfRule type="cellIs" dxfId="64" priority="9" operator="notEqual">
      <formula>I126</formula>
    </cfRule>
  </conditionalFormatting>
  <conditionalFormatting sqref="F146">
    <cfRule type="cellIs" dxfId="63" priority="8" operator="notEqual">
      <formula>F147</formula>
    </cfRule>
  </conditionalFormatting>
  <conditionalFormatting sqref="G146">
    <cfRule type="cellIs" dxfId="62" priority="7" operator="notEqual">
      <formula>G147</formula>
    </cfRule>
  </conditionalFormatting>
  <conditionalFormatting sqref="H146">
    <cfRule type="cellIs" dxfId="61" priority="6" operator="notEqual">
      <formula>H147</formula>
    </cfRule>
  </conditionalFormatting>
  <conditionalFormatting sqref="H83">
    <cfRule type="cellIs" dxfId="60" priority="5" operator="notEqual">
      <formula>H84</formula>
    </cfRule>
  </conditionalFormatting>
  <conditionalFormatting sqref="N83">
    <cfRule type="cellIs" dxfId="59" priority="4" operator="notEqual">
      <formula>N84</formula>
    </cfRule>
  </conditionalFormatting>
  <conditionalFormatting sqref="O83">
    <cfRule type="cellIs" dxfId="58" priority="3" operator="notEqual">
      <formula>O84</formula>
    </cfRule>
  </conditionalFormatting>
  <conditionalFormatting sqref="G62">
    <cfRule type="cellIs" dxfId="57" priority="2" operator="notEqual">
      <formula>G63</formula>
    </cfRule>
  </conditionalFormatting>
  <conditionalFormatting sqref="J62">
    <cfRule type="cellIs" dxfId="56" priority="1" operator="notEqual">
      <formula>J63</formula>
    </cfRule>
  </conditionalFormatting>
  <hyperlinks>
    <hyperlink ref="J29"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5"/>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360</v>
      </c>
      <c r="C1" s="57"/>
      <c r="D1" s="57"/>
      <c r="E1" s="122"/>
      <c r="F1" s="122"/>
      <c r="G1" s="624"/>
      <c r="H1" s="93"/>
      <c r="I1" s="93"/>
      <c r="J1" s="93"/>
      <c r="K1" s="93"/>
      <c r="L1" s="93"/>
      <c r="M1" s="93"/>
      <c r="N1" s="93"/>
      <c r="O1" s="93"/>
    </row>
    <row r="2" spans="2:36" s="31" customFormat="1" ht="15" customHeight="1" x14ac:dyDescent="0.2">
      <c r="B2" s="642"/>
      <c r="C2" s="643" t="s">
        <v>141</v>
      </c>
      <c r="D2" s="644"/>
      <c r="E2" s="656" t="s">
        <v>285</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281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33"/>
      <c r="C10" s="652" t="s">
        <v>32</v>
      </c>
      <c r="D10" s="674" t="s">
        <v>112</v>
      </c>
      <c r="E10" s="667">
        <f>A3.5.6!E12/A3.5.6!$O12</f>
        <v>2.2468407349363225E-2</v>
      </c>
      <c r="F10" s="671">
        <f>A3.5.6!F12/A3.5.6!$O12</f>
        <v>2.0083420605981742E-3</v>
      </c>
      <c r="G10" s="667">
        <f>A3.5.6!G12/A3.5.6!$O12</f>
        <v>7.438435064304777E-2</v>
      </c>
      <c r="H10" s="667">
        <f>A3.5.6!H12/A3.5.6!$O12</f>
        <v>2.796533272416195E-3</v>
      </c>
      <c r="I10" s="671">
        <f>A3.5.6!I12/A3.5.6!$O12</f>
        <v>4.7331580018072694E-2</v>
      </c>
      <c r="J10" s="667">
        <f>A3.5.6!J12/A3.5.6!$O12</f>
        <v>-8.7770588789289422E-2</v>
      </c>
      <c r="K10" s="667">
        <f>A3.5.6!K12/A3.5.6!$O12</f>
        <v>2.7186309378130415E-2</v>
      </c>
      <c r="L10" s="667">
        <f>A3.5.6!L12/A3.5.6!$O12</f>
        <v>0.59325763460455061</v>
      </c>
      <c r="M10" s="671">
        <f>A3.5.6!M12/A3.5.6!$O12</f>
        <v>4.1800712140964029E-2</v>
      </c>
      <c r="N10" s="671">
        <f>A3.5.6!N12/A3.5.6!$O12</f>
        <v>0.27653671932214619</v>
      </c>
      <c r="O10" s="668">
        <f>A3.5.6!O12/A3.5.6!$O12</f>
        <v>1</v>
      </c>
    </row>
    <row r="11" spans="2:36" s="31" customFormat="1" ht="13.35" customHeight="1" x14ac:dyDescent="0.2">
      <c r="B11" s="29"/>
      <c r="C11" s="127" t="s">
        <v>33</v>
      </c>
      <c r="D11" s="406" t="s">
        <v>61</v>
      </c>
      <c r="E11" s="509">
        <f>A3.5.6!E13/A3.5.6!$O13</f>
        <v>2.4125466527390574E-2</v>
      </c>
      <c r="F11" s="510">
        <f>A3.5.6!F13/A3.5.6!$O13</f>
        <v>2.4574884570586538E-3</v>
      </c>
      <c r="G11" s="509">
        <f>A3.5.6!G13/A3.5.6!$O13</f>
        <v>9.4320505405597818E-2</v>
      </c>
      <c r="H11" s="509">
        <f>A3.5.6!H13/A3.5.6!$O13</f>
        <v>3.5962640423400226E-3</v>
      </c>
      <c r="I11" s="510">
        <f>A3.5.6!I13/A3.5.6!$O13</f>
        <v>4.9821107241508872E-2</v>
      </c>
      <c r="J11" s="509">
        <f>A3.5.6!J13/A3.5.6!$O13</f>
        <v>0.19742070186648508</v>
      </c>
      <c r="K11" s="509">
        <f>A3.5.6!K13/A3.5.6!$O13</f>
        <v>2.7962626041135155E-2</v>
      </c>
      <c r="L11" s="509">
        <f>A3.5.6!L13/A3.5.6!$O13</f>
        <v>0.55442038596878174</v>
      </c>
      <c r="M11" s="510">
        <f>A3.5.6!M13/A3.5.6!$O13</f>
        <v>4.2810860496467255E-2</v>
      </c>
      <c r="N11" s="510">
        <f>A3.5.6!N13/A3.5.6!$O13</f>
        <v>3.0645939532348487E-3</v>
      </c>
      <c r="O11" s="669">
        <f>A3.5.6!O13/A3.5.6!$O13</f>
        <v>1</v>
      </c>
    </row>
    <row r="12" spans="2:36" s="31" customFormat="1" ht="13.35" customHeight="1" x14ac:dyDescent="0.2">
      <c r="B12" s="29"/>
      <c r="C12" s="130" t="s">
        <v>34</v>
      </c>
      <c r="D12" s="406" t="s">
        <v>62</v>
      </c>
      <c r="E12" s="509">
        <f>A3.5.6!E14/A3.5.6!$O14</f>
        <v>2.6870491958268499E-2</v>
      </c>
      <c r="F12" s="510">
        <f>A3.5.6!F14/A3.5.6!$O14</f>
        <v>2.182613606278353E-3</v>
      </c>
      <c r="G12" s="509">
        <f>A3.5.6!G14/A3.5.6!$O14</f>
        <v>0.11400866794333821</v>
      </c>
      <c r="H12" s="509">
        <f>A3.5.6!H14/A3.5.6!$O14</f>
        <v>3.7732581047507266E-3</v>
      </c>
      <c r="I12" s="510">
        <f>A3.5.6!I14/A3.5.6!$O14</f>
        <v>5.3715957437502161E-2</v>
      </c>
      <c r="J12" s="509">
        <f>A3.5.6!J14/A3.5.6!$O14</f>
        <v>0.21133234503079104</v>
      </c>
      <c r="K12" s="509">
        <f>A3.5.6!K14/A3.5.6!$O14</f>
        <v>3.2333170971230188E-2</v>
      </c>
      <c r="L12" s="509">
        <f>A3.5.6!L14/A3.5.6!$O14</f>
        <v>0.50501320123261417</v>
      </c>
      <c r="M12" s="510">
        <f>A3.5.6!M14/A3.5.6!$O14</f>
        <v>4.9558704257357727E-2</v>
      </c>
      <c r="N12" s="510">
        <f>A3.5.6!N14/A3.5.6!$O14</f>
        <v>1.2115894578688625E-3</v>
      </c>
      <c r="O12" s="669">
        <f>A3.5.6!O14/A3.5.6!$O14</f>
        <v>1</v>
      </c>
    </row>
    <row r="13" spans="2:36" s="31" customFormat="1" ht="13.35" customHeight="1" x14ac:dyDescent="0.2">
      <c r="B13" s="29"/>
      <c r="C13" s="130" t="s">
        <v>35</v>
      </c>
      <c r="D13" s="406" t="s">
        <v>58</v>
      </c>
      <c r="E13" s="509">
        <f>A3.5.6!E15/A3.5.6!$O15</f>
        <v>3.0658650796726018E-2</v>
      </c>
      <c r="F13" s="510">
        <f>A3.5.6!F15/A3.5.6!$O15</f>
        <v>2.6287512723370552E-3</v>
      </c>
      <c r="G13" s="509">
        <f>A3.5.6!G15/A3.5.6!$O15</f>
        <v>0.12915699397394403</v>
      </c>
      <c r="H13" s="509">
        <f>A3.5.6!H15/A3.5.6!$O15</f>
        <v>4.3401717935075022E-3</v>
      </c>
      <c r="I13" s="510">
        <f>A3.5.6!I15/A3.5.6!$O15</f>
        <v>5.7929484754866957E-2</v>
      </c>
      <c r="J13" s="509">
        <f>A3.5.6!J15/A3.5.6!$O15</f>
        <v>0.20821238402071843</v>
      </c>
      <c r="K13" s="509">
        <f>A3.5.6!K15/A3.5.6!$O15</f>
        <v>3.2687927896018869E-2</v>
      </c>
      <c r="L13" s="509">
        <f>A3.5.6!L15/A3.5.6!$O15</f>
        <v>0.47980616653779468</v>
      </c>
      <c r="M13" s="510">
        <f>A3.5.6!M15/A3.5.6!$O15</f>
        <v>5.3019163030894559E-2</v>
      </c>
      <c r="N13" s="510">
        <f>A3.5.6!N15/A3.5.6!$O15</f>
        <v>1.560305923191905E-3</v>
      </c>
      <c r="O13" s="669">
        <f>A3.5.6!O15/A3.5.6!$O15</f>
        <v>1</v>
      </c>
    </row>
    <row r="14" spans="2:36" s="31" customFormat="1" ht="13.35" customHeight="1" x14ac:dyDescent="0.2">
      <c r="B14" s="29"/>
      <c r="C14" s="130" t="s">
        <v>36</v>
      </c>
      <c r="D14" s="406" t="s">
        <v>59</v>
      </c>
      <c r="E14" s="509">
        <f>A3.5.6!E16/A3.5.6!$O16</f>
        <v>3.7971414819789717E-2</v>
      </c>
      <c r="F14" s="510">
        <f>A3.5.6!F16/A3.5.6!$O16</f>
        <v>2.4163774476281376E-3</v>
      </c>
      <c r="G14" s="509">
        <f>A3.5.6!G16/A3.5.6!$O16</f>
        <v>0.1416908687859878</v>
      </c>
      <c r="H14" s="509">
        <f>A3.5.6!H16/A3.5.6!$O16</f>
        <v>3.3858949558929065E-3</v>
      </c>
      <c r="I14" s="510">
        <f>A3.5.6!I16/A3.5.6!$O16</f>
        <v>5.996614326512463E-2</v>
      </c>
      <c r="J14" s="509">
        <f>A3.5.6!J16/A3.5.6!$O16</f>
        <v>0.21382187251647244</v>
      </c>
      <c r="K14" s="509">
        <f>A3.5.6!K16/A3.5.6!$O16</f>
        <v>3.4998212169816044E-2</v>
      </c>
      <c r="L14" s="509">
        <f>A3.5.6!L16/A3.5.6!$O16</f>
        <v>0.4470392369910835</v>
      </c>
      <c r="M14" s="510">
        <f>A3.5.6!M16/A3.5.6!$O16</f>
        <v>5.7640684669954055E-2</v>
      </c>
      <c r="N14" s="510">
        <f>A3.5.6!N16/A3.5.6!$O16</f>
        <v>1.0692943782506824E-3</v>
      </c>
      <c r="O14" s="669">
        <f>A3.5.6!O16/A3.5.6!$O16</f>
        <v>1</v>
      </c>
    </row>
    <row r="15" spans="2:36" s="31" customFormat="1" ht="13.35" customHeight="1" x14ac:dyDescent="0.2">
      <c r="B15" s="29"/>
      <c r="C15" s="130" t="s">
        <v>37</v>
      </c>
      <c r="D15" s="406" t="s">
        <v>63</v>
      </c>
      <c r="E15" s="509">
        <f>A3.5.6!E17/A3.5.6!$O17</f>
        <v>3.0831616317876332E-2</v>
      </c>
      <c r="F15" s="510">
        <f>A3.5.6!F17/A3.5.6!$O17</f>
        <v>5.1037075709213483E-3</v>
      </c>
      <c r="G15" s="509">
        <f>A3.5.6!G17/A3.5.6!$O17</f>
        <v>0.16404514274501308</v>
      </c>
      <c r="H15" s="509">
        <f>A3.5.6!H17/A3.5.6!$O17</f>
        <v>4.8598839502992323E-3</v>
      </c>
      <c r="I15" s="510">
        <f>A3.5.6!I17/A3.5.6!$O17</f>
        <v>5.9990676937714475E-2</v>
      </c>
      <c r="J15" s="509">
        <f>A3.5.6!J17/A3.5.6!$O17</f>
        <v>0.21788150079207549</v>
      </c>
      <c r="K15" s="509">
        <f>A3.5.6!K17/A3.5.6!$O17</f>
        <v>3.9121647076185942E-2</v>
      </c>
      <c r="L15" s="509">
        <f>A3.5.6!L17/A3.5.6!$O17</f>
        <v>0.42660480154593633</v>
      </c>
      <c r="M15" s="510">
        <f>A3.5.6!M17/A3.5.6!$O17</f>
        <v>5.0850718958641454E-2</v>
      </c>
      <c r="N15" s="510">
        <f>A3.5.6!N17/A3.5.6!$O17</f>
        <v>7.103041053364642E-4</v>
      </c>
      <c r="O15" s="669">
        <f>A3.5.6!O17/A3.5.6!$O17</f>
        <v>1</v>
      </c>
    </row>
    <row r="16" spans="2:36" s="31" customFormat="1" ht="13.35" customHeight="1" x14ac:dyDescent="0.2">
      <c r="B16" s="29"/>
      <c r="C16" s="130" t="s">
        <v>38</v>
      </c>
      <c r="D16" s="406" t="s">
        <v>64</v>
      </c>
      <c r="E16" s="509">
        <f>A3.5.6!E18/A3.5.6!$O18</f>
        <v>3.0840927454605666E-2</v>
      </c>
      <c r="F16" s="510">
        <f>A3.5.6!F18/A3.5.6!$O18</f>
        <v>2.7811827178112992E-3</v>
      </c>
      <c r="G16" s="509">
        <f>A3.5.6!G18/A3.5.6!$O18</f>
        <v>0.18826684112890552</v>
      </c>
      <c r="H16" s="509">
        <f>A3.5.6!H18/A3.5.6!$O18</f>
        <v>5.2138518661301349E-3</v>
      </c>
      <c r="I16" s="510">
        <f>A3.5.6!I18/A3.5.6!$O18</f>
        <v>6.1322049685874513E-2</v>
      </c>
      <c r="J16" s="509">
        <f>A3.5.6!J18/A3.5.6!$O18</f>
        <v>0.22961594901550636</v>
      </c>
      <c r="K16" s="509">
        <f>A3.5.6!K18/A3.5.6!$O18</f>
        <v>4.5103165740179404E-2</v>
      </c>
      <c r="L16" s="509">
        <f>A3.5.6!L18/A3.5.6!$O18</f>
        <v>0.39526421521082999</v>
      </c>
      <c r="M16" s="510">
        <f>A3.5.6!M18/A3.5.6!$O18</f>
        <v>4.0666573382472919E-2</v>
      </c>
      <c r="N16" s="510">
        <f>A3.5.6!N18/A3.5.6!$O18</f>
        <v>9.2524379768428046E-4</v>
      </c>
      <c r="O16" s="669">
        <f>A3.5.6!O18/A3.5.6!$O18</f>
        <v>1</v>
      </c>
    </row>
    <row r="17" spans="2:15" s="31" customFormat="1" ht="13.35" customHeight="1" x14ac:dyDescent="0.2">
      <c r="B17" s="29"/>
      <c r="C17" s="130" t="s">
        <v>39</v>
      </c>
      <c r="D17" s="406" t="s">
        <v>65</v>
      </c>
      <c r="E17" s="509">
        <f>A3.5.6!E19/A3.5.6!$O19</f>
        <v>3.1276758876192773E-2</v>
      </c>
      <c r="F17" s="510">
        <f>A3.5.6!F19/A3.5.6!$O19</f>
        <v>5.9874795975323148E-3</v>
      </c>
      <c r="G17" s="509">
        <f>A3.5.6!G19/A3.5.6!$O19</f>
        <v>0.221559761839941</v>
      </c>
      <c r="H17" s="509">
        <f>A3.5.6!H19/A3.5.6!$O19</f>
        <v>4.8029852312237867E-3</v>
      </c>
      <c r="I17" s="510">
        <f>A3.5.6!I19/A3.5.6!$O19</f>
        <v>7.0277076214044304E-2</v>
      </c>
      <c r="J17" s="509">
        <f>A3.5.6!J19/A3.5.6!$O19</f>
        <v>0.20396303776261271</v>
      </c>
      <c r="K17" s="509">
        <f>A3.5.6!K19/A3.5.6!$O19</f>
        <v>4.5691081036819556E-2</v>
      </c>
      <c r="L17" s="509">
        <f>A3.5.6!L19/A3.5.6!$O19</f>
        <v>0.38180728500855154</v>
      </c>
      <c r="M17" s="510">
        <f>A3.5.6!M19/A3.5.6!$O19</f>
        <v>3.4389732109821818E-2</v>
      </c>
      <c r="N17" s="510">
        <f>A3.5.6!N19/A3.5.6!$O19</f>
        <v>2.4480232326010891E-4</v>
      </c>
      <c r="O17" s="669">
        <f>A3.5.6!O19/A3.5.6!$O19</f>
        <v>1</v>
      </c>
    </row>
    <row r="18" spans="2:15" s="31" customFormat="1" ht="13.35" customHeight="1" x14ac:dyDescent="0.2">
      <c r="B18" s="29"/>
      <c r="C18" s="130" t="s">
        <v>40</v>
      </c>
      <c r="D18" s="406" t="s">
        <v>66</v>
      </c>
      <c r="E18" s="509">
        <f>A3.5.6!E20/A3.5.6!$O20</f>
        <v>2.9943160416477085E-2</v>
      </c>
      <c r="F18" s="510">
        <f>A3.5.6!F20/A3.5.6!$O20</f>
        <v>6.0303040780474767E-3</v>
      </c>
      <c r="G18" s="509">
        <f>A3.5.6!G20/A3.5.6!$O20</f>
        <v>0.23417319924609262</v>
      </c>
      <c r="H18" s="509">
        <f>A3.5.6!H20/A3.5.6!$O20</f>
        <v>5.929593351195037E-3</v>
      </c>
      <c r="I18" s="510">
        <f>A3.5.6!I20/A3.5.6!$O20</f>
        <v>6.6302799789089414E-2</v>
      </c>
      <c r="J18" s="509">
        <f>A3.5.6!J20/A3.5.6!$O20</f>
        <v>0.20069125001685201</v>
      </c>
      <c r="K18" s="509">
        <f>A3.5.6!K20/A3.5.6!$O20</f>
        <v>4.8188448695495885E-2</v>
      </c>
      <c r="L18" s="509">
        <f>A3.5.6!L20/A3.5.6!$O20</f>
        <v>0.37772986422422661</v>
      </c>
      <c r="M18" s="510">
        <f>A3.5.6!M20/A3.5.6!$O20</f>
        <v>3.0118218917640698E-2</v>
      </c>
      <c r="N18" s="510">
        <f>A3.5.6!N20/A3.5.6!$O20</f>
        <v>8.9316126488329787E-4</v>
      </c>
      <c r="O18" s="669">
        <f>A3.5.6!O20/A3.5.6!$O20</f>
        <v>1</v>
      </c>
    </row>
    <row r="19" spans="2:15" s="31" customFormat="1" ht="13.35" customHeight="1" x14ac:dyDescent="0.2">
      <c r="B19" s="29"/>
      <c r="C19" s="130" t="s">
        <v>41</v>
      </c>
      <c r="D19" s="406" t="s">
        <v>114</v>
      </c>
      <c r="E19" s="509">
        <f>A3.5.6!E21/A3.5.6!$O21</f>
        <v>2.8038333897334181E-2</v>
      </c>
      <c r="F19" s="510">
        <f>A3.5.6!F21/A3.5.6!$O21</f>
        <v>1.3953954174465065E-2</v>
      </c>
      <c r="G19" s="509">
        <f>A3.5.6!G21/A3.5.6!$O21</f>
        <v>0.23945347334634928</v>
      </c>
      <c r="H19" s="509">
        <f>A3.5.6!H21/A3.5.6!$O21</f>
        <v>6.6378584883759308E-3</v>
      </c>
      <c r="I19" s="510">
        <f>A3.5.6!I21/A3.5.6!$O21</f>
        <v>5.6250365542905405E-2</v>
      </c>
      <c r="J19" s="509">
        <f>A3.5.6!J21/A3.5.6!$O21</f>
        <v>0.19437630436752196</v>
      </c>
      <c r="K19" s="509">
        <f>A3.5.6!K21/A3.5.6!$O21</f>
        <v>5.8089125181860012E-2</v>
      </c>
      <c r="L19" s="509">
        <f>A3.5.6!L21/A3.5.6!$O21</f>
        <v>0.37292857008431513</v>
      </c>
      <c r="M19" s="510">
        <f>A3.5.6!M21/A3.5.6!$O21</f>
        <v>3.0272014916872893E-2</v>
      </c>
      <c r="N19" s="510">
        <f>A3.5.6!N21/A3.5.6!$O21</f>
        <v>0</v>
      </c>
      <c r="O19" s="669">
        <f>A3.5.6!O21/A3.5.6!$O21</f>
        <v>1</v>
      </c>
    </row>
    <row r="20" spans="2:15" s="31" customFormat="1" ht="13.35" customHeight="1" x14ac:dyDescent="0.2">
      <c r="B20" s="29"/>
      <c r="C20" s="130" t="s">
        <v>42</v>
      </c>
      <c r="D20" s="406" t="s">
        <v>115</v>
      </c>
      <c r="E20" s="509">
        <f>A3.5.6!E22/A3.5.6!$O22</f>
        <v>1.8098637812218113E-2</v>
      </c>
      <c r="F20" s="510">
        <f>A3.5.6!F22/A3.5.6!$O22</f>
        <v>1.8710349133161795E-2</v>
      </c>
      <c r="G20" s="509">
        <f>A3.5.6!G22/A3.5.6!$O22</f>
        <v>0.27602587892335095</v>
      </c>
      <c r="H20" s="509">
        <f>A3.5.6!H22/A3.5.6!$O22</f>
        <v>9.4999283274713742E-3</v>
      </c>
      <c r="I20" s="510">
        <f>A3.5.6!I22/A3.5.6!$O22</f>
        <v>5.3969975924602585E-2</v>
      </c>
      <c r="J20" s="509">
        <f>A3.5.6!J22/A3.5.6!$O22</f>
        <v>0.1661387078649379</v>
      </c>
      <c r="K20" s="509">
        <f>A3.5.6!K22/A3.5.6!$O22</f>
        <v>5.6091930173113314E-2</v>
      </c>
      <c r="L20" s="509">
        <f>A3.5.6!L22/A3.5.6!$O22</f>
        <v>0.36885472416007731</v>
      </c>
      <c r="M20" s="510">
        <f>A3.5.6!M22/A3.5.6!$O22</f>
        <v>3.2609867681066655E-2</v>
      </c>
      <c r="N20" s="510">
        <f>A3.5.6!N22/A3.5.6!$O22</f>
        <v>0</v>
      </c>
      <c r="O20" s="669">
        <f>A3.5.6!O22/A3.5.6!$O22</f>
        <v>1</v>
      </c>
    </row>
    <row r="21" spans="2:15" s="31" customFormat="1" ht="13.35" customHeight="1" x14ac:dyDescent="0.2">
      <c r="B21" s="29"/>
      <c r="C21" s="130" t="s">
        <v>43</v>
      </c>
      <c r="D21" s="406" t="s">
        <v>116</v>
      </c>
      <c r="E21" s="509">
        <f>A3.5.6!E23/A3.5.6!$O23</f>
        <v>2.139182782559209E-2</v>
      </c>
      <c r="F21" s="510">
        <f>A3.5.6!F23/A3.5.6!$O23</f>
        <v>3.3849471220110373E-2</v>
      </c>
      <c r="G21" s="509">
        <f>A3.5.6!G23/A3.5.6!$O23</f>
        <v>0.24717901903138415</v>
      </c>
      <c r="H21" s="509">
        <f>A3.5.6!H23/A3.5.6!$O23</f>
        <v>6.1118041828003697E-3</v>
      </c>
      <c r="I21" s="510">
        <f>A3.5.6!I23/A3.5.6!$O23</f>
        <v>5.7493781794225277E-2</v>
      </c>
      <c r="J21" s="509">
        <f>A3.5.6!J23/A3.5.6!$O23</f>
        <v>0.16428175658792915</v>
      </c>
      <c r="K21" s="509">
        <f>A3.5.6!K23/A3.5.6!$O23</f>
        <v>6.4180360301480374E-2</v>
      </c>
      <c r="L21" s="509">
        <f>A3.5.6!L23/A3.5.6!$O23</f>
        <v>0.3658452592527896</v>
      </c>
      <c r="M21" s="510">
        <f>A3.5.6!M23/A3.5.6!$O23</f>
        <v>3.6331815641009291E-2</v>
      </c>
      <c r="N21" s="510">
        <f>A3.5.6!N23/A3.5.6!$O23</f>
        <v>3.3349041626792903E-3</v>
      </c>
      <c r="O21" s="669">
        <f>A3.5.6!O23/A3.5.6!$O23</f>
        <v>1</v>
      </c>
    </row>
    <row r="22" spans="2:15" s="31" customFormat="1" ht="13.35" customHeight="1" x14ac:dyDescent="0.2">
      <c r="B22" s="29"/>
      <c r="C22" s="130" t="s">
        <v>44</v>
      </c>
      <c r="D22" s="406" t="s">
        <v>117</v>
      </c>
      <c r="E22" s="509">
        <f>A3.5.6!E24/A3.5.6!$O24</f>
        <v>2.1926847576956749E-2</v>
      </c>
      <c r="F22" s="510">
        <f>A3.5.6!F24/A3.5.6!$O24</f>
        <v>2.9209227342927337E-2</v>
      </c>
      <c r="G22" s="509">
        <f>A3.5.6!G24/A3.5.6!$O24</f>
        <v>0.30137827604645095</v>
      </c>
      <c r="H22" s="509">
        <f>A3.5.6!H24/A3.5.6!$O24</f>
        <v>1.391269551674134E-2</v>
      </c>
      <c r="I22" s="510">
        <f>A3.5.6!I24/A3.5.6!$O24</f>
        <v>3.9703051699361162E-2</v>
      </c>
      <c r="J22" s="509">
        <f>A3.5.6!J24/A3.5.6!$O24</f>
        <v>9.8373471500429549E-2</v>
      </c>
      <c r="K22" s="509">
        <f>A3.5.6!K24/A3.5.6!$O24</f>
        <v>3.3558572150241821E-2</v>
      </c>
      <c r="L22" s="509">
        <f>A3.5.6!L24/A3.5.6!$O24</f>
        <v>0.42169654587377686</v>
      </c>
      <c r="M22" s="510">
        <f>A3.5.6!M24/A3.5.6!$O24</f>
        <v>4.0241312293114243E-2</v>
      </c>
      <c r="N22" s="510">
        <f>A3.5.6!N24/A3.5.6!$O24</f>
        <v>0</v>
      </c>
      <c r="O22" s="669">
        <f>A3.5.6!O24/A3.5.6!$O24</f>
        <v>1</v>
      </c>
    </row>
    <row r="23" spans="2:15" s="31" customFormat="1" ht="13.35" customHeight="1" x14ac:dyDescent="0.2">
      <c r="B23" s="29"/>
      <c r="C23" s="130" t="s">
        <v>45</v>
      </c>
      <c r="D23" s="406" t="s">
        <v>118</v>
      </c>
      <c r="E23" s="509">
        <f>A3.5.6!E25/A3.5.6!$O25</f>
        <v>3.9816788237124118E-2</v>
      </c>
      <c r="F23" s="510">
        <f>A3.5.6!F25/A3.5.6!$O25</f>
        <v>3.773983936847114E-2</v>
      </c>
      <c r="G23" s="509">
        <f>A3.5.6!G25/A3.5.6!$O25</f>
        <v>0.22236875020887439</v>
      </c>
      <c r="H23" s="509">
        <f>A3.5.6!H25/A3.5.6!$O25</f>
        <v>6.0737591648290538E-3</v>
      </c>
      <c r="I23" s="510">
        <f>A3.5.6!I25/A3.5.6!$O25</f>
        <v>1.9804866375138265E-2</v>
      </c>
      <c r="J23" s="509">
        <f>A3.5.6!J25/A3.5.6!$O25</f>
        <v>0.1732204981990739</v>
      </c>
      <c r="K23" s="509">
        <f>A3.5.6!K25/A3.5.6!$O25</f>
        <v>6.2463334072213335E-2</v>
      </c>
      <c r="L23" s="509">
        <f>A3.5.6!L25/A3.5.6!$O25</f>
        <v>0.39103319600364872</v>
      </c>
      <c r="M23" s="510">
        <f>A3.5.6!M25/A3.5.6!$O25</f>
        <v>5.4673135635311822E-2</v>
      </c>
      <c r="N23" s="510">
        <f>A3.5.6!N25/A3.5.6!$O25</f>
        <v>-7.1941672646848691E-3</v>
      </c>
      <c r="O23" s="669">
        <f>A3.5.6!O25/A3.5.6!$O25</f>
        <v>1</v>
      </c>
    </row>
    <row r="24" spans="2:15" s="31" customFormat="1" ht="13.35" customHeight="1" x14ac:dyDescent="0.2">
      <c r="B24" s="97"/>
      <c r="C24" s="654" t="s">
        <v>46</v>
      </c>
      <c r="D24" s="488" t="s">
        <v>119</v>
      </c>
      <c r="E24" s="514">
        <f>A3.5.6!E26/A3.5.6!$O26</f>
        <v>3.7250631706117164E-3</v>
      </c>
      <c r="F24" s="515">
        <f>A3.5.6!F26/A3.5.6!$O26</f>
        <v>0.16421049288627843</v>
      </c>
      <c r="G24" s="514">
        <f>A3.5.6!G26/A3.5.6!$O26</f>
        <v>0.18276440998281968</v>
      </c>
      <c r="H24" s="514">
        <f>A3.5.6!H26/A3.5.6!$O26</f>
        <v>1.1137130169655946E-2</v>
      </c>
      <c r="I24" s="515">
        <f>A3.5.6!I26/A3.5.6!$O26</f>
        <v>6.4841903810496128E-3</v>
      </c>
      <c r="J24" s="514">
        <f>A3.5.6!J26/A3.5.6!$O26</f>
        <v>0.14818684834092463</v>
      </c>
      <c r="K24" s="514">
        <f>A3.5.6!K26/A3.5.6!$O26</f>
        <v>0.10468148055368116</v>
      </c>
      <c r="L24" s="514">
        <f>A3.5.6!L26/A3.5.6!$O26</f>
        <v>0.34158760370220953</v>
      </c>
      <c r="M24" s="515">
        <f>A3.5.6!M26/A3.5.6!$O26</f>
        <v>3.6470036699241912E-2</v>
      </c>
      <c r="N24" s="515">
        <f>A3.5.6!N26/A3.5.6!$O26</f>
        <v>7.5274411352738841E-4</v>
      </c>
      <c r="O24" s="513">
        <f>A3.5.6!O26/A3.5.6!$O26</f>
        <v>1</v>
      </c>
    </row>
    <row r="25" spans="2:15" s="31" customFormat="1" ht="13.35" customHeight="1" x14ac:dyDescent="0.2">
      <c r="B25" s="97"/>
      <c r="C25" s="511" t="s">
        <v>22</v>
      </c>
      <c r="D25" s="522"/>
      <c r="E25" s="512">
        <f>A3.5.6!E27/A3.5.6!$O27</f>
        <v>1.4046434689402844E-2</v>
      </c>
      <c r="F25" s="513">
        <f>A3.5.6!F27/A3.5.6!$O27</f>
        <v>0.10212492990883271</v>
      </c>
      <c r="G25" s="512">
        <f>A3.5.6!G27/A3.5.6!$O27</f>
        <v>0.19791822927388308</v>
      </c>
      <c r="H25" s="512">
        <f>A3.5.6!H27/A3.5.6!$O27</f>
        <v>9.1907821966241768E-3</v>
      </c>
      <c r="I25" s="513">
        <f>A3.5.6!I27/A3.5.6!$O27</f>
        <v>2.5383406321856691E-2</v>
      </c>
      <c r="J25" s="512">
        <f>A3.5.6!J27/A3.5.6!$O27</f>
        <v>0.16290785389404402</v>
      </c>
      <c r="K25" s="512">
        <f>A3.5.6!K27/A3.5.6!$O27</f>
        <v>8.1762943133308535E-2</v>
      </c>
      <c r="L25" s="512">
        <f>A3.5.6!L27/A3.5.6!$O27</f>
        <v>0.36756118140220223</v>
      </c>
      <c r="M25" s="513">
        <f>A3.5.6!M27/A3.5.6!$O27</f>
        <v>3.7980371336105906E-2</v>
      </c>
      <c r="N25" s="513">
        <f>A3.5.6!N27/A3.5.6!$O27</f>
        <v>1.1238678437396484E-3</v>
      </c>
      <c r="O25" s="513">
        <f>A3.5.6!O27/A3.5.6!$O27</f>
        <v>1</v>
      </c>
    </row>
    <row r="26" spans="2:15" s="31" customFormat="1" ht="13.35" customHeight="1" x14ac:dyDescent="0.2">
      <c r="B26" s="29"/>
      <c r="C26" s="127" t="s">
        <v>32</v>
      </c>
      <c r="D26" s="675" t="s">
        <v>112</v>
      </c>
      <c r="E26" s="509">
        <f>A3.5.6!E12/A3.5.6!E$27</f>
        <v>4.7740048917016033E-3</v>
      </c>
      <c r="F26" s="510">
        <f>A3.5.6!F12/A3.5.6!F$27</f>
        <v>5.8692497105109266E-5</v>
      </c>
      <c r="G26" s="509">
        <f>A3.5.6!G12/A3.5.6!G$27</f>
        <v>1.1216889826917403E-3</v>
      </c>
      <c r="H26" s="509">
        <f>A3.5.6!H12/A3.5.6!H$27</f>
        <v>9.081219884730647E-4</v>
      </c>
      <c r="I26" s="510">
        <f>A3.5.6!I12/A3.5.6!I$27</f>
        <v>5.5651615443228254E-3</v>
      </c>
      <c r="J26" s="509">
        <f>A3.5.6!J12/A3.5.6!J$27</f>
        <v>-1.6079911872221705E-3</v>
      </c>
      <c r="K26" s="509">
        <f>A3.5.6!K12/A3.5.6!K$27</f>
        <v>9.923626583886935E-4</v>
      </c>
      <c r="L26" s="509">
        <f>A3.5.6!L12/A3.5.6!L$27</f>
        <v>4.8171522416710797E-3</v>
      </c>
      <c r="M26" s="510">
        <f>A3.5.6!M12/A3.5.6!M$27</f>
        <v>3.2847411341623617E-3</v>
      </c>
      <c r="N26" s="510">
        <f>A3.5.6!N12/A3.5.6!N$27</f>
        <v>0.73436883136371001</v>
      </c>
      <c r="O26" s="669">
        <f>A3.5.6!O12/A3.5.6!O$27</f>
        <v>2.9845349906421708E-3</v>
      </c>
    </row>
    <row r="27" spans="2:15" s="31" customFormat="1" ht="13.35" customHeight="1" x14ac:dyDescent="0.2">
      <c r="B27" s="29"/>
      <c r="C27" s="127" t="s">
        <v>33</v>
      </c>
      <c r="D27" s="406" t="s">
        <v>61</v>
      </c>
      <c r="E27" s="509">
        <f>A3.5.6!E13/A3.5.6!E$27</f>
        <v>1.1551817948192284E-2</v>
      </c>
      <c r="F27" s="510">
        <f>A3.5.6!F13/A3.5.6!F$27</f>
        <v>1.6184542785200215E-4</v>
      </c>
      <c r="G27" s="509">
        <f>A3.5.6!G13/A3.5.6!G$27</f>
        <v>3.2052436048881404E-3</v>
      </c>
      <c r="H27" s="509">
        <f>A3.5.6!H13/A3.5.6!H$27</f>
        <v>2.6317208202660206E-3</v>
      </c>
      <c r="I27" s="510">
        <f>A3.5.6!I13/A3.5.6!I$27</f>
        <v>1.3200919824729306E-2</v>
      </c>
      <c r="J27" s="509">
        <f>A3.5.6!J13/A3.5.6!J$27</f>
        <v>8.1506339483688548E-3</v>
      </c>
      <c r="K27" s="509">
        <f>A3.5.6!K13/A3.5.6!K$27</f>
        <v>2.300181778232636E-3</v>
      </c>
      <c r="L27" s="509">
        <f>A3.5.6!L13/A3.5.6!L$27</f>
        <v>1.0144958434968121E-2</v>
      </c>
      <c r="M27" s="510">
        <f>A3.5.6!M13/A3.5.6!M$27</f>
        <v>7.581156650141801E-3</v>
      </c>
      <c r="N27" s="510">
        <f>A3.5.6!N13/A3.5.6!N$27</f>
        <v>1.8339961302000718E-2</v>
      </c>
      <c r="O27" s="669">
        <f>A3.5.6!O13/A3.5.6!O$27</f>
        <v>6.7257499940543046E-3</v>
      </c>
    </row>
    <row r="28" spans="2:15" s="31" customFormat="1" ht="13.35" customHeight="1" x14ac:dyDescent="0.2">
      <c r="B28" s="29"/>
      <c r="C28" s="130" t="s">
        <v>34</v>
      </c>
      <c r="D28" s="406" t="s">
        <v>62</v>
      </c>
      <c r="E28" s="509">
        <f>A3.5.6!E14/A3.5.6!E$27</f>
        <v>2.2044237269043098E-2</v>
      </c>
      <c r="F28" s="510">
        <f>A3.5.6!F14/A3.5.6!F$27</f>
        <v>2.462808535241675E-4</v>
      </c>
      <c r="G28" s="509">
        <f>A3.5.6!G14/A3.5.6!G$27</f>
        <v>6.6380059595170246E-3</v>
      </c>
      <c r="H28" s="509">
        <f>A3.5.6!H14/A3.5.6!H$27</f>
        <v>4.730963555551867E-3</v>
      </c>
      <c r="I28" s="510">
        <f>A3.5.6!I14/A3.5.6!I$27</f>
        <v>2.4385910894161384E-2</v>
      </c>
      <c r="J28" s="509">
        <f>A3.5.6!J14/A3.5.6!J$27</f>
        <v>1.4948909510626326E-2</v>
      </c>
      <c r="K28" s="509">
        <f>A3.5.6!K14/A3.5.6!K$27</f>
        <v>4.5569823458360302E-3</v>
      </c>
      <c r="L28" s="509">
        <f>A3.5.6!L14/A3.5.6!L$27</f>
        <v>1.5832833890302607E-2</v>
      </c>
      <c r="M28" s="510">
        <f>A3.5.6!M14/A3.5.6!M$27</f>
        <v>1.5036484110200409E-2</v>
      </c>
      <c r="N28" s="510">
        <f>A3.5.6!N14/A3.5.6!N$27</f>
        <v>1.2422980508403705E-2</v>
      </c>
      <c r="O28" s="669">
        <f>A3.5.6!O14/A3.5.6!O$27</f>
        <v>1.1523530702683384E-2</v>
      </c>
    </row>
    <row r="29" spans="2:15" s="31" customFormat="1" ht="13.35" customHeight="1" x14ac:dyDescent="0.2">
      <c r="B29" s="29"/>
      <c r="C29" s="130" t="s">
        <v>35</v>
      </c>
      <c r="D29" s="406" t="s">
        <v>58</v>
      </c>
      <c r="E29" s="509">
        <f>A3.5.6!E15/A3.5.6!E$27</f>
        <v>2.2911580248326829E-2</v>
      </c>
      <c r="F29" s="510">
        <f>A3.5.6!F15/A3.5.6!F$27</f>
        <v>2.7020030444953032E-4</v>
      </c>
      <c r="G29" s="509">
        <f>A3.5.6!G15/A3.5.6!G$27</f>
        <v>6.8501525228744104E-3</v>
      </c>
      <c r="H29" s="509">
        <f>A3.5.6!H15/A3.5.6!H$27</f>
        <v>4.9570415077335355E-3</v>
      </c>
      <c r="I29" s="510">
        <f>A3.5.6!I15/A3.5.6!I$27</f>
        <v>2.3956196880442839E-2</v>
      </c>
      <c r="J29" s="509">
        <f>A3.5.6!J15/A3.5.6!J$27</f>
        <v>1.3416296388799986E-2</v>
      </c>
      <c r="K29" s="509">
        <f>A3.5.6!K15/A3.5.6!K$27</f>
        <v>4.1966136124685889E-3</v>
      </c>
      <c r="L29" s="509">
        <f>A3.5.6!L15/A3.5.6!L$27</f>
        <v>1.3702641520155243E-2</v>
      </c>
      <c r="M29" s="510">
        <f>A3.5.6!M15/A3.5.6!M$27</f>
        <v>1.4653513564290503E-2</v>
      </c>
      <c r="N29" s="510">
        <f>A3.5.6!N15/A3.5.6!N$27</f>
        <v>1.45734582608527E-2</v>
      </c>
      <c r="O29" s="669">
        <f>A3.5.6!O15/A3.5.6!O$27</f>
        <v>1.0497070393701154E-2</v>
      </c>
    </row>
    <row r="30" spans="2:15" s="31" customFormat="1" ht="13.35" customHeight="1" x14ac:dyDescent="0.2">
      <c r="B30" s="29"/>
      <c r="C30" s="130" t="s">
        <v>36</v>
      </c>
      <c r="D30" s="406" t="s">
        <v>59</v>
      </c>
      <c r="E30" s="509">
        <f>A3.5.6!E16/A3.5.6!E$27</f>
        <v>2.7065470951852844E-2</v>
      </c>
      <c r="F30" s="510">
        <f>A3.5.6!F16/A3.5.6!F$27</f>
        <v>2.368961025001394E-4</v>
      </c>
      <c r="G30" s="509">
        <f>A3.5.6!G16/A3.5.6!G$27</f>
        <v>7.167719142988499E-3</v>
      </c>
      <c r="H30" s="509">
        <f>A3.5.6!H16/A3.5.6!H$27</f>
        <v>3.6884671459572449E-3</v>
      </c>
      <c r="I30" s="510">
        <f>A3.5.6!I16/A3.5.6!I$27</f>
        <v>2.3652722120349367E-2</v>
      </c>
      <c r="J30" s="509">
        <f>A3.5.6!J16/A3.5.6!J$27</f>
        <v>1.3141199830440511E-2</v>
      </c>
      <c r="K30" s="509">
        <f>A3.5.6!K16/A3.5.6!K$27</f>
        <v>4.2856258907628094E-3</v>
      </c>
      <c r="L30" s="509">
        <f>A3.5.6!L16/A3.5.6!L$27</f>
        <v>1.2177017151989789E-2</v>
      </c>
      <c r="M30" s="510">
        <f>A3.5.6!M16/A3.5.6!M$27</f>
        <v>1.5194794735280858E-2</v>
      </c>
      <c r="N30" s="510">
        <f>A3.5.6!N16/A3.5.6!N$27</f>
        <v>9.5259204751928228E-3</v>
      </c>
      <c r="O30" s="669">
        <f>A3.5.6!O16/A3.5.6!O$27</f>
        <v>1.0012093883449249E-2</v>
      </c>
    </row>
    <row r="31" spans="2:15" s="31" customFormat="1" ht="13.35" customHeight="1" x14ac:dyDescent="0.2">
      <c r="B31" s="29"/>
      <c r="C31" s="130" t="s">
        <v>37</v>
      </c>
      <c r="D31" s="406" t="s">
        <v>63</v>
      </c>
      <c r="E31" s="509">
        <f>A3.5.6!E17/A3.5.6!E$27</f>
        <v>8.3717855327880744E-2</v>
      </c>
      <c r="F31" s="510">
        <f>A3.5.6!F17/A3.5.6!F$27</f>
        <v>1.9060834765660698E-3</v>
      </c>
      <c r="G31" s="509">
        <f>A3.5.6!G17/A3.5.6!G$27</f>
        <v>3.1612983492081234E-2</v>
      </c>
      <c r="H31" s="509">
        <f>A3.5.6!H17/A3.5.6!H$27</f>
        <v>2.0167930221298806E-2</v>
      </c>
      <c r="I31" s="510">
        <f>A3.5.6!I17/A3.5.6!I$27</f>
        <v>9.0140874357508477E-2</v>
      </c>
      <c r="J31" s="509">
        <f>A3.5.6!J17/A3.5.6!J$27</f>
        <v>5.1011282348595741E-2</v>
      </c>
      <c r="K31" s="509">
        <f>A3.5.6!K17/A3.5.6!K$27</f>
        <v>1.8249397065433822E-2</v>
      </c>
      <c r="L31" s="509">
        <f>A3.5.6!L17/A3.5.6!L$27</f>
        <v>4.4267399097100382E-2</v>
      </c>
      <c r="M31" s="510">
        <f>A3.5.6!M17/A3.5.6!M$27</f>
        <v>5.106528929655095E-2</v>
      </c>
      <c r="N31" s="510">
        <f>A3.5.6!N17/A3.5.6!N$27</f>
        <v>2.4105546674017216E-2</v>
      </c>
      <c r="O31" s="669">
        <f>A3.5.6!O17/A3.5.6!O$27</f>
        <v>3.8140633792142067E-2</v>
      </c>
    </row>
    <row r="32" spans="2:15" s="31" customFormat="1" ht="13.35" customHeight="1" x14ac:dyDescent="0.2">
      <c r="B32" s="29"/>
      <c r="C32" s="130" t="s">
        <v>38</v>
      </c>
      <c r="D32" s="406" t="s">
        <v>64</v>
      </c>
      <c r="E32" s="509">
        <f>A3.5.6!E18/A3.5.6!E$27</f>
        <v>8.679749278193824E-2</v>
      </c>
      <c r="F32" s="510">
        <f>A3.5.6!F18/A3.5.6!F$27</f>
        <v>1.0765733017370567E-3</v>
      </c>
      <c r="G32" s="509">
        <f>A3.5.6!G18/A3.5.6!G$27</f>
        <v>3.760398699869627E-2</v>
      </c>
      <c r="H32" s="509">
        <f>A3.5.6!H18/A3.5.6!H$27</f>
        <v>2.242601294786056E-2</v>
      </c>
      <c r="I32" s="510">
        <f>A3.5.6!I18/A3.5.6!I$27</f>
        <v>9.550203279755777E-2</v>
      </c>
      <c r="J32" s="509">
        <f>A3.5.6!J18/A3.5.6!J$27</f>
        <v>5.5719329679409943E-2</v>
      </c>
      <c r="K32" s="509">
        <f>A3.5.6!K18/A3.5.6!K$27</f>
        <v>2.1807022141756637E-2</v>
      </c>
      <c r="L32" s="509">
        <f>A3.5.6!L18/A3.5.6!L$27</f>
        <v>4.2511234214888567E-2</v>
      </c>
      <c r="M32" s="510">
        <f>A3.5.6!M18/A3.5.6!M$27</f>
        <v>4.2327656882884764E-2</v>
      </c>
      <c r="N32" s="510">
        <f>A3.5.6!N18/A3.5.6!N$27</f>
        <v>3.2545188557920261E-2</v>
      </c>
      <c r="O32" s="669">
        <f>A3.5.6!O18/A3.5.6!O$27</f>
        <v>3.9531733128321998E-2</v>
      </c>
    </row>
    <row r="33" spans="2:15" s="31" customFormat="1" ht="13.35" customHeight="1" x14ac:dyDescent="0.2">
      <c r="B33" s="29"/>
      <c r="C33" s="130" t="s">
        <v>39</v>
      </c>
      <c r="D33" s="406" t="s">
        <v>65</v>
      </c>
      <c r="E33" s="509">
        <f>A3.5.6!E19/A3.5.6!E$27</f>
        <v>5.9313893107014813E-2</v>
      </c>
      <c r="F33" s="510">
        <f>A3.5.6!F19/A3.5.6!F$27</f>
        <v>1.5617555842773472E-3</v>
      </c>
      <c r="G33" s="509">
        <f>A3.5.6!G19/A3.5.6!G$27</f>
        <v>2.9819879576549677E-2</v>
      </c>
      <c r="H33" s="509">
        <f>A3.5.6!H19/A3.5.6!H$27</f>
        <v>1.3920651762226753E-2</v>
      </c>
      <c r="I33" s="510">
        <f>A3.5.6!I19/A3.5.6!I$27</f>
        <v>7.3750433195624868E-2</v>
      </c>
      <c r="J33" s="509">
        <f>A3.5.6!J19/A3.5.6!J$27</f>
        <v>3.3351106066933964E-2</v>
      </c>
      <c r="K33" s="509">
        <f>A3.5.6!K19/A3.5.6!K$27</f>
        <v>1.4885921003830009E-2</v>
      </c>
      <c r="L33" s="509">
        <f>A3.5.6!L19/A3.5.6!L$27</f>
        <v>2.767039534823619E-2</v>
      </c>
      <c r="M33" s="510">
        <f>A3.5.6!M19/A3.5.6!M$27</f>
        <v>2.4119615408964606E-2</v>
      </c>
      <c r="N33" s="510">
        <f>A3.5.6!N19/A3.5.6!N$27</f>
        <v>5.8023120585725726E-3</v>
      </c>
      <c r="O33" s="669">
        <f>A3.5.6!O19/A3.5.6!O$27</f>
        <v>2.6637949571433398E-2</v>
      </c>
    </row>
    <row r="34" spans="2:15" s="31" customFormat="1" ht="13.35" customHeight="1" x14ac:dyDescent="0.2">
      <c r="B34" s="29"/>
      <c r="C34" s="130" t="s">
        <v>40</v>
      </c>
      <c r="D34" s="406" t="s">
        <v>66</v>
      </c>
      <c r="E34" s="509">
        <f>A3.5.6!E20/A3.5.6!E$27</f>
        <v>4.3786871096701485E-2</v>
      </c>
      <c r="F34" s="510">
        <f>A3.5.6!F20/A3.5.6!F$27</f>
        <v>1.2128855455698221E-3</v>
      </c>
      <c r="G34" s="509">
        <f>A3.5.6!G20/A3.5.6!G$27</f>
        <v>2.4303217432724275E-2</v>
      </c>
      <c r="H34" s="509">
        <f>A3.5.6!H20/A3.5.6!H$27</f>
        <v>1.3252103413828062E-2</v>
      </c>
      <c r="I34" s="510">
        <f>A3.5.6!I20/A3.5.6!I$27</f>
        <v>5.3653041454384633E-2</v>
      </c>
      <c r="J34" s="509">
        <f>A3.5.6!J20/A3.5.6!J$27</f>
        <v>2.530456031171071E-2</v>
      </c>
      <c r="K34" s="509">
        <f>A3.5.6!K20/A3.5.6!K$27</f>
        <v>1.2105948150985025E-2</v>
      </c>
      <c r="L34" s="509">
        <f>A3.5.6!L20/A3.5.6!L$27</f>
        <v>2.1108825206909251E-2</v>
      </c>
      <c r="M34" s="510">
        <f>A3.5.6!M20/A3.5.6!M$27</f>
        <v>1.6288551265473933E-2</v>
      </c>
      <c r="N34" s="510">
        <f>A3.5.6!N20/A3.5.6!N$27</f>
        <v>1.6324016109658911E-2</v>
      </c>
      <c r="O34" s="669">
        <f>A3.5.6!O20/A3.5.6!O$27</f>
        <v>2.054056474194587E-2</v>
      </c>
    </row>
    <row r="35" spans="2:15" s="31" customFormat="1" ht="13.35" customHeight="1" x14ac:dyDescent="0.2">
      <c r="B35" s="29"/>
      <c r="C35" s="130" t="s">
        <v>41</v>
      </c>
      <c r="D35" s="406" t="s">
        <v>114</v>
      </c>
      <c r="E35" s="509">
        <f>A3.5.6!E21/A3.5.6!E$27</f>
        <v>0.14391061668415853</v>
      </c>
      <c r="F35" s="510">
        <f>A3.5.6!F21/A3.5.6!F$27</f>
        <v>9.8508171111873696E-3</v>
      </c>
      <c r="G35" s="509">
        <f>A3.5.6!G21/A3.5.6!G$27</f>
        <v>8.7225221183565696E-2</v>
      </c>
      <c r="H35" s="509">
        <f>A3.5.6!H21/A3.5.6!H$27</f>
        <v>5.2069361283508579E-2</v>
      </c>
      <c r="I35" s="510">
        <f>A3.5.6!I21/A3.5.6!I$27</f>
        <v>0.15976519818843912</v>
      </c>
      <c r="J35" s="509">
        <f>A3.5.6!J21/A3.5.6!J$27</f>
        <v>8.6021702462955943E-2</v>
      </c>
      <c r="K35" s="509">
        <f>A3.5.6!K21/A3.5.6!K$27</f>
        <v>5.1220646449639577E-2</v>
      </c>
      <c r="L35" s="509">
        <f>A3.5.6!L21/A3.5.6!L$27</f>
        <v>7.3148049883555125E-2</v>
      </c>
      <c r="M35" s="510">
        <f>A3.5.6!M21/A3.5.6!M$27</f>
        <v>5.7463074317070026E-2</v>
      </c>
      <c r="N35" s="510">
        <f>A3.5.6!N21/A3.5.6!N$27</f>
        <v>0</v>
      </c>
      <c r="O35" s="669">
        <f>A3.5.6!O21/A3.5.6!O$27</f>
        <v>7.2095263783056418E-2</v>
      </c>
    </row>
    <row r="36" spans="2:15" s="31" customFormat="1" ht="13.35" customHeight="1" x14ac:dyDescent="0.2">
      <c r="B36" s="29"/>
      <c r="C36" s="130" t="s">
        <v>42</v>
      </c>
      <c r="D36" s="406" t="s">
        <v>115</v>
      </c>
      <c r="E36" s="509">
        <f>A3.5.6!E22/A3.5.6!E$27</f>
        <v>7.0604020502460119E-2</v>
      </c>
      <c r="F36" s="510">
        <f>A3.5.6!F22/A3.5.6!F$27</f>
        <v>1.0039215285332932E-2</v>
      </c>
      <c r="G36" s="509">
        <f>A3.5.6!G22/A3.5.6!G$27</f>
        <v>7.6421164685160373E-2</v>
      </c>
      <c r="H36" s="509">
        <f>A3.5.6!H22/A3.5.6!H$27</f>
        <v>5.6639251051830757E-2</v>
      </c>
      <c r="I36" s="510">
        <f>A3.5.6!I22/A3.5.6!I$27</f>
        <v>0.11650698674842121</v>
      </c>
      <c r="J36" s="509">
        <f>A3.5.6!J22/A3.5.6!J$27</f>
        <v>5.5882837996890547E-2</v>
      </c>
      <c r="K36" s="509">
        <f>A3.5.6!K22/A3.5.6!K$27</f>
        <v>3.7591834183532263E-2</v>
      </c>
      <c r="L36" s="509">
        <f>A3.5.6!L22/A3.5.6!L$27</f>
        <v>5.4988941376190356E-2</v>
      </c>
      <c r="M36" s="510">
        <f>A3.5.6!M22/A3.5.6!M$27</f>
        <v>4.7047817049816421E-2</v>
      </c>
      <c r="N36" s="510">
        <f>A3.5.6!N22/A3.5.6!N$27</f>
        <v>0</v>
      </c>
      <c r="O36" s="669">
        <f>A3.5.6!O22/A3.5.6!O$27</f>
        <v>5.4796099744454825E-2</v>
      </c>
    </row>
    <row r="37" spans="2:15" s="31" customFormat="1" ht="13.35" customHeight="1" x14ac:dyDescent="0.2">
      <c r="B37" s="29"/>
      <c r="C37" s="130" t="s">
        <v>43</v>
      </c>
      <c r="D37" s="406" t="s">
        <v>116</v>
      </c>
      <c r="E37" s="509">
        <f>A3.5.6!E23/A3.5.6!E$27</f>
        <v>5.7806294304174236E-2</v>
      </c>
      <c r="F37" s="510">
        <f>A3.5.6!F23/A3.5.6!F$27</f>
        <v>1.2580950588519676E-2</v>
      </c>
      <c r="G37" s="509">
        <f>A3.5.6!G23/A3.5.6!G$27</f>
        <v>4.7404453802322409E-2</v>
      </c>
      <c r="H37" s="509">
        <f>A3.5.6!H23/A3.5.6!H$27</f>
        <v>2.5241217346151541E-2</v>
      </c>
      <c r="I37" s="510">
        <f>A3.5.6!I23/A3.5.6!I$27</f>
        <v>8.5973441939465017E-2</v>
      </c>
      <c r="J37" s="509">
        <f>A3.5.6!J23/A3.5.6!J$27</f>
        <v>3.8277243496952669E-2</v>
      </c>
      <c r="K37" s="509">
        <f>A3.5.6!K23/A3.5.6!K$27</f>
        <v>2.9794697079647162E-2</v>
      </c>
      <c r="L37" s="509">
        <f>A3.5.6!L23/A3.5.6!L$27</f>
        <v>3.7779928557123289E-2</v>
      </c>
      <c r="M37" s="510">
        <f>A3.5.6!M23/A3.5.6!M$27</f>
        <v>3.6309580774615227E-2</v>
      </c>
      <c r="N37" s="510">
        <f>A3.5.6!N23/A3.5.6!N$27</f>
        <v>0.11263191078741175</v>
      </c>
      <c r="O37" s="669">
        <f>A3.5.6!O23/A3.5.6!O$27</f>
        <v>3.7957127562918247E-2</v>
      </c>
    </row>
    <row r="38" spans="2:15" s="31" customFormat="1" ht="13.35" customHeight="1" x14ac:dyDescent="0.2">
      <c r="B38" s="29"/>
      <c r="C38" s="130" t="s">
        <v>44</v>
      </c>
      <c r="D38" s="406" t="s">
        <v>117</v>
      </c>
      <c r="E38" s="509">
        <f>A3.5.6!E24/A3.5.6!E$27</f>
        <v>3.862185354043806E-2</v>
      </c>
      <c r="F38" s="510">
        <f>A3.5.6!F24/A3.5.6!F$27</f>
        <v>7.0763827747084502E-3</v>
      </c>
      <c r="G38" s="509">
        <f>A3.5.6!G24/A3.5.6!G$27</f>
        <v>3.767464482278253E-2</v>
      </c>
      <c r="H38" s="509">
        <f>A3.5.6!H24/A3.5.6!H$27</f>
        <v>3.7452587339292229E-2</v>
      </c>
      <c r="I38" s="510">
        <f>A3.5.6!I24/A3.5.6!I$27</f>
        <v>3.8698756194582871E-2</v>
      </c>
      <c r="J38" s="509">
        <f>A3.5.6!J24/A3.5.6!J$27</f>
        <v>1.4940288856228586E-2</v>
      </c>
      <c r="K38" s="509">
        <f>A3.5.6!K24/A3.5.6!K$27</f>
        <v>1.0154767338124749E-2</v>
      </c>
      <c r="L38" s="509">
        <f>A3.5.6!L24/A3.5.6!L$27</f>
        <v>2.8385295789166692E-2</v>
      </c>
      <c r="M38" s="510">
        <f>A3.5.6!M24/A3.5.6!M$27</f>
        <v>2.6214160101415945E-2</v>
      </c>
      <c r="N38" s="510">
        <f>A3.5.6!N24/A3.5.6!N$27</f>
        <v>0</v>
      </c>
      <c r="O38" s="669">
        <f>A3.5.6!O24/A3.5.6!O$27</f>
        <v>2.4741328703792597E-2</v>
      </c>
    </row>
    <row r="39" spans="2:15" s="31" customFormat="1" ht="13.35" customHeight="1" x14ac:dyDescent="0.2">
      <c r="B39" s="29"/>
      <c r="C39" s="130" t="s">
        <v>45</v>
      </c>
      <c r="D39" s="406" t="s">
        <v>118</v>
      </c>
      <c r="E39" s="509">
        <f>A3.5.6!E25/A3.5.6!E$27</f>
        <v>0.17179058296111638</v>
      </c>
      <c r="F39" s="510">
        <f>A3.5.6!F25/A3.5.6!F$27</f>
        <v>2.2395847839200681E-2</v>
      </c>
      <c r="G39" s="509">
        <f>A3.5.6!G25/A3.5.6!G$27</f>
        <v>6.8090604640262523E-2</v>
      </c>
      <c r="H39" s="509">
        <f>A3.5.6!H25/A3.5.6!H$27</f>
        <v>4.0050166450552045E-2</v>
      </c>
      <c r="I39" s="510">
        <f>A3.5.6!I25/A3.5.6!I$27</f>
        <v>4.728476631733327E-2</v>
      </c>
      <c r="J39" s="509">
        <f>A3.5.6!J25/A3.5.6!J$27</f>
        <v>6.4440142658641134E-2</v>
      </c>
      <c r="K39" s="509">
        <f>A3.5.6!K25/A3.5.6!K$27</f>
        <v>4.629860204666613E-2</v>
      </c>
      <c r="L39" s="509">
        <f>A3.5.6!L25/A3.5.6!L$27</f>
        <v>6.4473793079450989E-2</v>
      </c>
      <c r="M39" s="510">
        <f>A3.5.6!M25/A3.5.6!M$27</f>
        <v>8.7239668809247869E-2</v>
      </c>
      <c r="N39" s="510">
        <f>A3.5.6!N25/A3.5.6!N$27</f>
        <v>-0.38793996113857149</v>
      </c>
      <c r="O39" s="669">
        <f>A3.5.6!O25/A3.5.6!O$27</f>
        <v>6.0603712922477827E-2</v>
      </c>
    </row>
    <row r="40" spans="2:15" s="31" customFormat="1" ht="13.35" customHeight="1" x14ac:dyDescent="0.2">
      <c r="B40" s="97"/>
      <c r="C40" s="654" t="s">
        <v>46</v>
      </c>
      <c r="D40" s="488" t="s">
        <v>119</v>
      </c>
      <c r="E40" s="514">
        <f>A3.5.6!E26/A3.5.6!E$27</f>
        <v>0.15360308315930277</v>
      </c>
      <c r="F40" s="515">
        <f>A3.5.6!F26/A3.5.6!F$27</f>
        <v>0.93132557330746968</v>
      </c>
      <c r="G40" s="514">
        <f>A3.5.6!G26/A3.5.6!G$27</f>
        <v>0.53485766893486941</v>
      </c>
      <c r="H40" s="514">
        <f>A3.5.6!H26/A3.5.6!H$27</f>
        <v>0.70186440316546894</v>
      </c>
      <c r="I40" s="515">
        <f>A3.5.6!I26/A3.5.6!I$27</f>
        <v>0.14795793149880626</v>
      </c>
      <c r="J40" s="514">
        <f>A3.5.6!J26/A3.5.6!J$27</f>
        <v>0.52686583131916798</v>
      </c>
      <c r="K40" s="514">
        <f>A3.5.6!K26/A3.5.6!K$27</f>
        <v>0.74155904377166226</v>
      </c>
      <c r="L40" s="514">
        <f>A3.5.6!L26/A3.5.6!L$27</f>
        <v>0.53827580379585782</v>
      </c>
      <c r="M40" s="515">
        <f>A3.5.6!M26/A3.5.6!M$27</f>
        <v>0.55617234339778232</v>
      </c>
      <c r="N40" s="515">
        <f>A3.5.6!N26/A3.5.6!N$27</f>
        <v>0.38793996113853668</v>
      </c>
      <c r="O40" s="513">
        <f>A3.5.6!O26/A3.5.6!O$27</f>
        <v>0.5792051240123669</v>
      </c>
    </row>
    <row r="41" spans="2:15" s="31" customFormat="1" ht="13.35" customHeight="1" x14ac:dyDescent="0.2">
      <c r="B41" s="97"/>
      <c r="C41" s="511" t="s">
        <v>22</v>
      </c>
      <c r="D41" s="522"/>
      <c r="E41" s="512">
        <f>A3.5.6!E27/A3.5.6!E$27</f>
        <v>1</v>
      </c>
      <c r="F41" s="513">
        <f>A3.5.6!F27/A3.5.6!F$27</f>
        <v>1</v>
      </c>
      <c r="G41" s="512">
        <f>A3.5.6!G27/A3.5.6!G$27</f>
        <v>1</v>
      </c>
      <c r="H41" s="512">
        <f>A3.5.6!H27/A3.5.6!H$27</f>
        <v>1</v>
      </c>
      <c r="I41" s="513">
        <f>A3.5.6!I27/A3.5.6!I$27</f>
        <v>1</v>
      </c>
      <c r="J41" s="512">
        <f>A3.5.6!J27/A3.5.6!J$27</f>
        <v>1</v>
      </c>
      <c r="K41" s="512">
        <f>A3.5.6!K27/A3.5.6!K$27</f>
        <v>1</v>
      </c>
      <c r="L41" s="512">
        <f>A3.5.6!L27/A3.5.6!L$27</f>
        <v>1</v>
      </c>
      <c r="M41" s="513">
        <f>A3.5.6!M27/A3.5.6!M$27</f>
        <v>1</v>
      </c>
      <c r="N41" s="513">
        <f>A3.5.6!N27/A3.5.6!N$27</f>
        <v>1</v>
      </c>
      <c r="O41" s="513">
        <f>A3.5.6!O27/A3.5.6!O$27</f>
        <v>1</v>
      </c>
    </row>
    <row r="42" spans="2:15" s="31" customFormat="1" ht="13.35" customHeight="1" x14ac:dyDescent="0.2"/>
    <row r="43" spans="2:15" s="31" customFormat="1" ht="13.35" customHeight="1" x14ac:dyDescent="0.2"/>
    <row r="44" spans="2:15" s="31" customFormat="1" ht="13.35" customHeight="1" x14ac:dyDescent="0.2">
      <c r="J44" s="805" t="s">
        <v>190</v>
      </c>
    </row>
    <row r="45" spans="2:15" s="31" customFormat="1" ht="13.35" customHeight="1" x14ac:dyDescent="0.2"/>
    <row r="46" spans="2:15" s="31" customFormat="1" ht="13.35" customHeight="1" x14ac:dyDescent="0.2"/>
    <row r="47" spans="2:15" s="31" customFormat="1" ht="13.35" customHeight="1" x14ac:dyDescent="0.2"/>
    <row r="48" spans="2:15" s="31" customFormat="1" ht="13.35" customHeight="1" x14ac:dyDescent="0.2"/>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pans="3:10" s="31" customFormat="1" ht="13.35" customHeight="1" x14ac:dyDescent="0.2"/>
    <row r="3154" spans="3:10" s="31" customFormat="1" ht="13.35" customHeight="1" x14ac:dyDescent="0.2"/>
    <row r="3155" spans="3:10" s="31" customFormat="1" ht="13.35" customHeight="1" x14ac:dyDescent="0.2"/>
    <row r="3156" spans="3:10" s="31" customFormat="1" ht="13.35" customHeight="1" x14ac:dyDescent="0.2"/>
    <row r="3157" spans="3:10" s="31" customFormat="1" ht="13.35" customHeight="1" x14ac:dyDescent="0.2"/>
    <row r="3158" spans="3:10" s="31" customFormat="1" ht="13.35" customHeight="1" x14ac:dyDescent="0.2"/>
    <row r="3159" spans="3:10" s="31" customFormat="1" ht="13.35" customHeight="1" x14ac:dyDescent="0.2"/>
    <row r="3160" spans="3:10" s="31" customFormat="1" ht="13.35" customHeight="1" x14ac:dyDescent="0.2"/>
    <row r="3161" spans="3:10" s="31" customFormat="1" ht="13.35" customHeight="1" x14ac:dyDescent="0.2"/>
    <row r="3162" spans="3:10" s="31" customFormat="1" ht="13.35" customHeight="1" x14ac:dyDescent="0.2"/>
    <row r="3163" spans="3:10" s="31" customFormat="1" ht="13.35" customHeight="1" x14ac:dyDescent="0.2"/>
    <row r="3164" spans="3:10" s="31" customFormat="1" ht="13.35" customHeight="1" x14ac:dyDescent="0.2"/>
    <row r="3165" spans="3:10" x14ac:dyDescent="0.2">
      <c r="C3165" s="31"/>
      <c r="D3165" s="31"/>
      <c r="E3165" s="31"/>
      <c r="F3165" s="31"/>
      <c r="G3165" s="31"/>
      <c r="I3165" s="31"/>
      <c r="J3165" s="31"/>
    </row>
  </sheetData>
  <mergeCells count="12">
    <mergeCell ref="C4:D9"/>
    <mergeCell ref="E4:E9"/>
    <mergeCell ref="F4:F9"/>
    <mergeCell ref="L4:L9"/>
    <mergeCell ref="M4:M9"/>
    <mergeCell ref="N4:N9"/>
    <mergeCell ref="O4:O9"/>
    <mergeCell ref="G4:G9"/>
    <mergeCell ref="H4:H9"/>
    <mergeCell ref="I4:I9"/>
    <mergeCell ref="J4:J9"/>
    <mergeCell ref="K4:K9"/>
  </mergeCells>
  <hyperlinks>
    <hyperlink ref="J44"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84"/>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1.28515625" style="95" customWidth="1"/>
    <col min="17" max="17" width="11.28515625" style="95" hidden="1" customWidth="1"/>
    <col min="18" max="19" width="11.28515625" style="95" customWidth="1"/>
    <col min="20" max="22" width="9.28515625" style="95" customWidth="1"/>
    <col min="23" max="23" width="9.140625" style="95"/>
    <col min="24" max="26" width="9.140625" style="636"/>
    <col min="27" max="27" width="50.7109375" style="636" bestFit="1" customWidth="1"/>
    <col min="28" max="28" width="9.140625" style="636"/>
    <col min="29" max="29" width="10" style="636" bestFit="1" customWidth="1"/>
    <col min="30" max="35" width="9.140625" style="636"/>
    <col min="36" max="16384" width="9.140625" style="96"/>
  </cols>
  <sheetData>
    <row r="1" spans="2:36" s="31" customFormat="1" ht="15" customHeight="1" x14ac:dyDescent="0.2">
      <c r="B1" s="238" t="s">
        <v>359</v>
      </c>
      <c r="C1" s="57"/>
      <c r="D1" s="57"/>
      <c r="E1" s="122"/>
      <c r="F1" s="122"/>
      <c r="G1" s="624"/>
      <c r="H1" s="93"/>
      <c r="I1" s="93"/>
      <c r="J1" s="93"/>
      <c r="K1" s="93"/>
      <c r="L1" s="93"/>
      <c r="M1" s="93"/>
      <c r="N1" s="93"/>
      <c r="O1" s="93"/>
    </row>
    <row r="2" spans="2:36" s="31" customFormat="1" ht="15" customHeight="1" x14ac:dyDescent="0.2">
      <c r="B2" s="642"/>
      <c r="C2" s="643" t="s">
        <v>141</v>
      </c>
      <c r="D2" s="644"/>
      <c r="E2" s="656" t="s">
        <v>376</v>
      </c>
      <c r="F2" s="645"/>
      <c r="G2" s="646"/>
      <c r="H2" s="645"/>
      <c r="I2" s="645"/>
      <c r="J2" s="645"/>
      <c r="K2" s="645"/>
      <c r="L2" s="646"/>
      <c r="M2" s="646"/>
      <c r="N2" s="645"/>
      <c r="O2" s="647"/>
    </row>
    <row r="3" spans="2:36"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146</v>
      </c>
      <c r="D4" s="889"/>
      <c r="E4" s="869"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0"/>
      <c r="E5" s="870"/>
      <c r="F5" s="811"/>
      <c r="G5" s="814"/>
      <c r="H5" s="814"/>
      <c r="I5" s="811"/>
      <c r="J5" s="814"/>
      <c r="K5" s="814"/>
      <c r="L5" s="814"/>
      <c r="M5" s="811"/>
      <c r="N5" s="811"/>
      <c r="O5" s="811"/>
    </row>
    <row r="6" spans="2:36" s="31" customFormat="1" ht="12.6" customHeight="1" x14ac:dyDescent="0.2">
      <c r="B6" s="650"/>
      <c r="C6" s="890"/>
      <c r="D6" s="890"/>
      <c r="E6" s="870"/>
      <c r="F6" s="811"/>
      <c r="G6" s="814"/>
      <c r="H6" s="814"/>
      <c r="I6" s="811"/>
      <c r="J6" s="814"/>
      <c r="K6" s="814"/>
      <c r="L6" s="814"/>
      <c r="M6" s="811"/>
      <c r="N6" s="811"/>
      <c r="O6" s="811"/>
    </row>
    <row r="7" spans="2:36" s="31" customFormat="1" ht="12.6" customHeight="1" x14ac:dyDescent="0.2">
      <c r="B7" s="650"/>
      <c r="C7" s="890"/>
      <c r="D7" s="890"/>
      <c r="E7" s="870"/>
      <c r="F7" s="811"/>
      <c r="G7" s="814"/>
      <c r="H7" s="814"/>
      <c r="I7" s="811"/>
      <c r="J7" s="814"/>
      <c r="K7" s="814"/>
      <c r="L7" s="814"/>
      <c r="M7" s="811"/>
      <c r="N7" s="811"/>
      <c r="O7" s="811"/>
    </row>
    <row r="8" spans="2:36" s="31" customFormat="1" ht="12.6" customHeight="1" x14ac:dyDescent="0.2">
      <c r="B8" s="650"/>
      <c r="C8" s="890"/>
      <c r="D8" s="890"/>
      <c r="E8" s="870"/>
      <c r="F8" s="811"/>
      <c r="G8" s="814"/>
      <c r="H8" s="814"/>
      <c r="I8" s="811"/>
      <c r="J8" s="814"/>
      <c r="K8" s="814"/>
      <c r="L8" s="814"/>
      <c r="M8" s="811"/>
      <c r="N8" s="811"/>
      <c r="O8" s="811"/>
    </row>
    <row r="9" spans="2:36" s="31" customFormat="1" ht="12.6" customHeight="1" x14ac:dyDescent="0.2">
      <c r="B9" s="651"/>
      <c r="C9" s="891"/>
      <c r="D9" s="891"/>
      <c r="E9" s="871"/>
      <c r="F9" s="812"/>
      <c r="G9" s="815"/>
      <c r="H9" s="815"/>
      <c r="I9" s="812"/>
      <c r="J9" s="815"/>
      <c r="K9" s="815"/>
      <c r="L9" s="815"/>
      <c r="M9" s="812"/>
      <c r="N9" s="812"/>
      <c r="O9" s="812"/>
    </row>
    <row r="10" spans="2:36" s="23" customFormat="1" ht="13.35" customHeight="1" x14ac:dyDescent="0.2">
      <c r="B10" s="610"/>
      <c r="C10" s="652" t="s">
        <v>29</v>
      </c>
      <c r="D10" s="653" t="s">
        <v>236</v>
      </c>
      <c r="E10" s="658">
        <f t="shared" ref="E10:F25" si="0">K66</f>
        <v>8519</v>
      </c>
      <c r="F10" s="662">
        <f t="shared" si="0"/>
        <v>363</v>
      </c>
      <c r="G10" s="629">
        <f t="shared" ref="G10:G26" si="1">T45</f>
        <v>16100</v>
      </c>
      <c r="H10" s="629">
        <f t="shared" ref="H10:I25" si="2">M66</f>
        <v>688</v>
      </c>
      <c r="I10" s="662">
        <f t="shared" si="2"/>
        <v>11770</v>
      </c>
      <c r="J10" s="629">
        <f>J87</f>
        <v>30963</v>
      </c>
      <c r="K10" s="629">
        <f t="shared" ref="K10:K26" si="3">O66</f>
        <v>5449</v>
      </c>
      <c r="L10" s="629">
        <f t="shared" ref="L10:L26" si="4">I66</f>
        <v>65883</v>
      </c>
      <c r="M10" s="662">
        <f t="shared" ref="M10:M24" si="5">J108</f>
        <v>7794</v>
      </c>
      <c r="N10" s="662">
        <f t="shared" ref="N10:N26" si="6">J129</f>
        <v>1131</v>
      </c>
      <c r="O10" s="661">
        <f t="shared" ref="O10:O26" si="7">SUM(E10:N10)</f>
        <v>148660</v>
      </c>
      <c r="Q10" s="637">
        <f>SUM(A3.3.1!N4:N10)-O10</f>
        <v>0</v>
      </c>
    </row>
    <row r="11" spans="2:36" s="23" customFormat="1" ht="13.35" customHeight="1" x14ac:dyDescent="0.2">
      <c r="B11" s="126"/>
      <c r="C11" s="127" t="s">
        <v>30</v>
      </c>
      <c r="D11" s="127" t="s">
        <v>31</v>
      </c>
      <c r="E11" s="659">
        <f t="shared" si="0"/>
        <v>3067</v>
      </c>
      <c r="F11" s="129">
        <f t="shared" si="0"/>
        <v>464</v>
      </c>
      <c r="G11" s="128">
        <f t="shared" si="1"/>
        <v>7341</v>
      </c>
      <c r="H11" s="128">
        <f t="shared" si="2"/>
        <v>459</v>
      </c>
      <c r="I11" s="129">
        <f t="shared" si="2"/>
        <v>21503</v>
      </c>
      <c r="J11" s="128">
        <f t="shared" ref="J11:J26" si="8">J88</f>
        <v>25622</v>
      </c>
      <c r="K11" s="128">
        <f t="shared" si="3"/>
        <v>4702</v>
      </c>
      <c r="L11" s="128">
        <f t="shared" si="4"/>
        <v>53094</v>
      </c>
      <c r="M11" s="129">
        <f t="shared" si="5"/>
        <v>10860</v>
      </c>
      <c r="N11" s="129">
        <f t="shared" si="6"/>
        <v>29085</v>
      </c>
      <c r="O11" s="42">
        <f t="shared" si="7"/>
        <v>156197</v>
      </c>
      <c r="Q11" s="638">
        <f>A3.3.1!N11-O11</f>
        <v>0</v>
      </c>
    </row>
    <row r="12" spans="2:36" s="23" customFormat="1" ht="13.35" customHeight="1" x14ac:dyDescent="0.2">
      <c r="B12" s="29"/>
      <c r="C12" s="127" t="s">
        <v>32</v>
      </c>
      <c r="D12" s="625" t="s">
        <v>112</v>
      </c>
      <c r="E12" s="659">
        <f t="shared" si="0"/>
        <v>1376</v>
      </c>
      <c r="F12" s="129">
        <f t="shared" si="0"/>
        <v>53</v>
      </c>
      <c r="G12" s="128">
        <f t="shared" si="1"/>
        <v>5662</v>
      </c>
      <c r="H12" s="128">
        <f t="shared" si="2"/>
        <v>239</v>
      </c>
      <c r="I12" s="129">
        <f t="shared" si="2"/>
        <v>4923</v>
      </c>
      <c r="J12" s="128">
        <f t="shared" si="8"/>
        <v>14598</v>
      </c>
      <c r="K12" s="128">
        <f t="shared" si="3"/>
        <v>2158</v>
      </c>
      <c r="L12" s="128">
        <f t="shared" si="4"/>
        <v>26785</v>
      </c>
      <c r="M12" s="129">
        <f t="shared" si="5"/>
        <v>3431</v>
      </c>
      <c r="N12" s="129">
        <f t="shared" si="6"/>
        <v>179</v>
      </c>
      <c r="O12" s="42">
        <f t="shared" si="7"/>
        <v>59404</v>
      </c>
      <c r="Q12" s="638">
        <f>A3.3.1!N12-O12</f>
        <v>0</v>
      </c>
    </row>
    <row r="13" spans="2:36" s="23" customFormat="1" ht="13.35" customHeight="1" x14ac:dyDescent="0.2">
      <c r="B13" s="29"/>
      <c r="C13" s="127" t="s">
        <v>33</v>
      </c>
      <c r="D13" s="130" t="s">
        <v>61</v>
      </c>
      <c r="E13" s="659">
        <f t="shared" si="0"/>
        <v>674</v>
      </c>
      <c r="F13" s="129">
        <f t="shared" si="0"/>
        <v>34</v>
      </c>
      <c r="G13" s="128">
        <f t="shared" si="1"/>
        <v>2583</v>
      </c>
      <c r="H13" s="128">
        <f t="shared" si="2"/>
        <v>98</v>
      </c>
      <c r="I13" s="129">
        <f t="shared" si="2"/>
        <v>1533</v>
      </c>
      <c r="J13" s="128">
        <f t="shared" si="8"/>
        <v>5271</v>
      </c>
      <c r="K13" s="128">
        <f t="shared" si="3"/>
        <v>897</v>
      </c>
      <c r="L13" s="128">
        <f t="shared" si="4"/>
        <v>11335</v>
      </c>
      <c r="M13" s="129">
        <f t="shared" si="5"/>
        <v>1191</v>
      </c>
      <c r="N13" s="129">
        <f t="shared" si="6"/>
        <v>24</v>
      </c>
      <c r="O13" s="42">
        <f t="shared" si="7"/>
        <v>23640</v>
      </c>
      <c r="Q13" s="638">
        <f>A3.3.1!N13-O13</f>
        <v>0</v>
      </c>
    </row>
    <row r="14" spans="2:36" s="23" customFormat="1" ht="13.35" customHeight="1" x14ac:dyDescent="0.2">
      <c r="B14" s="29"/>
      <c r="C14" s="130" t="s">
        <v>34</v>
      </c>
      <c r="D14" s="130" t="s">
        <v>62</v>
      </c>
      <c r="E14" s="659">
        <f t="shared" si="0"/>
        <v>617</v>
      </c>
      <c r="F14" s="129">
        <f t="shared" si="0"/>
        <v>32</v>
      </c>
      <c r="G14" s="128">
        <f t="shared" si="1"/>
        <v>2165</v>
      </c>
      <c r="H14" s="128">
        <f t="shared" si="2"/>
        <v>82</v>
      </c>
      <c r="I14" s="129">
        <f t="shared" si="2"/>
        <v>1144</v>
      </c>
      <c r="J14" s="128">
        <f t="shared" si="8"/>
        <v>3975</v>
      </c>
      <c r="K14" s="128">
        <f t="shared" si="3"/>
        <v>619</v>
      </c>
      <c r="L14" s="128">
        <f t="shared" si="4"/>
        <v>8346</v>
      </c>
      <c r="M14" s="129">
        <f t="shared" si="5"/>
        <v>957</v>
      </c>
      <c r="N14" s="129">
        <f t="shared" si="6"/>
        <v>13</v>
      </c>
      <c r="O14" s="42">
        <f t="shared" si="7"/>
        <v>17950</v>
      </c>
      <c r="Q14" s="638">
        <f>A3.3.1!N14-O14</f>
        <v>0</v>
      </c>
    </row>
    <row r="15" spans="2:36" s="23" customFormat="1" ht="13.35" customHeight="1" x14ac:dyDescent="0.2">
      <c r="B15" s="29"/>
      <c r="C15" s="130" t="s">
        <v>35</v>
      </c>
      <c r="D15" s="130" t="s">
        <v>58</v>
      </c>
      <c r="E15" s="659">
        <f t="shared" si="0"/>
        <v>290</v>
      </c>
      <c r="F15" s="129">
        <f t="shared" si="0"/>
        <v>13</v>
      </c>
      <c r="G15" s="128">
        <f t="shared" si="1"/>
        <v>1038</v>
      </c>
      <c r="H15" s="128">
        <f t="shared" si="2"/>
        <v>36</v>
      </c>
      <c r="I15" s="129">
        <f t="shared" si="2"/>
        <v>442</v>
      </c>
      <c r="J15" s="128">
        <f t="shared" si="8"/>
        <v>1706</v>
      </c>
      <c r="K15" s="128">
        <f t="shared" si="3"/>
        <v>284</v>
      </c>
      <c r="L15" s="128">
        <f t="shared" si="4"/>
        <v>3763</v>
      </c>
      <c r="M15" s="129">
        <f t="shared" si="5"/>
        <v>473</v>
      </c>
      <c r="N15" s="129">
        <f t="shared" si="6"/>
        <v>10</v>
      </c>
      <c r="O15" s="42">
        <f t="shared" si="7"/>
        <v>8055</v>
      </c>
      <c r="Q15" s="638">
        <f>A3.3.1!N15-O15</f>
        <v>0</v>
      </c>
    </row>
    <row r="16" spans="2:36" s="23" customFormat="1" ht="13.35" customHeight="1" x14ac:dyDescent="0.2">
      <c r="B16" s="29"/>
      <c r="C16" s="130" t="s">
        <v>36</v>
      </c>
      <c r="D16" s="130" t="s">
        <v>59</v>
      </c>
      <c r="E16" s="659">
        <f t="shared" si="0"/>
        <v>186</v>
      </c>
      <c r="F16" s="129">
        <f t="shared" si="0"/>
        <v>10</v>
      </c>
      <c r="G16" s="128">
        <f t="shared" si="1"/>
        <v>702</v>
      </c>
      <c r="H16" s="128">
        <f t="shared" si="2"/>
        <v>31</v>
      </c>
      <c r="I16" s="129">
        <f t="shared" si="2"/>
        <v>338</v>
      </c>
      <c r="J16" s="128">
        <f t="shared" si="8"/>
        <v>1143</v>
      </c>
      <c r="K16" s="128">
        <f t="shared" si="3"/>
        <v>209</v>
      </c>
      <c r="L16" s="128">
        <f t="shared" si="4"/>
        <v>2347</v>
      </c>
      <c r="M16" s="129">
        <f t="shared" si="5"/>
        <v>282</v>
      </c>
      <c r="N16" s="129">
        <f t="shared" si="6"/>
        <v>2</v>
      </c>
      <c r="O16" s="42">
        <f t="shared" si="7"/>
        <v>5250</v>
      </c>
      <c r="Q16" s="638">
        <f>A3.3.1!N16-O16</f>
        <v>0</v>
      </c>
    </row>
    <row r="17" spans="2:17" s="23" customFormat="1" ht="13.35" customHeight="1" x14ac:dyDescent="0.2">
      <c r="B17" s="29"/>
      <c r="C17" s="130" t="s">
        <v>37</v>
      </c>
      <c r="D17" s="130" t="s">
        <v>63</v>
      </c>
      <c r="E17" s="659">
        <f t="shared" si="0"/>
        <v>342</v>
      </c>
      <c r="F17" s="129">
        <f t="shared" si="0"/>
        <v>18</v>
      </c>
      <c r="G17" s="128">
        <f t="shared" si="1"/>
        <v>1751</v>
      </c>
      <c r="H17" s="128">
        <f t="shared" si="2"/>
        <v>61</v>
      </c>
      <c r="I17" s="129">
        <f t="shared" si="2"/>
        <v>634</v>
      </c>
      <c r="J17" s="128">
        <f t="shared" si="8"/>
        <v>2266</v>
      </c>
      <c r="K17" s="128">
        <f t="shared" si="3"/>
        <v>426</v>
      </c>
      <c r="L17" s="128">
        <f t="shared" si="4"/>
        <v>4661</v>
      </c>
      <c r="M17" s="129">
        <f t="shared" si="5"/>
        <v>552</v>
      </c>
      <c r="N17" s="129">
        <f t="shared" si="6"/>
        <v>4</v>
      </c>
      <c r="O17" s="42">
        <f t="shared" si="7"/>
        <v>10715</v>
      </c>
      <c r="Q17" s="638">
        <f>A3.3.1!N17-O17</f>
        <v>0</v>
      </c>
    </row>
    <row r="18" spans="2:17" s="23" customFormat="1" ht="13.35" customHeight="1" x14ac:dyDescent="0.2">
      <c r="B18" s="29"/>
      <c r="C18" s="130" t="s">
        <v>38</v>
      </c>
      <c r="D18" s="130" t="s">
        <v>64</v>
      </c>
      <c r="E18" s="659">
        <f t="shared" si="0"/>
        <v>177</v>
      </c>
      <c r="F18" s="129">
        <f t="shared" si="0"/>
        <v>14</v>
      </c>
      <c r="G18" s="128">
        <f t="shared" si="1"/>
        <v>938</v>
      </c>
      <c r="H18" s="128">
        <f t="shared" si="2"/>
        <v>27</v>
      </c>
      <c r="I18" s="129">
        <f t="shared" si="2"/>
        <v>287</v>
      </c>
      <c r="J18" s="128">
        <f t="shared" si="8"/>
        <v>1105</v>
      </c>
      <c r="K18" s="128">
        <f t="shared" si="3"/>
        <v>218</v>
      </c>
      <c r="L18" s="128">
        <f t="shared" si="4"/>
        <v>1952</v>
      </c>
      <c r="M18" s="129">
        <f t="shared" si="5"/>
        <v>199</v>
      </c>
      <c r="N18" s="129">
        <f t="shared" si="6"/>
        <v>1</v>
      </c>
      <c r="O18" s="42">
        <f t="shared" si="7"/>
        <v>4918</v>
      </c>
      <c r="Q18" s="638">
        <f>A3.3.1!N18-O18</f>
        <v>0</v>
      </c>
    </row>
    <row r="19" spans="2:17" s="23" customFormat="1" ht="13.35" customHeight="1" x14ac:dyDescent="0.2">
      <c r="B19" s="29"/>
      <c r="C19" s="130" t="s">
        <v>39</v>
      </c>
      <c r="D19" s="130" t="s">
        <v>65</v>
      </c>
      <c r="E19" s="659">
        <f t="shared" si="0"/>
        <v>50</v>
      </c>
      <c r="F19" s="129">
        <f t="shared" si="0"/>
        <v>8</v>
      </c>
      <c r="G19" s="128">
        <f t="shared" si="1"/>
        <v>415</v>
      </c>
      <c r="H19" s="128">
        <f t="shared" si="2"/>
        <v>16</v>
      </c>
      <c r="I19" s="129">
        <f t="shared" si="2"/>
        <v>119</v>
      </c>
      <c r="J19" s="128">
        <f t="shared" si="8"/>
        <v>353</v>
      </c>
      <c r="K19" s="128">
        <f t="shared" si="3"/>
        <v>85</v>
      </c>
      <c r="L19" s="128">
        <f t="shared" si="4"/>
        <v>745</v>
      </c>
      <c r="M19" s="129">
        <f t="shared" si="5"/>
        <v>76</v>
      </c>
      <c r="N19" s="129">
        <f t="shared" si="6"/>
        <v>0</v>
      </c>
      <c r="O19" s="42">
        <f t="shared" si="7"/>
        <v>1867</v>
      </c>
      <c r="Q19" s="638">
        <f>A3.3.1!N19-O19</f>
        <v>0</v>
      </c>
    </row>
    <row r="20" spans="2:17" s="23" customFormat="1" ht="13.35" customHeight="1" x14ac:dyDescent="0.2">
      <c r="B20" s="29"/>
      <c r="C20" s="130" t="s">
        <v>40</v>
      </c>
      <c r="D20" s="130" t="s">
        <v>66</v>
      </c>
      <c r="E20" s="659">
        <f t="shared" si="0"/>
        <v>39</v>
      </c>
      <c r="F20" s="129">
        <f t="shared" si="0"/>
        <v>7</v>
      </c>
      <c r="G20" s="128">
        <f t="shared" si="1"/>
        <v>245</v>
      </c>
      <c r="H20" s="128">
        <f t="shared" si="2"/>
        <v>3</v>
      </c>
      <c r="I20" s="129">
        <f t="shared" si="2"/>
        <v>49</v>
      </c>
      <c r="J20" s="128">
        <f t="shared" si="8"/>
        <v>204</v>
      </c>
      <c r="K20" s="128">
        <f t="shared" si="3"/>
        <v>46</v>
      </c>
      <c r="L20" s="128">
        <f t="shared" si="4"/>
        <v>354</v>
      </c>
      <c r="M20" s="129">
        <f t="shared" si="5"/>
        <v>29</v>
      </c>
      <c r="N20" s="129">
        <f t="shared" si="6"/>
        <v>0</v>
      </c>
      <c r="O20" s="42">
        <f t="shared" si="7"/>
        <v>976</v>
      </c>
      <c r="Q20" s="638">
        <f>A3.3.1!N20-O20</f>
        <v>0</v>
      </c>
    </row>
    <row r="21" spans="2:17" s="23" customFormat="1" ht="13.35" customHeight="1" x14ac:dyDescent="0.2">
      <c r="B21" s="29"/>
      <c r="C21" s="130" t="s">
        <v>41</v>
      </c>
      <c r="D21" s="130" t="s">
        <v>114</v>
      </c>
      <c r="E21" s="659">
        <f t="shared" si="0"/>
        <v>51</v>
      </c>
      <c r="F21" s="129">
        <f t="shared" si="0"/>
        <v>16</v>
      </c>
      <c r="G21" s="128">
        <f t="shared" si="1"/>
        <v>401</v>
      </c>
      <c r="H21" s="128">
        <f t="shared" si="2"/>
        <v>6</v>
      </c>
      <c r="I21" s="129">
        <f t="shared" si="2"/>
        <v>87</v>
      </c>
      <c r="J21" s="128">
        <f t="shared" si="8"/>
        <v>388</v>
      </c>
      <c r="K21" s="128">
        <f t="shared" si="3"/>
        <v>95</v>
      </c>
      <c r="L21" s="128">
        <f t="shared" si="4"/>
        <v>683</v>
      </c>
      <c r="M21" s="129">
        <f t="shared" si="5"/>
        <v>67</v>
      </c>
      <c r="N21" s="129">
        <f t="shared" si="6"/>
        <v>1</v>
      </c>
      <c r="O21" s="42">
        <f t="shared" si="7"/>
        <v>1795</v>
      </c>
      <c r="Q21" s="638">
        <f>A3.3.1!N21-O21</f>
        <v>0</v>
      </c>
    </row>
    <row r="22" spans="2:17" s="23" customFormat="1" ht="13.35" customHeight="1" x14ac:dyDescent="0.2">
      <c r="B22" s="29"/>
      <c r="C22" s="130" t="s">
        <v>42</v>
      </c>
      <c r="D22" s="130" t="s">
        <v>115</v>
      </c>
      <c r="E22" s="659">
        <f t="shared" si="0"/>
        <v>13</v>
      </c>
      <c r="F22" s="129">
        <f t="shared" si="0"/>
        <v>8</v>
      </c>
      <c r="G22" s="128">
        <f t="shared" si="1"/>
        <v>128</v>
      </c>
      <c r="H22" s="128">
        <f t="shared" si="2"/>
        <v>4</v>
      </c>
      <c r="I22" s="129">
        <f t="shared" si="2"/>
        <v>23</v>
      </c>
      <c r="J22" s="128">
        <f t="shared" si="8"/>
        <v>111</v>
      </c>
      <c r="K22" s="128">
        <f t="shared" si="3"/>
        <v>31</v>
      </c>
      <c r="L22" s="128">
        <f t="shared" si="4"/>
        <v>229</v>
      </c>
      <c r="M22" s="129">
        <f t="shared" si="5"/>
        <v>25</v>
      </c>
      <c r="N22" s="129">
        <f t="shared" si="6"/>
        <v>0</v>
      </c>
      <c r="O22" s="42">
        <f t="shared" si="7"/>
        <v>572</v>
      </c>
      <c r="Q22" s="638">
        <f>A3.3.1!N22-O22</f>
        <v>0</v>
      </c>
    </row>
    <row r="23" spans="2:17" s="23" customFormat="1" ht="13.35" customHeight="1" x14ac:dyDescent="0.2">
      <c r="B23" s="29"/>
      <c r="C23" s="130" t="s">
        <v>43</v>
      </c>
      <c r="D23" s="130" t="s">
        <v>116</v>
      </c>
      <c r="E23" s="659">
        <f t="shared" si="0"/>
        <v>5</v>
      </c>
      <c r="F23" s="129">
        <f t="shared" si="0"/>
        <v>1</v>
      </c>
      <c r="G23" s="128">
        <f t="shared" si="1"/>
        <v>51</v>
      </c>
      <c r="H23" s="128">
        <f t="shared" si="2"/>
        <v>1</v>
      </c>
      <c r="I23" s="129">
        <f t="shared" si="2"/>
        <v>6</v>
      </c>
      <c r="J23" s="128">
        <f t="shared" si="8"/>
        <v>27</v>
      </c>
      <c r="K23" s="128">
        <f t="shared" si="3"/>
        <v>13</v>
      </c>
      <c r="L23" s="128">
        <f t="shared" si="4"/>
        <v>70</v>
      </c>
      <c r="M23" s="129">
        <f t="shared" si="5"/>
        <v>13</v>
      </c>
      <c r="N23" s="129">
        <f t="shared" si="6"/>
        <v>0</v>
      </c>
      <c r="O23" s="42">
        <f t="shared" si="7"/>
        <v>187</v>
      </c>
      <c r="Q23" s="638">
        <f>A3.3.1!N23-O23</f>
        <v>0</v>
      </c>
    </row>
    <row r="24" spans="2:17" s="23" customFormat="1" ht="13.35" customHeight="1" x14ac:dyDescent="0.2">
      <c r="B24" s="29"/>
      <c r="C24" s="130" t="s">
        <v>44</v>
      </c>
      <c r="D24" s="130" t="s">
        <v>117</v>
      </c>
      <c r="E24" s="659">
        <f t="shared" si="0"/>
        <v>0</v>
      </c>
      <c r="F24" s="129">
        <f t="shared" si="0"/>
        <v>2</v>
      </c>
      <c r="G24" s="128">
        <f t="shared" si="1"/>
        <v>19</v>
      </c>
      <c r="H24" s="128">
        <f t="shared" si="2"/>
        <v>3</v>
      </c>
      <c r="I24" s="129">
        <f t="shared" si="2"/>
        <v>5</v>
      </c>
      <c r="J24" s="128">
        <f t="shared" si="8"/>
        <v>15</v>
      </c>
      <c r="K24" s="128">
        <f t="shared" si="3"/>
        <v>6</v>
      </c>
      <c r="L24" s="128">
        <f t="shared" si="4"/>
        <v>36</v>
      </c>
      <c r="M24" s="129">
        <f t="shared" si="5"/>
        <v>9</v>
      </c>
      <c r="N24" s="129">
        <f t="shared" si="6"/>
        <v>0</v>
      </c>
      <c r="O24" s="42">
        <f t="shared" si="7"/>
        <v>95</v>
      </c>
      <c r="Q24" s="638">
        <f>A3.3.1!N24-O24</f>
        <v>0</v>
      </c>
    </row>
    <row r="25" spans="2:17" s="23" customFormat="1" ht="13.35" customHeight="1" x14ac:dyDescent="0.2">
      <c r="B25" s="29"/>
      <c r="C25" s="130" t="s">
        <v>45</v>
      </c>
      <c r="D25" s="130" t="s">
        <v>118</v>
      </c>
      <c r="E25" s="659">
        <f t="shared" si="0"/>
        <v>6</v>
      </c>
      <c r="F25" s="129">
        <f t="shared" si="0"/>
        <v>4</v>
      </c>
      <c r="G25" s="128">
        <f t="shared" si="1"/>
        <v>25</v>
      </c>
      <c r="H25" s="128">
        <f t="shared" si="2"/>
        <v>2</v>
      </c>
      <c r="I25" s="129">
        <f t="shared" si="2"/>
        <v>3</v>
      </c>
      <c r="J25" s="128">
        <f t="shared" si="8"/>
        <v>20</v>
      </c>
      <c r="K25" s="128">
        <f t="shared" si="3"/>
        <v>10</v>
      </c>
      <c r="L25" s="128">
        <f t="shared" si="4"/>
        <v>49</v>
      </c>
      <c r="M25" s="129">
        <f>J123</f>
        <v>13</v>
      </c>
      <c r="N25" s="129">
        <f t="shared" si="6"/>
        <v>0</v>
      </c>
      <c r="O25" s="42">
        <f t="shared" si="7"/>
        <v>132</v>
      </c>
      <c r="Q25" s="638">
        <f>A3.3.1!N25-O25</f>
        <v>0</v>
      </c>
    </row>
    <row r="26" spans="2:17" s="23" customFormat="1" ht="13.35" customHeight="1" x14ac:dyDescent="0.2">
      <c r="B26" s="97"/>
      <c r="C26" s="654" t="s">
        <v>46</v>
      </c>
      <c r="D26" s="654" t="s">
        <v>119</v>
      </c>
      <c r="E26" s="660">
        <f t="shared" ref="E26:F26" si="9">K82</f>
        <v>2</v>
      </c>
      <c r="F26" s="547">
        <f t="shared" si="9"/>
        <v>8</v>
      </c>
      <c r="G26" s="546">
        <f t="shared" si="1"/>
        <v>22</v>
      </c>
      <c r="H26" s="546">
        <f t="shared" ref="H26:I26" si="10">M82</f>
        <v>2</v>
      </c>
      <c r="I26" s="547">
        <f t="shared" si="10"/>
        <v>3</v>
      </c>
      <c r="J26" s="546">
        <f t="shared" si="8"/>
        <v>30</v>
      </c>
      <c r="K26" s="546">
        <f t="shared" si="3"/>
        <v>12</v>
      </c>
      <c r="L26" s="546">
        <f t="shared" si="4"/>
        <v>47</v>
      </c>
      <c r="M26" s="547">
        <f>J124</f>
        <v>11</v>
      </c>
      <c r="N26" s="547">
        <f t="shared" si="6"/>
        <v>0</v>
      </c>
      <c r="O26" s="81">
        <f t="shared" si="7"/>
        <v>137</v>
      </c>
      <c r="Q26" s="640">
        <f>A3.3.1!N26-O26</f>
        <v>0</v>
      </c>
    </row>
    <row r="27" spans="2:17" s="31" customFormat="1" ht="13.35" customHeight="1" x14ac:dyDescent="0.2">
      <c r="B27" s="97"/>
      <c r="C27" s="511" t="s">
        <v>22</v>
      </c>
      <c r="D27" s="368"/>
      <c r="E27" s="603">
        <f t="shared" ref="E27" si="11">SUM(E10:E26)</f>
        <v>15414</v>
      </c>
      <c r="F27" s="81">
        <f t="shared" ref="F27:N27" si="12">SUM(F10:F26)</f>
        <v>1055</v>
      </c>
      <c r="G27" s="80">
        <f t="shared" si="12"/>
        <v>39586</v>
      </c>
      <c r="H27" s="80">
        <f t="shared" si="12"/>
        <v>1758</v>
      </c>
      <c r="I27" s="81">
        <f t="shared" si="12"/>
        <v>42869</v>
      </c>
      <c r="J27" s="80">
        <f t="shared" si="12"/>
        <v>87797</v>
      </c>
      <c r="K27" s="80">
        <f t="shared" si="12"/>
        <v>15260</v>
      </c>
      <c r="L27" s="80">
        <f t="shared" si="12"/>
        <v>180379</v>
      </c>
      <c r="M27" s="81">
        <f t="shared" si="12"/>
        <v>25982</v>
      </c>
      <c r="N27" s="81">
        <f t="shared" si="12"/>
        <v>30450</v>
      </c>
      <c r="O27" s="81">
        <f t="shared" ref="O27" si="13">SUM(E27:N27)</f>
        <v>440550</v>
      </c>
    </row>
    <row r="28" spans="2:17" s="31" customFormat="1" ht="13.35" customHeight="1" x14ac:dyDescent="0.2">
      <c r="B28" s="29"/>
      <c r="C28" s="630" t="s">
        <v>69</v>
      </c>
      <c r="D28" s="630"/>
      <c r="E28" s="659">
        <f t="shared" ref="E28:O29" si="14">E10</f>
        <v>8519</v>
      </c>
      <c r="F28" s="129">
        <f t="shared" si="14"/>
        <v>363</v>
      </c>
      <c r="G28" s="128">
        <f t="shared" si="14"/>
        <v>16100</v>
      </c>
      <c r="H28" s="128">
        <f t="shared" si="14"/>
        <v>688</v>
      </c>
      <c r="I28" s="129">
        <f t="shared" si="14"/>
        <v>11770</v>
      </c>
      <c r="J28" s="128">
        <f t="shared" si="14"/>
        <v>30963</v>
      </c>
      <c r="K28" s="128">
        <f t="shared" si="14"/>
        <v>5449</v>
      </c>
      <c r="L28" s="128">
        <f t="shared" si="14"/>
        <v>65883</v>
      </c>
      <c r="M28" s="129">
        <f t="shared" si="14"/>
        <v>7794</v>
      </c>
      <c r="N28" s="129">
        <f t="shared" si="14"/>
        <v>1131</v>
      </c>
      <c r="O28" s="129">
        <f t="shared" si="14"/>
        <v>148660</v>
      </c>
    </row>
    <row r="29" spans="2:17" s="31" customFormat="1" ht="13.35" customHeight="1" x14ac:dyDescent="0.2">
      <c r="B29" s="29"/>
      <c r="C29" s="130" t="s">
        <v>70</v>
      </c>
      <c r="D29" s="130"/>
      <c r="E29" s="659">
        <f t="shared" si="14"/>
        <v>3067</v>
      </c>
      <c r="F29" s="129">
        <f t="shared" si="14"/>
        <v>464</v>
      </c>
      <c r="G29" s="128">
        <f t="shared" si="14"/>
        <v>7341</v>
      </c>
      <c r="H29" s="128">
        <f t="shared" si="14"/>
        <v>459</v>
      </c>
      <c r="I29" s="129">
        <f t="shared" si="14"/>
        <v>21503</v>
      </c>
      <c r="J29" s="128">
        <f t="shared" si="14"/>
        <v>25622</v>
      </c>
      <c r="K29" s="128">
        <f t="shared" si="14"/>
        <v>4702</v>
      </c>
      <c r="L29" s="128">
        <f t="shared" si="14"/>
        <v>53094</v>
      </c>
      <c r="M29" s="129">
        <f t="shared" si="14"/>
        <v>10860</v>
      </c>
      <c r="N29" s="129">
        <f t="shared" si="14"/>
        <v>29085</v>
      </c>
      <c r="O29" s="129">
        <f t="shared" si="14"/>
        <v>156197</v>
      </c>
    </row>
    <row r="30" spans="2:17" s="31" customFormat="1" ht="13.35" customHeight="1" x14ac:dyDescent="0.2">
      <c r="B30" s="97"/>
      <c r="C30" s="654" t="s">
        <v>71</v>
      </c>
      <c r="D30" s="654"/>
      <c r="E30" s="660">
        <f t="shared" ref="E30:O30" si="15">SUM(E12:E26)</f>
        <v>3828</v>
      </c>
      <c r="F30" s="547">
        <f t="shared" si="15"/>
        <v>228</v>
      </c>
      <c r="G30" s="546">
        <f t="shared" si="15"/>
        <v>16145</v>
      </c>
      <c r="H30" s="546">
        <f t="shared" si="15"/>
        <v>611</v>
      </c>
      <c r="I30" s="547">
        <f t="shared" si="15"/>
        <v>9596</v>
      </c>
      <c r="J30" s="546">
        <f t="shared" si="15"/>
        <v>31212</v>
      </c>
      <c r="K30" s="546">
        <f t="shared" si="15"/>
        <v>5109</v>
      </c>
      <c r="L30" s="546">
        <f t="shared" si="15"/>
        <v>61402</v>
      </c>
      <c r="M30" s="547">
        <f t="shared" si="15"/>
        <v>7328</v>
      </c>
      <c r="N30" s="547">
        <f t="shared" si="15"/>
        <v>234</v>
      </c>
      <c r="O30" s="547">
        <f t="shared" si="15"/>
        <v>135693</v>
      </c>
    </row>
    <row r="31" spans="2:17" s="31" customFormat="1" ht="13.35" customHeight="1" x14ac:dyDescent="0.2">
      <c r="B31" s="97"/>
      <c r="C31" s="511" t="s">
        <v>22</v>
      </c>
      <c r="D31" s="368"/>
      <c r="E31" s="603">
        <f t="shared" ref="E31:O31" si="16">SUM(E28:E30)</f>
        <v>15414</v>
      </c>
      <c r="F31" s="81">
        <f t="shared" si="16"/>
        <v>1055</v>
      </c>
      <c r="G31" s="80">
        <f t="shared" si="16"/>
        <v>39586</v>
      </c>
      <c r="H31" s="80">
        <f t="shared" si="16"/>
        <v>1758</v>
      </c>
      <c r="I31" s="81">
        <f t="shared" si="16"/>
        <v>42869</v>
      </c>
      <c r="J31" s="80">
        <f t="shared" si="16"/>
        <v>87797</v>
      </c>
      <c r="K31" s="80">
        <f t="shared" si="16"/>
        <v>15260</v>
      </c>
      <c r="L31" s="80">
        <f t="shared" si="16"/>
        <v>180379</v>
      </c>
      <c r="M31" s="81">
        <f t="shared" si="16"/>
        <v>25982</v>
      </c>
      <c r="N31" s="81">
        <f t="shared" si="16"/>
        <v>30450</v>
      </c>
      <c r="O31" s="81">
        <f t="shared" si="16"/>
        <v>440550</v>
      </c>
    </row>
    <row r="32" spans="2:17" s="31" customFormat="1" ht="13.35" customHeight="1" x14ac:dyDescent="0.2">
      <c r="B32" s="29"/>
      <c r="C32" s="655" t="s">
        <v>75</v>
      </c>
      <c r="D32" s="130"/>
      <c r="E32" s="659"/>
      <c r="F32" s="129"/>
      <c r="G32" s="128"/>
      <c r="H32" s="128"/>
      <c r="I32" s="129"/>
      <c r="J32" s="128"/>
      <c r="K32" s="128"/>
      <c r="L32" s="128"/>
      <c r="M32" s="129"/>
      <c r="N32" s="129"/>
      <c r="O32" s="129"/>
    </row>
    <row r="33" spans="2:20" s="31" customFormat="1" ht="13.35" customHeight="1" x14ac:dyDescent="0.2">
      <c r="B33" s="29"/>
      <c r="C33" s="630" t="s">
        <v>69</v>
      </c>
      <c r="D33" s="630"/>
      <c r="E33" s="557">
        <f t="shared" ref="E33:O35" si="17">E28/E$31</f>
        <v>0.55267938237965486</v>
      </c>
      <c r="F33" s="510">
        <f t="shared" si="17"/>
        <v>0.34407582938388626</v>
      </c>
      <c r="G33" s="509">
        <f t="shared" si="17"/>
        <v>0.4067094427322791</v>
      </c>
      <c r="H33" s="509">
        <f t="shared" si="17"/>
        <v>0.391353811149033</v>
      </c>
      <c r="I33" s="510">
        <f t="shared" si="17"/>
        <v>0.274557372460286</v>
      </c>
      <c r="J33" s="509">
        <f t="shared" si="17"/>
        <v>0.35266580862671848</v>
      </c>
      <c r="K33" s="509">
        <f t="shared" si="17"/>
        <v>0.35707732634338141</v>
      </c>
      <c r="L33" s="509">
        <f t="shared" si="17"/>
        <v>0.36524761751645146</v>
      </c>
      <c r="M33" s="510">
        <f t="shared" si="17"/>
        <v>0.29997690708952351</v>
      </c>
      <c r="N33" s="510">
        <f t="shared" si="17"/>
        <v>3.7142857142857144E-2</v>
      </c>
      <c r="O33" s="510">
        <f t="shared" si="17"/>
        <v>0.33744183407104755</v>
      </c>
    </row>
    <row r="34" spans="2:20" s="31" customFormat="1" ht="13.35" customHeight="1" x14ac:dyDescent="0.2">
      <c r="B34" s="29"/>
      <c r="C34" s="130" t="s">
        <v>70</v>
      </c>
      <c r="D34" s="130"/>
      <c r="E34" s="557">
        <f t="shared" si="17"/>
        <v>0.19897495783054367</v>
      </c>
      <c r="F34" s="510">
        <f t="shared" si="17"/>
        <v>0.43981042654028435</v>
      </c>
      <c r="G34" s="509">
        <f t="shared" si="17"/>
        <v>0.18544434901227708</v>
      </c>
      <c r="H34" s="509">
        <f t="shared" si="17"/>
        <v>0.26109215017064846</v>
      </c>
      <c r="I34" s="510">
        <f t="shared" si="17"/>
        <v>0.50159789125008747</v>
      </c>
      <c r="J34" s="509">
        <f t="shared" si="17"/>
        <v>0.29183229495313051</v>
      </c>
      <c r="K34" s="509">
        <f t="shared" si="17"/>
        <v>0.30812581913499343</v>
      </c>
      <c r="L34" s="509">
        <f t="shared" si="17"/>
        <v>0.294346902909984</v>
      </c>
      <c r="M34" s="510">
        <f t="shared" si="17"/>
        <v>0.41798167962435534</v>
      </c>
      <c r="N34" s="510">
        <f t="shared" si="17"/>
        <v>0.95517241379310347</v>
      </c>
      <c r="O34" s="510">
        <f t="shared" si="17"/>
        <v>0.35454999432527523</v>
      </c>
    </row>
    <row r="35" spans="2:20" s="31" customFormat="1" ht="13.35" customHeight="1" x14ac:dyDescent="0.2">
      <c r="B35" s="97"/>
      <c r="C35" s="654" t="s">
        <v>71</v>
      </c>
      <c r="D35" s="654"/>
      <c r="E35" s="558">
        <f t="shared" si="17"/>
        <v>0.24834565978980147</v>
      </c>
      <c r="F35" s="515">
        <f t="shared" si="17"/>
        <v>0.21611374407582939</v>
      </c>
      <c r="G35" s="514">
        <f t="shared" si="17"/>
        <v>0.40784620825544382</v>
      </c>
      <c r="H35" s="514">
        <f t="shared" si="17"/>
        <v>0.34755403868031853</v>
      </c>
      <c r="I35" s="515">
        <f t="shared" si="17"/>
        <v>0.22384473628962653</v>
      </c>
      <c r="J35" s="514">
        <f t="shared" si="17"/>
        <v>0.35550189642015101</v>
      </c>
      <c r="K35" s="514">
        <f t="shared" si="17"/>
        <v>0.33479685452162516</v>
      </c>
      <c r="L35" s="514">
        <f t="shared" si="17"/>
        <v>0.34040547957356454</v>
      </c>
      <c r="M35" s="515">
        <f t="shared" si="17"/>
        <v>0.28204141328612115</v>
      </c>
      <c r="N35" s="515">
        <f t="shared" si="17"/>
        <v>7.6847290640394087E-3</v>
      </c>
      <c r="O35" s="515">
        <f t="shared" si="17"/>
        <v>0.30800817160367722</v>
      </c>
    </row>
    <row r="36" spans="2:20" s="31" customFormat="1" ht="13.35" customHeight="1" x14ac:dyDescent="0.2">
      <c r="B36" s="97"/>
      <c r="C36" s="511" t="s">
        <v>22</v>
      </c>
      <c r="D36" s="368"/>
      <c r="E36" s="559">
        <f t="shared" ref="E36:O36" si="18">SUM(E33:E35)</f>
        <v>1</v>
      </c>
      <c r="F36" s="513">
        <f t="shared" si="18"/>
        <v>1</v>
      </c>
      <c r="G36" s="512">
        <f t="shared" si="18"/>
        <v>1</v>
      </c>
      <c r="H36" s="512">
        <f t="shared" si="18"/>
        <v>1</v>
      </c>
      <c r="I36" s="513">
        <f t="shared" si="18"/>
        <v>1</v>
      </c>
      <c r="J36" s="512">
        <f t="shared" si="18"/>
        <v>1</v>
      </c>
      <c r="K36" s="512">
        <f t="shared" si="18"/>
        <v>1</v>
      </c>
      <c r="L36" s="512">
        <f t="shared" si="18"/>
        <v>1</v>
      </c>
      <c r="M36" s="513">
        <f t="shared" si="18"/>
        <v>1</v>
      </c>
      <c r="N36" s="513">
        <f t="shared" si="18"/>
        <v>1</v>
      </c>
      <c r="O36" s="513">
        <f t="shared" si="18"/>
        <v>1</v>
      </c>
    </row>
    <row r="37" spans="2:20" s="23" customFormat="1" ht="13.35" customHeight="1" x14ac:dyDescent="0.2">
      <c r="B37" s="31"/>
      <c r="C37" s="31"/>
      <c r="D37" s="31"/>
      <c r="O37" s="31"/>
    </row>
    <row r="38" spans="2:20" s="23" customFormat="1" ht="13.35" customHeight="1" x14ac:dyDescent="0.2">
      <c r="B38" s="31"/>
      <c r="C38" s="31"/>
      <c r="D38" s="31"/>
      <c r="I38" s="805" t="s">
        <v>190</v>
      </c>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A3.4.4!$M$6</f>
        <v>768</v>
      </c>
      <c r="F45" s="685">
        <f>A3.4.4!$M$8</f>
        <v>1318</v>
      </c>
      <c r="G45" s="685">
        <f>A3.4.4!$M$9</f>
        <v>924</v>
      </c>
      <c r="H45" s="685">
        <f>A3.4.4!$M$10</f>
        <v>265</v>
      </c>
      <c r="I45" s="685">
        <f>A3.4.4!$M$15</f>
        <v>1743</v>
      </c>
      <c r="J45" s="685">
        <f>A3.4.4!$M$16</f>
        <v>94</v>
      </c>
      <c r="K45" s="685">
        <f>A3.4.4!$M$18</f>
        <v>2741</v>
      </c>
      <c r="L45" s="685">
        <f>A3.4.4!$M$20</f>
        <v>1969</v>
      </c>
      <c r="M45" s="685"/>
      <c r="N45" s="685">
        <f>A3.4.4!$M$22</f>
        <v>2043</v>
      </c>
      <c r="O45" s="685">
        <f>A3.4.4!$M$23</f>
        <v>1679</v>
      </c>
      <c r="P45" s="685">
        <f>A3.4.4!$M$28</f>
        <v>333</v>
      </c>
      <c r="Q45" s="685">
        <f>A3.4.4!$M$31</f>
        <v>472</v>
      </c>
      <c r="R45" s="685">
        <f>A3.4.4!$M$32</f>
        <v>503</v>
      </c>
      <c r="S45" s="685">
        <f>A3.4.4!$M$36</f>
        <v>1248</v>
      </c>
      <c r="T45" s="687">
        <f t="shared" ref="T45:T61" si="19">SUM(E45:S45)</f>
        <v>16100</v>
      </c>
    </row>
    <row r="46" spans="2:20" s="23" customFormat="1" ht="13.35" hidden="1" customHeight="1" x14ac:dyDescent="0.2">
      <c r="B46" s="31"/>
      <c r="C46" s="704" t="s">
        <v>30</v>
      </c>
      <c r="D46" s="705" t="s">
        <v>31</v>
      </c>
      <c r="E46" s="695">
        <f>A3.4.5!$M$6</f>
        <v>428</v>
      </c>
      <c r="F46" s="695">
        <f>A3.4.5!$M$8</f>
        <v>447</v>
      </c>
      <c r="G46" s="695">
        <f>A3.4.5!$M$9</f>
        <v>638</v>
      </c>
      <c r="H46" s="695">
        <f>A3.4.5!$M$10</f>
        <v>173</v>
      </c>
      <c r="I46" s="695">
        <f>A3.4.5!$M$15</f>
        <v>962</v>
      </c>
      <c r="J46" s="695">
        <f>A3.4.5!$M$16</f>
        <v>46</v>
      </c>
      <c r="K46" s="695">
        <f>A3.4.5!$M$18</f>
        <v>866</v>
      </c>
      <c r="L46" s="695">
        <f>A3.4.5!$M$20</f>
        <v>479</v>
      </c>
      <c r="M46" s="695"/>
      <c r="N46" s="695">
        <f>A3.4.5!$M$22</f>
        <v>1105</v>
      </c>
      <c r="O46" s="695">
        <f>A3.4.5!$M$23</f>
        <v>1035</v>
      </c>
      <c r="P46" s="695">
        <f>A3.4.5!$M$28</f>
        <v>137</v>
      </c>
      <c r="Q46" s="695">
        <f>A3.4.5!$M$31</f>
        <v>187</v>
      </c>
      <c r="R46" s="695">
        <f>A3.4.5!$M$32</f>
        <v>501</v>
      </c>
      <c r="S46" s="695">
        <f>A3.4.5!$M$36</f>
        <v>337</v>
      </c>
      <c r="T46" s="694">
        <f t="shared" si="19"/>
        <v>7341</v>
      </c>
    </row>
    <row r="47" spans="2:20" s="23" customFormat="1" ht="13.35" hidden="1" customHeight="1" x14ac:dyDescent="0.2">
      <c r="B47" s="31"/>
      <c r="C47" s="683" t="s">
        <v>32</v>
      </c>
      <c r="D47" s="684" t="s">
        <v>112</v>
      </c>
      <c r="E47" s="685">
        <v>226</v>
      </c>
      <c r="F47" s="685">
        <v>410</v>
      </c>
      <c r="G47" s="685">
        <v>507</v>
      </c>
      <c r="H47" s="685">
        <v>93</v>
      </c>
      <c r="I47" s="685">
        <v>613</v>
      </c>
      <c r="J47" s="685">
        <v>36</v>
      </c>
      <c r="K47" s="685">
        <v>1064</v>
      </c>
      <c r="L47" s="685">
        <v>255</v>
      </c>
      <c r="M47" s="685">
        <v>444</v>
      </c>
      <c r="N47" s="685">
        <v>584</v>
      </c>
      <c r="O47" s="685">
        <v>657</v>
      </c>
      <c r="P47" s="685">
        <v>105</v>
      </c>
      <c r="Q47" s="685">
        <v>164</v>
      </c>
      <c r="R47" s="685">
        <v>183</v>
      </c>
      <c r="S47" s="685">
        <v>321</v>
      </c>
      <c r="T47" s="687">
        <f t="shared" si="19"/>
        <v>5662</v>
      </c>
    </row>
    <row r="48" spans="2:20" s="23" customFormat="1" ht="13.35" hidden="1" customHeight="1" x14ac:dyDescent="0.2">
      <c r="B48" s="31"/>
      <c r="C48" s="683" t="s">
        <v>33</v>
      </c>
      <c r="D48" s="688" t="s">
        <v>61</v>
      </c>
      <c r="E48" s="685">
        <v>101</v>
      </c>
      <c r="F48" s="685">
        <v>251</v>
      </c>
      <c r="G48" s="685">
        <v>119</v>
      </c>
      <c r="H48" s="685">
        <v>74</v>
      </c>
      <c r="I48" s="685">
        <v>230</v>
      </c>
      <c r="J48" s="685">
        <v>16</v>
      </c>
      <c r="K48" s="685">
        <v>554</v>
      </c>
      <c r="L48" s="685">
        <v>141</v>
      </c>
      <c r="M48" s="685">
        <v>267</v>
      </c>
      <c r="N48" s="685">
        <v>280</v>
      </c>
      <c r="O48" s="685">
        <v>235</v>
      </c>
      <c r="P48" s="685">
        <v>65</v>
      </c>
      <c r="Q48" s="685">
        <v>54</v>
      </c>
      <c r="R48" s="685">
        <v>74</v>
      </c>
      <c r="S48" s="685">
        <v>122</v>
      </c>
      <c r="T48" s="687">
        <f t="shared" si="19"/>
        <v>2583</v>
      </c>
    </row>
    <row r="49" spans="2:20" s="23" customFormat="1" ht="13.35" hidden="1" customHeight="1" x14ac:dyDescent="0.2">
      <c r="B49" s="31"/>
      <c r="C49" s="689" t="s">
        <v>34</v>
      </c>
      <c r="D49" s="688" t="s">
        <v>62</v>
      </c>
      <c r="E49" s="685">
        <v>73</v>
      </c>
      <c r="F49" s="685">
        <v>239</v>
      </c>
      <c r="G49" s="685">
        <v>80</v>
      </c>
      <c r="H49" s="685">
        <v>72</v>
      </c>
      <c r="I49" s="685">
        <v>163</v>
      </c>
      <c r="J49" s="685">
        <v>21</v>
      </c>
      <c r="K49" s="685">
        <v>482</v>
      </c>
      <c r="L49" s="685">
        <v>94</v>
      </c>
      <c r="M49" s="685">
        <v>241</v>
      </c>
      <c r="N49" s="685">
        <v>269</v>
      </c>
      <c r="O49" s="685">
        <v>186</v>
      </c>
      <c r="P49" s="685">
        <v>47</v>
      </c>
      <c r="Q49" s="685">
        <v>44</v>
      </c>
      <c r="R49" s="685">
        <v>51</v>
      </c>
      <c r="S49" s="685">
        <v>103</v>
      </c>
      <c r="T49" s="687">
        <f t="shared" si="19"/>
        <v>2165</v>
      </c>
    </row>
    <row r="50" spans="2:20" s="23" customFormat="1" ht="13.35" hidden="1" customHeight="1" x14ac:dyDescent="0.2">
      <c r="B50" s="31"/>
      <c r="C50" s="689" t="s">
        <v>35</v>
      </c>
      <c r="D50" s="688" t="s">
        <v>58</v>
      </c>
      <c r="E50" s="685">
        <v>49</v>
      </c>
      <c r="F50" s="685">
        <v>114</v>
      </c>
      <c r="G50" s="685">
        <v>31</v>
      </c>
      <c r="H50" s="685">
        <v>45</v>
      </c>
      <c r="I50" s="685">
        <v>75</v>
      </c>
      <c r="J50" s="685">
        <v>5</v>
      </c>
      <c r="K50" s="685">
        <v>244</v>
      </c>
      <c r="L50" s="685">
        <v>53</v>
      </c>
      <c r="M50" s="685">
        <v>103</v>
      </c>
      <c r="N50" s="685">
        <v>123</v>
      </c>
      <c r="O50" s="685">
        <v>80</v>
      </c>
      <c r="P50" s="685">
        <v>27</v>
      </c>
      <c r="Q50" s="685">
        <v>24</v>
      </c>
      <c r="R50" s="685">
        <v>12</v>
      </c>
      <c r="S50" s="685">
        <v>53</v>
      </c>
      <c r="T50" s="687">
        <f t="shared" si="19"/>
        <v>1038</v>
      </c>
    </row>
    <row r="51" spans="2:20" s="23" customFormat="1" ht="13.35" hidden="1" customHeight="1" x14ac:dyDescent="0.2">
      <c r="B51" s="31"/>
      <c r="C51" s="689" t="s">
        <v>36</v>
      </c>
      <c r="D51" s="688" t="s">
        <v>59</v>
      </c>
      <c r="E51" s="685">
        <v>31</v>
      </c>
      <c r="F51" s="685">
        <v>79</v>
      </c>
      <c r="G51" s="685">
        <v>27</v>
      </c>
      <c r="H51" s="685">
        <v>23</v>
      </c>
      <c r="I51" s="685">
        <v>37</v>
      </c>
      <c r="J51" s="685">
        <v>1</v>
      </c>
      <c r="K51" s="685">
        <v>168</v>
      </c>
      <c r="L51" s="685">
        <v>38</v>
      </c>
      <c r="M51" s="685">
        <v>88</v>
      </c>
      <c r="N51" s="685">
        <v>77</v>
      </c>
      <c r="O51" s="685">
        <v>47</v>
      </c>
      <c r="P51" s="685">
        <v>22</v>
      </c>
      <c r="Q51" s="685">
        <v>20</v>
      </c>
      <c r="R51" s="685">
        <v>12</v>
      </c>
      <c r="S51" s="685">
        <v>32</v>
      </c>
      <c r="T51" s="687">
        <f t="shared" si="19"/>
        <v>702</v>
      </c>
    </row>
    <row r="52" spans="2:20" s="23" customFormat="1" ht="13.35" hidden="1" customHeight="1" x14ac:dyDescent="0.2">
      <c r="B52" s="31"/>
      <c r="C52" s="689" t="s">
        <v>37</v>
      </c>
      <c r="D52" s="688" t="s">
        <v>63</v>
      </c>
      <c r="E52" s="685">
        <v>64</v>
      </c>
      <c r="F52" s="685">
        <v>235</v>
      </c>
      <c r="G52" s="685">
        <v>74</v>
      </c>
      <c r="H52" s="685">
        <v>57</v>
      </c>
      <c r="I52" s="685">
        <v>129</v>
      </c>
      <c r="J52" s="685">
        <v>7</v>
      </c>
      <c r="K52" s="685">
        <v>411</v>
      </c>
      <c r="L52" s="685">
        <v>91</v>
      </c>
      <c r="M52" s="685">
        <v>192</v>
      </c>
      <c r="N52" s="685">
        <v>215</v>
      </c>
      <c r="O52" s="685">
        <v>110</v>
      </c>
      <c r="P52" s="685">
        <v>53</v>
      </c>
      <c r="Q52" s="685">
        <v>38</v>
      </c>
      <c r="R52" s="685">
        <v>25</v>
      </c>
      <c r="S52" s="685">
        <v>50</v>
      </c>
      <c r="T52" s="687">
        <f t="shared" si="19"/>
        <v>1751</v>
      </c>
    </row>
    <row r="53" spans="2:20" s="23" customFormat="1" ht="13.35" hidden="1" customHeight="1" x14ac:dyDescent="0.2">
      <c r="B53" s="31"/>
      <c r="C53" s="689" t="s">
        <v>38</v>
      </c>
      <c r="D53" s="688" t="s">
        <v>64</v>
      </c>
      <c r="E53" s="685">
        <v>33</v>
      </c>
      <c r="F53" s="685">
        <v>107</v>
      </c>
      <c r="G53" s="685">
        <v>33</v>
      </c>
      <c r="H53" s="685">
        <v>19</v>
      </c>
      <c r="I53" s="685">
        <v>79</v>
      </c>
      <c r="J53" s="685">
        <v>5</v>
      </c>
      <c r="K53" s="685">
        <v>221</v>
      </c>
      <c r="L53" s="685">
        <v>72</v>
      </c>
      <c r="M53" s="685">
        <v>91</v>
      </c>
      <c r="N53" s="685">
        <v>115</v>
      </c>
      <c r="O53" s="685">
        <v>70</v>
      </c>
      <c r="P53" s="685">
        <v>33</v>
      </c>
      <c r="Q53" s="685">
        <v>20</v>
      </c>
      <c r="R53" s="685">
        <v>11</v>
      </c>
      <c r="S53" s="685">
        <v>29</v>
      </c>
      <c r="T53" s="687">
        <f t="shared" si="19"/>
        <v>938</v>
      </c>
    </row>
    <row r="54" spans="2:20" s="23" customFormat="1" ht="13.35" hidden="1" customHeight="1" x14ac:dyDescent="0.2">
      <c r="B54" s="31"/>
      <c r="C54" s="689" t="s">
        <v>39</v>
      </c>
      <c r="D54" s="688" t="s">
        <v>65</v>
      </c>
      <c r="E54" s="685">
        <v>13</v>
      </c>
      <c r="F54" s="685">
        <v>58</v>
      </c>
      <c r="G54" s="685">
        <v>13</v>
      </c>
      <c r="H54" s="685">
        <v>9</v>
      </c>
      <c r="I54" s="685">
        <v>42</v>
      </c>
      <c r="J54" s="685">
        <v>2</v>
      </c>
      <c r="K54" s="685">
        <v>89</v>
      </c>
      <c r="L54" s="685">
        <v>27</v>
      </c>
      <c r="M54" s="685">
        <v>43</v>
      </c>
      <c r="N54" s="685">
        <v>59</v>
      </c>
      <c r="O54" s="685">
        <v>28</v>
      </c>
      <c r="P54" s="685">
        <v>12</v>
      </c>
      <c r="Q54" s="685">
        <v>7</v>
      </c>
      <c r="R54" s="685">
        <v>7</v>
      </c>
      <c r="S54" s="685">
        <v>6</v>
      </c>
      <c r="T54" s="687">
        <f t="shared" si="19"/>
        <v>415</v>
      </c>
    </row>
    <row r="55" spans="2:20" s="23" customFormat="1" ht="13.35" hidden="1" customHeight="1" x14ac:dyDescent="0.2">
      <c r="B55" s="31"/>
      <c r="C55" s="689" t="s">
        <v>40</v>
      </c>
      <c r="D55" s="688" t="s">
        <v>66</v>
      </c>
      <c r="E55" s="685">
        <v>6</v>
      </c>
      <c r="F55" s="685">
        <v>31</v>
      </c>
      <c r="G55" s="685">
        <v>9</v>
      </c>
      <c r="H55" s="685">
        <v>5</v>
      </c>
      <c r="I55" s="685">
        <v>27</v>
      </c>
      <c r="J55" s="685">
        <v>1</v>
      </c>
      <c r="K55" s="685">
        <v>45</v>
      </c>
      <c r="L55" s="685">
        <v>26</v>
      </c>
      <c r="M55" s="685">
        <v>15</v>
      </c>
      <c r="N55" s="685">
        <v>40</v>
      </c>
      <c r="O55" s="685">
        <v>20</v>
      </c>
      <c r="P55" s="685">
        <v>7</v>
      </c>
      <c r="Q55" s="685">
        <v>5</v>
      </c>
      <c r="R55" s="685">
        <v>3</v>
      </c>
      <c r="S55" s="685">
        <v>5</v>
      </c>
      <c r="T55" s="687">
        <f t="shared" si="19"/>
        <v>245</v>
      </c>
    </row>
    <row r="56" spans="2:20" s="23" customFormat="1" ht="13.35" hidden="1" customHeight="1" x14ac:dyDescent="0.2">
      <c r="B56" s="31"/>
      <c r="C56" s="689" t="s">
        <v>41</v>
      </c>
      <c r="D56" s="688" t="s">
        <v>114</v>
      </c>
      <c r="E56" s="685">
        <v>20</v>
      </c>
      <c r="F56" s="685">
        <v>43</v>
      </c>
      <c r="G56" s="685">
        <v>17</v>
      </c>
      <c r="H56" s="685">
        <v>6</v>
      </c>
      <c r="I56" s="685">
        <v>46</v>
      </c>
      <c r="J56" s="685">
        <v>4</v>
      </c>
      <c r="K56" s="685">
        <v>91</v>
      </c>
      <c r="L56" s="685">
        <v>34</v>
      </c>
      <c r="M56" s="685">
        <v>36</v>
      </c>
      <c r="N56" s="685">
        <v>58</v>
      </c>
      <c r="O56" s="685">
        <v>16</v>
      </c>
      <c r="P56" s="685">
        <v>10</v>
      </c>
      <c r="Q56" s="685">
        <v>5</v>
      </c>
      <c r="R56" s="685">
        <v>7</v>
      </c>
      <c r="S56" s="685">
        <v>8</v>
      </c>
      <c r="T56" s="687">
        <f t="shared" si="19"/>
        <v>401</v>
      </c>
    </row>
    <row r="57" spans="2:20" s="23" customFormat="1" ht="13.35" hidden="1" customHeight="1" x14ac:dyDescent="0.2">
      <c r="B57" s="31"/>
      <c r="C57" s="689" t="s">
        <v>42</v>
      </c>
      <c r="D57" s="688" t="s">
        <v>115</v>
      </c>
      <c r="E57" s="685">
        <v>3</v>
      </c>
      <c r="F57" s="685">
        <v>26</v>
      </c>
      <c r="G57" s="685">
        <v>1</v>
      </c>
      <c r="H57" s="685">
        <v>2</v>
      </c>
      <c r="I57" s="685">
        <v>14</v>
      </c>
      <c r="J57" s="685">
        <v>3</v>
      </c>
      <c r="K57" s="685">
        <v>25</v>
      </c>
      <c r="L57" s="685">
        <v>12</v>
      </c>
      <c r="M57" s="685">
        <v>12</v>
      </c>
      <c r="N57" s="685">
        <v>16</v>
      </c>
      <c r="O57" s="685">
        <v>8</v>
      </c>
      <c r="P57" s="685">
        <v>3</v>
      </c>
      <c r="Q57" s="685">
        <v>0</v>
      </c>
      <c r="R57" s="685">
        <v>1</v>
      </c>
      <c r="S57" s="685">
        <v>2</v>
      </c>
      <c r="T57" s="687">
        <f t="shared" si="19"/>
        <v>128</v>
      </c>
    </row>
    <row r="58" spans="2:20" s="23" customFormat="1" ht="13.35" hidden="1" customHeight="1" x14ac:dyDescent="0.2">
      <c r="B58" s="31"/>
      <c r="C58" s="689" t="s">
        <v>43</v>
      </c>
      <c r="D58" s="688" t="s">
        <v>116</v>
      </c>
      <c r="E58" s="685">
        <v>1</v>
      </c>
      <c r="F58" s="685">
        <v>3</v>
      </c>
      <c r="G58" s="685">
        <v>3</v>
      </c>
      <c r="H58" s="685">
        <v>4</v>
      </c>
      <c r="I58" s="685">
        <v>7</v>
      </c>
      <c r="J58" s="685">
        <v>0</v>
      </c>
      <c r="K58" s="685">
        <v>10</v>
      </c>
      <c r="L58" s="685">
        <v>4</v>
      </c>
      <c r="M58" s="685">
        <v>2</v>
      </c>
      <c r="N58" s="685">
        <v>6</v>
      </c>
      <c r="O58" s="685">
        <v>6</v>
      </c>
      <c r="P58" s="685">
        <v>2</v>
      </c>
      <c r="Q58" s="685">
        <v>0</v>
      </c>
      <c r="R58" s="685">
        <v>2</v>
      </c>
      <c r="S58" s="685">
        <v>1</v>
      </c>
      <c r="T58" s="687">
        <f t="shared" si="19"/>
        <v>51</v>
      </c>
    </row>
    <row r="59" spans="2:20" s="23" customFormat="1" ht="13.35" hidden="1" customHeight="1" x14ac:dyDescent="0.2">
      <c r="B59" s="31"/>
      <c r="C59" s="689" t="s">
        <v>44</v>
      </c>
      <c r="D59" s="688" t="s">
        <v>117</v>
      </c>
      <c r="E59" s="685">
        <v>1</v>
      </c>
      <c r="F59" s="685">
        <v>3</v>
      </c>
      <c r="G59" s="685">
        <v>1</v>
      </c>
      <c r="H59" s="685">
        <v>1</v>
      </c>
      <c r="I59" s="685">
        <v>5</v>
      </c>
      <c r="J59" s="685">
        <v>0</v>
      </c>
      <c r="K59" s="685">
        <v>4</v>
      </c>
      <c r="L59" s="685">
        <v>3</v>
      </c>
      <c r="M59" s="685">
        <v>0</v>
      </c>
      <c r="N59" s="685">
        <v>1</v>
      </c>
      <c r="O59" s="685">
        <v>0</v>
      </c>
      <c r="P59" s="685">
        <v>0</v>
      </c>
      <c r="Q59" s="685">
        <v>0</v>
      </c>
      <c r="R59" s="685">
        <v>0</v>
      </c>
      <c r="S59" s="685">
        <v>0</v>
      </c>
      <c r="T59" s="687">
        <f t="shared" si="19"/>
        <v>19</v>
      </c>
    </row>
    <row r="60" spans="2:20" s="23" customFormat="1" ht="13.35" hidden="1" customHeight="1" x14ac:dyDescent="0.2">
      <c r="B60" s="31"/>
      <c r="C60" s="689" t="s">
        <v>45</v>
      </c>
      <c r="D60" s="688" t="s">
        <v>118</v>
      </c>
      <c r="E60" s="685">
        <v>1</v>
      </c>
      <c r="F60" s="685">
        <v>4</v>
      </c>
      <c r="G60" s="685">
        <v>0</v>
      </c>
      <c r="H60" s="685">
        <v>0</v>
      </c>
      <c r="I60" s="685">
        <v>2</v>
      </c>
      <c r="J60" s="685">
        <v>0</v>
      </c>
      <c r="K60" s="685">
        <v>4</v>
      </c>
      <c r="L60" s="685">
        <v>4</v>
      </c>
      <c r="M60" s="685">
        <v>0</v>
      </c>
      <c r="N60" s="685">
        <v>5</v>
      </c>
      <c r="O60" s="685">
        <v>2</v>
      </c>
      <c r="P60" s="685">
        <v>0</v>
      </c>
      <c r="Q60" s="685">
        <v>0</v>
      </c>
      <c r="R60" s="685">
        <v>3</v>
      </c>
      <c r="S60" s="685">
        <v>0</v>
      </c>
      <c r="T60" s="687">
        <f t="shared" si="19"/>
        <v>25</v>
      </c>
    </row>
    <row r="61" spans="2:20" s="23" customFormat="1" ht="13.35" hidden="1" customHeight="1" x14ac:dyDescent="0.2">
      <c r="B61" s="31"/>
      <c r="C61" s="690" t="s">
        <v>46</v>
      </c>
      <c r="D61" s="691" t="s">
        <v>119</v>
      </c>
      <c r="E61" s="695">
        <v>1</v>
      </c>
      <c r="F61" s="695">
        <v>0</v>
      </c>
      <c r="G61" s="695">
        <v>0</v>
      </c>
      <c r="H61" s="695">
        <v>3</v>
      </c>
      <c r="I61" s="695">
        <v>6</v>
      </c>
      <c r="J61" s="695">
        <v>0</v>
      </c>
      <c r="K61" s="695">
        <v>3</v>
      </c>
      <c r="L61" s="695">
        <v>2</v>
      </c>
      <c r="M61" s="695">
        <v>0</v>
      </c>
      <c r="N61" s="695">
        <v>4</v>
      </c>
      <c r="O61" s="695">
        <v>3</v>
      </c>
      <c r="P61" s="695">
        <v>0</v>
      </c>
      <c r="Q61" s="695">
        <v>0</v>
      </c>
      <c r="R61" s="695">
        <v>0</v>
      </c>
      <c r="S61" s="695">
        <v>0</v>
      </c>
      <c r="T61" s="694">
        <f t="shared" si="19"/>
        <v>22</v>
      </c>
    </row>
    <row r="62" spans="2:20" s="23" customFormat="1" ht="13.35" hidden="1" customHeight="1" x14ac:dyDescent="0.2">
      <c r="B62" s="31"/>
      <c r="C62" s="690"/>
      <c r="D62" s="691"/>
      <c r="E62" s="692">
        <f t="shared" ref="E62:K62" si="20">SUM(E45:E61)</f>
        <v>1819</v>
      </c>
      <c r="F62" s="692">
        <f t="shared" si="20"/>
        <v>3368</v>
      </c>
      <c r="G62" s="692">
        <f t="shared" si="20"/>
        <v>2477</v>
      </c>
      <c r="H62" s="692">
        <f t="shared" si="20"/>
        <v>851</v>
      </c>
      <c r="I62" s="692">
        <f t="shared" si="20"/>
        <v>4180</v>
      </c>
      <c r="J62" s="692">
        <f t="shared" si="20"/>
        <v>241</v>
      </c>
      <c r="K62" s="692">
        <f t="shared" si="20"/>
        <v>7022</v>
      </c>
      <c r="L62" s="692">
        <f>SUM(L45:L61)+SUM(M45:M61)</f>
        <v>4838</v>
      </c>
      <c r="M62" s="692"/>
      <c r="N62" s="692">
        <f t="shared" ref="N62:T62" si="21">SUM(N45:N61)</f>
        <v>5000</v>
      </c>
      <c r="O62" s="692">
        <f t="shared" si="21"/>
        <v>4182</v>
      </c>
      <c r="P62" s="692">
        <f t="shared" si="21"/>
        <v>856</v>
      </c>
      <c r="Q62" s="692">
        <f t="shared" si="21"/>
        <v>1040</v>
      </c>
      <c r="R62" s="692">
        <f t="shared" si="21"/>
        <v>1395</v>
      </c>
      <c r="S62" s="692">
        <f t="shared" si="21"/>
        <v>2317</v>
      </c>
      <c r="T62" s="694">
        <f t="shared" si="21"/>
        <v>39586</v>
      </c>
    </row>
    <row r="63" spans="2:20" s="23" customFormat="1" ht="13.35" hidden="1" customHeight="1" x14ac:dyDescent="0.2">
      <c r="B63" s="31"/>
      <c r="C63" s="130"/>
      <c r="D63" s="130"/>
      <c r="E63" s="677">
        <f>A3.4.1!$M$6</f>
        <v>1819</v>
      </c>
      <c r="F63" s="678">
        <f>A3.4.1!$M$8</f>
        <v>3368</v>
      </c>
      <c r="G63" s="678">
        <f>A3.4.1!$M$9</f>
        <v>2477</v>
      </c>
      <c r="H63" s="679">
        <f>A3.4.1!$M$10</f>
        <v>851</v>
      </c>
      <c r="I63" s="678">
        <f>A3.4.1!$M$15</f>
        <v>4180</v>
      </c>
      <c r="J63" s="678">
        <f>A3.4.1!$M$16</f>
        <v>241</v>
      </c>
      <c r="K63" s="678">
        <f>A3.4.1!$M$18</f>
        <v>7022</v>
      </c>
      <c r="L63" s="678">
        <f>A3.4.1!$M$20</f>
        <v>4838</v>
      </c>
      <c r="M63" s="678"/>
      <c r="N63" s="678">
        <f>A3.4.1!$M$22</f>
        <v>5000</v>
      </c>
      <c r="O63" s="678">
        <f>A3.4.1!$M$23</f>
        <v>4182</v>
      </c>
      <c r="P63" s="678">
        <f>A3.4.1!$M$28</f>
        <v>856</v>
      </c>
      <c r="Q63" s="678">
        <f>A3.4.1!$M$31</f>
        <v>1040</v>
      </c>
      <c r="R63" s="678">
        <f>A3.4.1!$M$32</f>
        <v>1395</v>
      </c>
      <c r="S63" s="631">
        <f>A3.4.1!$M$36</f>
        <v>2317</v>
      </c>
    </row>
    <row r="64" spans="2:20" s="23" customFormat="1" ht="13.35" hidden="1"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A3.4.4!$M$4</f>
        <v>7408</v>
      </c>
      <c r="F66" s="685">
        <f>A3.4.4!$M$14</f>
        <v>58113</v>
      </c>
      <c r="G66" s="685">
        <f>A3.4.4!$M$17</f>
        <v>28</v>
      </c>
      <c r="H66" s="685">
        <f>A3.4.4!$M$26</f>
        <v>334</v>
      </c>
      <c r="I66" s="687">
        <f t="shared" ref="I66:I83" si="22">SUM(E66:H66)</f>
        <v>65883</v>
      </c>
      <c r="J66" s="680"/>
      <c r="K66" s="701">
        <f>A3.4.4!$M$5</f>
        <v>8519</v>
      </c>
      <c r="L66" s="685">
        <f>A3.4.4!$M$21</f>
        <v>363</v>
      </c>
      <c r="M66" s="685">
        <f>A3.4.4!$M$13</f>
        <v>688</v>
      </c>
      <c r="N66" s="685">
        <f>A3.4.4!$M$11</f>
        <v>11770</v>
      </c>
      <c r="O66" s="686">
        <f>A3.4.4!$M$33</f>
        <v>5449</v>
      </c>
      <c r="P66" s="680"/>
      <c r="Q66" s="680"/>
      <c r="R66" s="680"/>
    </row>
    <row r="67" spans="2:18" s="23" customFormat="1" ht="13.35" hidden="1" customHeight="1" x14ac:dyDescent="0.2">
      <c r="B67" s="31"/>
      <c r="C67" s="704" t="s">
        <v>30</v>
      </c>
      <c r="D67" s="705" t="s">
        <v>31</v>
      </c>
      <c r="E67" s="695">
        <f>A3.4.5!$M$4</f>
        <v>14368</v>
      </c>
      <c r="F67" s="695">
        <f>A3.4.5!$M$14</f>
        <v>38179</v>
      </c>
      <c r="G67" s="695">
        <f>A3.4.5!$M$17</f>
        <v>53</v>
      </c>
      <c r="H67" s="695">
        <f>A3.4.5!$M$26</f>
        <v>494</v>
      </c>
      <c r="I67" s="694">
        <f t="shared" si="22"/>
        <v>53094</v>
      </c>
      <c r="J67" s="680"/>
      <c r="K67" s="702">
        <f>A3.4.5!$M$5</f>
        <v>3067</v>
      </c>
      <c r="L67" s="695">
        <f>A3.4.5!$M$21</f>
        <v>464</v>
      </c>
      <c r="M67" s="695">
        <f>A3.4.5!$M$13</f>
        <v>459</v>
      </c>
      <c r="N67" s="695">
        <f>A3.4.5!$M$11</f>
        <v>21503</v>
      </c>
      <c r="O67" s="696">
        <f>A3.4.5!$M$33</f>
        <v>4702</v>
      </c>
      <c r="P67" s="680"/>
      <c r="Q67" s="680"/>
      <c r="R67" s="680"/>
    </row>
    <row r="68" spans="2:18" s="23" customFormat="1" ht="13.35" hidden="1" customHeight="1" x14ac:dyDescent="0.2">
      <c r="B68" s="31"/>
      <c r="C68" s="683" t="s">
        <v>32</v>
      </c>
      <c r="D68" s="684" t="s">
        <v>112</v>
      </c>
      <c r="E68" s="685">
        <v>3180</v>
      </c>
      <c r="F68" s="712">
        <v>23483</v>
      </c>
      <c r="G68" s="685">
        <v>7</v>
      </c>
      <c r="H68" s="685">
        <v>115</v>
      </c>
      <c r="I68" s="687">
        <f t="shared" si="22"/>
        <v>26785</v>
      </c>
      <c r="J68" s="680"/>
      <c r="K68" s="701">
        <v>1376</v>
      </c>
      <c r="L68" s="685">
        <v>53</v>
      </c>
      <c r="M68" s="685">
        <v>239</v>
      </c>
      <c r="N68" s="685">
        <v>4923</v>
      </c>
      <c r="O68" s="685">
        <v>2158</v>
      </c>
      <c r="P68" s="680"/>
      <c r="Q68" s="680"/>
      <c r="R68" s="680"/>
    </row>
    <row r="69" spans="2:18" s="23" customFormat="1" ht="13.35" hidden="1" customHeight="1" x14ac:dyDescent="0.2">
      <c r="B69" s="31"/>
      <c r="C69" s="683" t="s">
        <v>33</v>
      </c>
      <c r="D69" s="688" t="s">
        <v>61</v>
      </c>
      <c r="E69" s="685">
        <v>1097</v>
      </c>
      <c r="F69" s="685">
        <v>10188</v>
      </c>
      <c r="G69" s="685">
        <v>2</v>
      </c>
      <c r="H69" s="685">
        <v>48</v>
      </c>
      <c r="I69" s="687">
        <f t="shared" si="22"/>
        <v>11335</v>
      </c>
      <c r="J69" s="680"/>
      <c r="K69" s="701">
        <v>674</v>
      </c>
      <c r="L69" s="685">
        <v>34</v>
      </c>
      <c r="M69" s="685">
        <v>98</v>
      </c>
      <c r="N69" s="685">
        <v>1533</v>
      </c>
      <c r="O69" s="685">
        <v>897</v>
      </c>
      <c r="P69" s="680"/>
      <c r="Q69" s="680"/>
      <c r="R69" s="680"/>
    </row>
    <row r="70" spans="2:18" s="23" customFormat="1" ht="13.35" hidden="1" customHeight="1" x14ac:dyDescent="0.2">
      <c r="B70" s="31"/>
      <c r="C70" s="689" t="s">
        <v>34</v>
      </c>
      <c r="D70" s="688" t="s">
        <v>62</v>
      </c>
      <c r="E70" s="685">
        <v>809</v>
      </c>
      <c r="F70" s="685">
        <v>7498</v>
      </c>
      <c r="G70" s="685">
        <v>2</v>
      </c>
      <c r="H70" s="685">
        <v>37</v>
      </c>
      <c r="I70" s="687">
        <f t="shared" si="22"/>
        <v>8346</v>
      </c>
      <c r="J70" s="680"/>
      <c r="K70" s="701">
        <v>617</v>
      </c>
      <c r="L70" s="685">
        <v>32</v>
      </c>
      <c r="M70" s="685">
        <v>82</v>
      </c>
      <c r="N70" s="685">
        <v>1144</v>
      </c>
      <c r="O70" s="685">
        <v>619</v>
      </c>
      <c r="P70" s="680"/>
      <c r="Q70" s="680"/>
      <c r="R70" s="680"/>
    </row>
    <row r="71" spans="2:18" s="23" customFormat="1" ht="13.35" hidden="1" customHeight="1" x14ac:dyDescent="0.2">
      <c r="B71" s="31"/>
      <c r="C71" s="689" t="s">
        <v>35</v>
      </c>
      <c r="D71" s="688" t="s">
        <v>58</v>
      </c>
      <c r="E71" s="685">
        <v>353</v>
      </c>
      <c r="F71" s="685">
        <v>3392</v>
      </c>
      <c r="G71" s="685">
        <v>0</v>
      </c>
      <c r="H71" s="685">
        <v>18</v>
      </c>
      <c r="I71" s="687">
        <f t="shared" si="22"/>
        <v>3763</v>
      </c>
      <c r="J71" s="680"/>
      <c r="K71" s="701">
        <v>290</v>
      </c>
      <c r="L71" s="685">
        <v>13</v>
      </c>
      <c r="M71" s="685">
        <v>36</v>
      </c>
      <c r="N71" s="685">
        <v>442</v>
      </c>
      <c r="O71" s="685">
        <v>284</v>
      </c>
      <c r="P71" s="680"/>
      <c r="Q71" s="680"/>
      <c r="R71" s="680"/>
    </row>
    <row r="72" spans="2:18" s="23" customFormat="1" ht="13.35" hidden="1" customHeight="1" x14ac:dyDescent="0.2">
      <c r="B72" s="31"/>
      <c r="C72" s="689" t="s">
        <v>36</v>
      </c>
      <c r="D72" s="688" t="s">
        <v>59</v>
      </c>
      <c r="E72" s="685">
        <v>209</v>
      </c>
      <c r="F72" s="685">
        <v>2116</v>
      </c>
      <c r="G72" s="685">
        <v>0</v>
      </c>
      <c r="H72" s="685">
        <v>22</v>
      </c>
      <c r="I72" s="687">
        <f t="shared" si="22"/>
        <v>2347</v>
      </c>
      <c r="J72" s="680"/>
      <c r="K72" s="701">
        <v>186</v>
      </c>
      <c r="L72" s="685">
        <v>10</v>
      </c>
      <c r="M72" s="685">
        <v>31</v>
      </c>
      <c r="N72" s="685">
        <v>338</v>
      </c>
      <c r="O72" s="685">
        <v>209</v>
      </c>
      <c r="P72" s="680"/>
      <c r="Q72" s="680"/>
      <c r="R72" s="680"/>
    </row>
    <row r="73" spans="2:18" s="23" customFormat="1" ht="13.35" hidden="1" customHeight="1" x14ac:dyDescent="0.2">
      <c r="B73" s="31"/>
      <c r="C73" s="689" t="s">
        <v>37</v>
      </c>
      <c r="D73" s="688" t="s">
        <v>63</v>
      </c>
      <c r="E73" s="685">
        <v>513</v>
      </c>
      <c r="F73" s="685">
        <v>4130</v>
      </c>
      <c r="G73" s="685">
        <v>1</v>
      </c>
      <c r="H73" s="685">
        <v>17</v>
      </c>
      <c r="I73" s="687">
        <f t="shared" si="22"/>
        <v>4661</v>
      </c>
      <c r="J73" s="680"/>
      <c r="K73" s="701">
        <v>342</v>
      </c>
      <c r="L73" s="685">
        <v>18</v>
      </c>
      <c r="M73" s="685">
        <v>61</v>
      </c>
      <c r="N73" s="685">
        <v>634</v>
      </c>
      <c r="O73" s="685">
        <v>426</v>
      </c>
      <c r="P73" s="680"/>
      <c r="Q73" s="680"/>
      <c r="R73" s="680"/>
    </row>
    <row r="74" spans="2:18" s="23" customFormat="1" ht="13.35" hidden="1" customHeight="1" x14ac:dyDescent="0.2">
      <c r="B74" s="31"/>
      <c r="C74" s="689" t="s">
        <v>38</v>
      </c>
      <c r="D74" s="688" t="s">
        <v>64</v>
      </c>
      <c r="E74" s="685">
        <v>222</v>
      </c>
      <c r="F74" s="685">
        <v>1720</v>
      </c>
      <c r="G74" s="685">
        <v>0</v>
      </c>
      <c r="H74" s="685">
        <v>10</v>
      </c>
      <c r="I74" s="687">
        <f t="shared" si="22"/>
        <v>1952</v>
      </c>
      <c r="J74" s="680"/>
      <c r="K74" s="701">
        <v>177</v>
      </c>
      <c r="L74" s="685">
        <v>14</v>
      </c>
      <c r="M74" s="685">
        <v>27</v>
      </c>
      <c r="N74" s="685">
        <v>287</v>
      </c>
      <c r="O74" s="685">
        <v>218</v>
      </c>
      <c r="P74" s="680"/>
      <c r="Q74" s="680"/>
      <c r="R74" s="680"/>
    </row>
    <row r="75" spans="2:18" s="23" customFormat="1" ht="13.35" hidden="1" customHeight="1" x14ac:dyDescent="0.2">
      <c r="B75" s="31"/>
      <c r="C75" s="689" t="s">
        <v>39</v>
      </c>
      <c r="D75" s="688" t="s">
        <v>65</v>
      </c>
      <c r="E75" s="685">
        <v>85</v>
      </c>
      <c r="F75" s="685">
        <v>657</v>
      </c>
      <c r="G75" s="685">
        <v>0</v>
      </c>
      <c r="H75" s="685">
        <v>3</v>
      </c>
      <c r="I75" s="687">
        <f t="shared" si="22"/>
        <v>745</v>
      </c>
      <c r="J75" s="680"/>
      <c r="K75" s="701">
        <v>50</v>
      </c>
      <c r="L75" s="685">
        <v>8</v>
      </c>
      <c r="M75" s="685">
        <v>16</v>
      </c>
      <c r="N75" s="685">
        <v>119</v>
      </c>
      <c r="O75" s="685">
        <v>85</v>
      </c>
      <c r="P75" s="680"/>
      <c r="Q75" s="680"/>
      <c r="R75" s="680"/>
    </row>
    <row r="76" spans="2:18" s="23" customFormat="1" ht="13.35" hidden="1" customHeight="1" x14ac:dyDescent="0.2">
      <c r="B76" s="31"/>
      <c r="C76" s="689" t="s">
        <v>40</v>
      </c>
      <c r="D76" s="688" t="s">
        <v>66</v>
      </c>
      <c r="E76" s="685">
        <v>36</v>
      </c>
      <c r="F76" s="685">
        <v>314</v>
      </c>
      <c r="G76" s="685">
        <v>0</v>
      </c>
      <c r="H76" s="685">
        <v>4</v>
      </c>
      <c r="I76" s="687">
        <f t="shared" si="22"/>
        <v>354</v>
      </c>
      <c r="J76" s="680"/>
      <c r="K76" s="701">
        <v>39</v>
      </c>
      <c r="L76" s="685">
        <v>7</v>
      </c>
      <c r="M76" s="685">
        <v>3</v>
      </c>
      <c r="N76" s="685">
        <v>49</v>
      </c>
      <c r="O76" s="685">
        <v>46</v>
      </c>
      <c r="P76" s="680"/>
      <c r="Q76" s="680"/>
      <c r="R76" s="680"/>
    </row>
    <row r="77" spans="2:18" s="23" customFormat="1" ht="13.35" hidden="1" customHeight="1" x14ac:dyDescent="0.2">
      <c r="B77" s="31"/>
      <c r="C77" s="689" t="s">
        <v>41</v>
      </c>
      <c r="D77" s="688" t="s">
        <v>114</v>
      </c>
      <c r="E77" s="685">
        <v>86</v>
      </c>
      <c r="F77" s="685">
        <v>593</v>
      </c>
      <c r="G77" s="685">
        <v>1</v>
      </c>
      <c r="H77" s="685">
        <v>3</v>
      </c>
      <c r="I77" s="687">
        <f t="shared" si="22"/>
        <v>683</v>
      </c>
      <c r="J77" s="680"/>
      <c r="K77" s="701">
        <v>51</v>
      </c>
      <c r="L77" s="685">
        <v>16</v>
      </c>
      <c r="M77" s="685">
        <v>6</v>
      </c>
      <c r="N77" s="685">
        <v>87</v>
      </c>
      <c r="O77" s="685">
        <v>95</v>
      </c>
      <c r="P77" s="680"/>
      <c r="Q77" s="680"/>
      <c r="R77" s="680"/>
    </row>
    <row r="78" spans="2:18" s="23" customFormat="1" ht="13.35" hidden="1" customHeight="1" x14ac:dyDescent="0.2">
      <c r="B78" s="31"/>
      <c r="C78" s="689" t="s">
        <v>42</v>
      </c>
      <c r="D78" s="688" t="s">
        <v>115</v>
      </c>
      <c r="E78" s="685">
        <v>24</v>
      </c>
      <c r="F78" s="685">
        <v>199</v>
      </c>
      <c r="G78" s="685">
        <v>2</v>
      </c>
      <c r="H78" s="685">
        <v>4</v>
      </c>
      <c r="I78" s="687">
        <f t="shared" si="22"/>
        <v>229</v>
      </c>
      <c r="J78" s="680"/>
      <c r="K78" s="701">
        <v>13</v>
      </c>
      <c r="L78" s="685">
        <v>8</v>
      </c>
      <c r="M78" s="685">
        <v>4</v>
      </c>
      <c r="N78" s="685">
        <v>23</v>
      </c>
      <c r="O78" s="685">
        <v>31</v>
      </c>
      <c r="P78" s="680"/>
      <c r="Q78" s="680"/>
      <c r="R78" s="680"/>
    </row>
    <row r="79" spans="2:18" s="23" customFormat="1" ht="13.35" hidden="1" customHeight="1" x14ac:dyDescent="0.2">
      <c r="B79" s="31"/>
      <c r="C79" s="689" t="s">
        <v>43</v>
      </c>
      <c r="D79" s="688" t="s">
        <v>116</v>
      </c>
      <c r="E79" s="685">
        <v>9</v>
      </c>
      <c r="F79" s="685">
        <v>61</v>
      </c>
      <c r="G79" s="685">
        <v>0</v>
      </c>
      <c r="H79" s="685">
        <v>0</v>
      </c>
      <c r="I79" s="687">
        <f t="shared" si="22"/>
        <v>70</v>
      </c>
      <c r="J79" s="680"/>
      <c r="K79" s="701">
        <v>5</v>
      </c>
      <c r="L79" s="685">
        <v>1</v>
      </c>
      <c r="M79" s="685">
        <v>1</v>
      </c>
      <c r="N79" s="685">
        <v>6</v>
      </c>
      <c r="O79" s="685">
        <v>13</v>
      </c>
      <c r="P79" s="680"/>
      <c r="Q79" s="680"/>
      <c r="R79" s="680"/>
    </row>
    <row r="80" spans="2:18" s="23" customFormat="1" ht="13.35" hidden="1" customHeight="1" x14ac:dyDescent="0.2">
      <c r="B80" s="31"/>
      <c r="C80" s="689" t="s">
        <v>44</v>
      </c>
      <c r="D80" s="688" t="s">
        <v>117</v>
      </c>
      <c r="E80" s="685">
        <v>4</v>
      </c>
      <c r="F80" s="685">
        <v>32</v>
      </c>
      <c r="G80" s="685">
        <v>0</v>
      </c>
      <c r="H80" s="685">
        <v>0</v>
      </c>
      <c r="I80" s="687">
        <f t="shared" si="22"/>
        <v>36</v>
      </c>
      <c r="J80" s="680"/>
      <c r="K80" s="701">
        <v>0</v>
      </c>
      <c r="L80" s="685">
        <v>2</v>
      </c>
      <c r="M80" s="685">
        <v>3</v>
      </c>
      <c r="N80" s="685">
        <v>5</v>
      </c>
      <c r="O80" s="685">
        <v>6</v>
      </c>
      <c r="P80" s="680"/>
      <c r="Q80" s="680"/>
      <c r="R80" s="680"/>
    </row>
    <row r="81" spans="2:18" s="23" customFormat="1" ht="13.35" hidden="1" customHeight="1" x14ac:dyDescent="0.2">
      <c r="B81" s="31"/>
      <c r="C81" s="689" t="s">
        <v>45</v>
      </c>
      <c r="D81" s="688" t="s">
        <v>118</v>
      </c>
      <c r="E81" s="685">
        <v>6</v>
      </c>
      <c r="F81" s="685">
        <v>42</v>
      </c>
      <c r="G81" s="685">
        <v>0</v>
      </c>
      <c r="H81" s="685">
        <v>1</v>
      </c>
      <c r="I81" s="687">
        <f t="shared" si="22"/>
        <v>49</v>
      </c>
      <c r="J81" s="680"/>
      <c r="K81" s="701">
        <v>6</v>
      </c>
      <c r="L81" s="685">
        <v>4</v>
      </c>
      <c r="M81" s="685">
        <v>2</v>
      </c>
      <c r="N81" s="685">
        <v>3</v>
      </c>
      <c r="O81" s="685">
        <v>10</v>
      </c>
      <c r="P81" s="680"/>
      <c r="Q81" s="680"/>
      <c r="R81" s="680"/>
    </row>
    <row r="82" spans="2:18" s="23" customFormat="1" ht="13.35" hidden="1" customHeight="1" x14ac:dyDescent="0.2">
      <c r="B82" s="31"/>
      <c r="C82" s="690" t="s">
        <v>46</v>
      </c>
      <c r="D82" s="691" t="s">
        <v>119</v>
      </c>
      <c r="E82" s="695">
        <v>2</v>
      </c>
      <c r="F82" s="695">
        <v>43</v>
      </c>
      <c r="G82" s="695">
        <v>2</v>
      </c>
      <c r="H82" s="695">
        <v>0</v>
      </c>
      <c r="I82" s="694">
        <f t="shared" si="22"/>
        <v>47</v>
      </c>
      <c r="J82" s="680"/>
      <c r="K82" s="702">
        <v>2</v>
      </c>
      <c r="L82" s="695">
        <v>8</v>
      </c>
      <c r="M82" s="695">
        <v>2</v>
      </c>
      <c r="N82" s="695">
        <v>3</v>
      </c>
      <c r="O82" s="695">
        <v>12</v>
      </c>
      <c r="P82" s="680"/>
      <c r="Q82" s="680"/>
      <c r="R82" s="680"/>
    </row>
    <row r="83" spans="2:18" s="23" customFormat="1" ht="13.35" hidden="1" customHeight="1" x14ac:dyDescent="0.2">
      <c r="B83" s="31"/>
      <c r="C83" s="690"/>
      <c r="D83" s="691"/>
      <c r="E83" s="692">
        <f>SUM(E66:E82)</f>
        <v>28411</v>
      </c>
      <c r="F83" s="692">
        <f>SUM(F66:F82)</f>
        <v>150760</v>
      </c>
      <c r="G83" s="692">
        <f>SUM(G66:G82)</f>
        <v>98</v>
      </c>
      <c r="H83" s="692">
        <f>SUM(H66:H82)</f>
        <v>1110</v>
      </c>
      <c r="I83" s="694">
        <f t="shared" si="22"/>
        <v>180379</v>
      </c>
      <c r="J83" s="680"/>
      <c r="K83" s="703">
        <f t="shared" ref="K83:O83" si="23">SUM(K66:K82)</f>
        <v>15414</v>
      </c>
      <c r="L83" s="692">
        <f t="shared" si="23"/>
        <v>1055</v>
      </c>
      <c r="M83" s="692">
        <f t="shared" si="23"/>
        <v>1758</v>
      </c>
      <c r="N83" s="692">
        <f t="shared" si="23"/>
        <v>42869</v>
      </c>
      <c r="O83" s="692">
        <f t="shared" si="23"/>
        <v>15260</v>
      </c>
      <c r="P83" s="680"/>
      <c r="Q83" s="680"/>
      <c r="R83" s="680"/>
    </row>
    <row r="84" spans="2:18" s="23" customFormat="1" ht="13.35" hidden="1" customHeight="1" x14ac:dyDescent="0.2">
      <c r="B84" s="31"/>
      <c r="C84" s="130"/>
      <c r="D84" s="130"/>
      <c r="E84" s="678">
        <f>A3.4.1!$M$4</f>
        <v>28411</v>
      </c>
      <c r="F84" s="678">
        <f>A3.4.1!$M$14</f>
        <v>150760</v>
      </c>
      <c r="G84" s="678">
        <f>A3.4.1!$M$17</f>
        <v>98</v>
      </c>
      <c r="H84" s="678">
        <f>A3.4.1!$M$26</f>
        <v>1110</v>
      </c>
      <c r="I84" s="680"/>
      <c r="J84" s="680"/>
      <c r="K84" s="678">
        <f>A3.4.1!$M$5</f>
        <v>15414</v>
      </c>
      <c r="L84" s="678">
        <f>A3.4.1!$M$21</f>
        <v>1055</v>
      </c>
      <c r="M84" s="678">
        <f>A3.4.1!$M$13</f>
        <v>1758</v>
      </c>
      <c r="N84" s="678">
        <f>A3.4.1!$M$11</f>
        <v>42869</v>
      </c>
      <c r="O84" s="678">
        <f>A3.4.1!$M$33</f>
        <v>15260</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A3.4.4!$M$7</f>
        <v>7029</v>
      </c>
      <c r="F87" s="685">
        <f>A3.4.4!$M$27</f>
        <v>15013</v>
      </c>
      <c r="G87" s="685">
        <f>A3.4.4!$M$30</f>
        <v>1792</v>
      </c>
      <c r="H87" s="685">
        <f>A3.4.4!$M$34</f>
        <v>2472</v>
      </c>
      <c r="I87" s="685">
        <f>A3.4.4!$M$35</f>
        <v>4657</v>
      </c>
      <c r="J87" s="687">
        <f t="shared" ref="J87:J104" si="24">SUM(E87:I87)</f>
        <v>30963</v>
      </c>
      <c r="K87" s="680"/>
      <c r="L87" s="680"/>
      <c r="M87" s="680"/>
      <c r="N87" s="680"/>
      <c r="O87" s="130"/>
      <c r="P87" s="680"/>
      <c r="Q87" s="680"/>
      <c r="R87" s="680"/>
    </row>
    <row r="88" spans="2:18" s="23" customFormat="1" ht="13.35" hidden="1" customHeight="1" x14ac:dyDescent="0.2">
      <c r="B88" s="31"/>
      <c r="C88" s="704" t="s">
        <v>30</v>
      </c>
      <c r="D88" s="705" t="s">
        <v>31</v>
      </c>
      <c r="E88" s="695">
        <f>A3.4.5!$M$7</f>
        <v>4910</v>
      </c>
      <c r="F88" s="695">
        <f>A3.4.5!$M$27</f>
        <v>15630</v>
      </c>
      <c r="G88" s="695">
        <f>A3.4.5!$M$30</f>
        <v>628</v>
      </c>
      <c r="H88" s="695">
        <f>A3.4.5!$M$34</f>
        <v>745</v>
      </c>
      <c r="I88" s="695">
        <f>A3.4.5!$M$35</f>
        <v>3709</v>
      </c>
      <c r="J88" s="694">
        <f t="shared" si="24"/>
        <v>25622</v>
      </c>
      <c r="K88" s="680"/>
      <c r="L88" s="680"/>
      <c r="M88" s="680"/>
      <c r="N88" s="680"/>
      <c r="O88" s="130"/>
      <c r="P88" s="680"/>
      <c r="Q88" s="680"/>
      <c r="R88" s="680"/>
    </row>
    <row r="89" spans="2:18" s="23" customFormat="1" ht="13.35" hidden="1" customHeight="1" x14ac:dyDescent="0.2">
      <c r="B89" s="31"/>
      <c r="C89" s="683" t="s">
        <v>32</v>
      </c>
      <c r="D89" s="684" t="s">
        <v>112</v>
      </c>
      <c r="E89" s="685">
        <v>2293</v>
      </c>
      <c r="F89" s="712">
        <v>8360</v>
      </c>
      <c r="G89" s="685">
        <v>841</v>
      </c>
      <c r="H89" s="685">
        <v>978</v>
      </c>
      <c r="I89" s="685">
        <v>2126</v>
      </c>
      <c r="J89" s="687">
        <f>SUM(E89:I89)</f>
        <v>14598</v>
      </c>
      <c r="K89" s="680"/>
      <c r="L89" s="680"/>
      <c r="M89" s="680"/>
      <c r="N89" s="680"/>
      <c r="O89" s="130"/>
      <c r="P89" s="680"/>
      <c r="Q89" s="680"/>
      <c r="R89" s="680"/>
    </row>
    <row r="90" spans="2:18" s="23" customFormat="1" ht="13.35" hidden="1" customHeight="1" x14ac:dyDescent="0.2">
      <c r="B90" s="31"/>
      <c r="C90" s="683" t="s">
        <v>33</v>
      </c>
      <c r="D90" s="688" t="s">
        <v>61</v>
      </c>
      <c r="E90" s="685">
        <v>659</v>
      </c>
      <c r="F90" s="685">
        <v>2851</v>
      </c>
      <c r="G90" s="685">
        <v>359</v>
      </c>
      <c r="H90" s="685">
        <v>533</v>
      </c>
      <c r="I90" s="685">
        <v>869</v>
      </c>
      <c r="J90" s="687">
        <f t="shared" si="24"/>
        <v>5271</v>
      </c>
      <c r="K90" s="680"/>
      <c r="L90" s="680"/>
      <c r="M90" s="680"/>
      <c r="N90" s="680"/>
      <c r="O90" s="130"/>
      <c r="P90" s="680"/>
      <c r="Q90" s="680"/>
      <c r="R90" s="680"/>
    </row>
    <row r="91" spans="2:18" s="23" customFormat="1" ht="13.35" hidden="1" customHeight="1" x14ac:dyDescent="0.2">
      <c r="B91" s="31"/>
      <c r="C91" s="689" t="s">
        <v>34</v>
      </c>
      <c r="D91" s="688" t="s">
        <v>62</v>
      </c>
      <c r="E91" s="685">
        <v>415</v>
      </c>
      <c r="F91" s="685">
        <v>2209</v>
      </c>
      <c r="G91" s="685">
        <v>238</v>
      </c>
      <c r="H91" s="685">
        <v>384</v>
      </c>
      <c r="I91" s="685">
        <v>729</v>
      </c>
      <c r="J91" s="687">
        <f t="shared" si="24"/>
        <v>3975</v>
      </c>
      <c r="K91" s="680"/>
      <c r="L91" s="680"/>
      <c r="M91" s="680"/>
      <c r="N91" s="680"/>
      <c r="O91" s="130"/>
      <c r="P91" s="680"/>
      <c r="Q91" s="680"/>
      <c r="R91" s="680"/>
    </row>
    <row r="92" spans="2:18" s="23" customFormat="1" ht="13.35" hidden="1" customHeight="1" x14ac:dyDescent="0.2">
      <c r="B92" s="31"/>
      <c r="C92" s="689" t="s">
        <v>35</v>
      </c>
      <c r="D92" s="688" t="s">
        <v>58</v>
      </c>
      <c r="E92" s="685">
        <v>167</v>
      </c>
      <c r="F92" s="685">
        <v>936</v>
      </c>
      <c r="G92" s="685">
        <v>73</v>
      </c>
      <c r="H92" s="685">
        <v>171</v>
      </c>
      <c r="I92" s="685">
        <v>359</v>
      </c>
      <c r="J92" s="687">
        <f t="shared" si="24"/>
        <v>1706</v>
      </c>
      <c r="K92" s="680"/>
      <c r="L92" s="680"/>
      <c r="M92" s="680"/>
      <c r="N92" s="680"/>
      <c r="O92" s="130"/>
      <c r="P92" s="680"/>
      <c r="Q92" s="680"/>
      <c r="R92" s="680"/>
    </row>
    <row r="93" spans="2:18" s="23" customFormat="1" ht="13.35" hidden="1" customHeight="1" x14ac:dyDescent="0.2">
      <c r="B93" s="31"/>
      <c r="C93" s="689" t="s">
        <v>36</v>
      </c>
      <c r="D93" s="688" t="s">
        <v>59</v>
      </c>
      <c r="E93" s="685">
        <v>112</v>
      </c>
      <c r="F93" s="685">
        <v>612</v>
      </c>
      <c r="G93" s="685">
        <v>40</v>
      </c>
      <c r="H93" s="685">
        <v>119</v>
      </c>
      <c r="I93" s="685">
        <v>260</v>
      </c>
      <c r="J93" s="687">
        <f t="shared" si="24"/>
        <v>1143</v>
      </c>
      <c r="K93" s="680"/>
      <c r="L93" s="680"/>
      <c r="M93" s="680"/>
      <c r="N93" s="680"/>
      <c r="O93" s="130"/>
      <c r="P93" s="680"/>
      <c r="Q93" s="680"/>
      <c r="R93" s="680"/>
    </row>
    <row r="94" spans="2:18" s="23" customFormat="1" ht="13.35" hidden="1" customHeight="1" x14ac:dyDescent="0.2">
      <c r="B94" s="31"/>
      <c r="C94" s="689" t="s">
        <v>37</v>
      </c>
      <c r="D94" s="688" t="s">
        <v>63</v>
      </c>
      <c r="E94" s="685">
        <v>187</v>
      </c>
      <c r="F94" s="685">
        <v>1166</v>
      </c>
      <c r="G94" s="685">
        <v>86</v>
      </c>
      <c r="H94" s="685">
        <v>263</v>
      </c>
      <c r="I94" s="685">
        <v>564</v>
      </c>
      <c r="J94" s="687">
        <f t="shared" si="24"/>
        <v>2266</v>
      </c>
      <c r="K94" s="680"/>
      <c r="L94" s="680"/>
      <c r="M94" s="680"/>
      <c r="N94" s="680"/>
      <c r="O94" s="130"/>
      <c r="P94" s="680"/>
      <c r="Q94" s="680"/>
      <c r="R94" s="680"/>
    </row>
    <row r="95" spans="2:18" s="23" customFormat="1" ht="13.35" hidden="1" customHeight="1" x14ac:dyDescent="0.2">
      <c r="B95" s="31"/>
      <c r="C95" s="689" t="s">
        <v>38</v>
      </c>
      <c r="D95" s="688" t="s">
        <v>64</v>
      </c>
      <c r="E95" s="685">
        <v>79</v>
      </c>
      <c r="F95" s="685">
        <v>498</v>
      </c>
      <c r="G95" s="685">
        <v>31</v>
      </c>
      <c r="H95" s="685">
        <v>143</v>
      </c>
      <c r="I95" s="685">
        <v>354</v>
      </c>
      <c r="J95" s="687">
        <f t="shared" si="24"/>
        <v>1105</v>
      </c>
      <c r="K95" s="680"/>
      <c r="L95" s="680"/>
      <c r="M95" s="680"/>
      <c r="N95" s="680"/>
      <c r="O95" s="130"/>
      <c r="P95" s="680"/>
      <c r="Q95" s="680"/>
      <c r="R95" s="680"/>
    </row>
    <row r="96" spans="2:18" s="23" customFormat="1" ht="13.35" hidden="1" customHeight="1" x14ac:dyDescent="0.2">
      <c r="B96" s="31"/>
      <c r="C96" s="689" t="s">
        <v>39</v>
      </c>
      <c r="D96" s="688" t="s">
        <v>65</v>
      </c>
      <c r="E96" s="685">
        <v>20</v>
      </c>
      <c r="F96" s="685">
        <v>151</v>
      </c>
      <c r="G96" s="685">
        <v>9</v>
      </c>
      <c r="H96" s="685">
        <v>49</v>
      </c>
      <c r="I96" s="685">
        <v>124</v>
      </c>
      <c r="J96" s="687">
        <f t="shared" si="24"/>
        <v>353</v>
      </c>
      <c r="K96" s="680"/>
      <c r="L96" s="680"/>
      <c r="M96" s="680"/>
      <c r="N96" s="680"/>
      <c r="O96" s="130"/>
      <c r="P96" s="680"/>
      <c r="Q96" s="680"/>
      <c r="R96" s="680"/>
    </row>
    <row r="97" spans="2:18" s="23" customFormat="1" ht="13.35" hidden="1" customHeight="1" x14ac:dyDescent="0.2">
      <c r="B97" s="31"/>
      <c r="C97" s="689" t="s">
        <v>40</v>
      </c>
      <c r="D97" s="688" t="s">
        <v>66</v>
      </c>
      <c r="E97" s="685">
        <v>13</v>
      </c>
      <c r="F97" s="685">
        <v>86</v>
      </c>
      <c r="G97" s="685">
        <v>1</v>
      </c>
      <c r="H97" s="685">
        <v>30</v>
      </c>
      <c r="I97" s="685">
        <v>74</v>
      </c>
      <c r="J97" s="687">
        <f t="shared" si="24"/>
        <v>204</v>
      </c>
      <c r="K97" s="680"/>
      <c r="L97" s="680"/>
      <c r="M97" s="680"/>
      <c r="N97" s="680"/>
      <c r="O97" s="130"/>
      <c r="P97" s="680"/>
      <c r="Q97" s="680"/>
      <c r="R97" s="680"/>
    </row>
    <row r="98" spans="2:18" s="23" customFormat="1" ht="13.35" hidden="1" customHeight="1" x14ac:dyDescent="0.2">
      <c r="B98" s="31"/>
      <c r="C98" s="689" t="s">
        <v>41</v>
      </c>
      <c r="D98" s="688" t="s">
        <v>114</v>
      </c>
      <c r="E98" s="685">
        <v>18</v>
      </c>
      <c r="F98" s="685">
        <v>148</v>
      </c>
      <c r="G98" s="685">
        <v>1</v>
      </c>
      <c r="H98" s="685">
        <v>64</v>
      </c>
      <c r="I98" s="685">
        <v>157</v>
      </c>
      <c r="J98" s="687">
        <f t="shared" si="24"/>
        <v>388</v>
      </c>
      <c r="K98" s="680"/>
      <c r="L98" s="680"/>
      <c r="M98" s="680"/>
      <c r="N98" s="680"/>
      <c r="O98" s="130"/>
      <c r="P98" s="680"/>
      <c r="Q98" s="680"/>
      <c r="R98" s="680"/>
    </row>
    <row r="99" spans="2:18" s="23" customFormat="1" ht="13.35" hidden="1" customHeight="1" x14ac:dyDescent="0.2">
      <c r="B99" s="31"/>
      <c r="C99" s="689" t="s">
        <v>42</v>
      </c>
      <c r="D99" s="688" t="s">
        <v>115</v>
      </c>
      <c r="E99" s="685">
        <v>8</v>
      </c>
      <c r="F99" s="685">
        <v>47</v>
      </c>
      <c r="G99" s="685">
        <v>3</v>
      </c>
      <c r="H99" s="685">
        <v>17</v>
      </c>
      <c r="I99" s="685">
        <v>36</v>
      </c>
      <c r="J99" s="687">
        <f t="shared" si="24"/>
        <v>111</v>
      </c>
      <c r="K99" s="680"/>
      <c r="L99" s="680"/>
      <c r="M99" s="680"/>
      <c r="N99" s="680"/>
      <c r="O99" s="130"/>
      <c r="P99" s="680"/>
      <c r="Q99" s="680"/>
      <c r="R99" s="680"/>
    </row>
    <row r="100" spans="2:18" s="23" customFormat="1" ht="13.35" hidden="1" customHeight="1" x14ac:dyDescent="0.2">
      <c r="B100" s="31"/>
      <c r="C100" s="689" t="s">
        <v>43</v>
      </c>
      <c r="D100" s="688" t="s">
        <v>116</v>
      </c>
      <c r="E100" s="685">
        <v>1</v>
      </c>
      <c r="F100" s="685">
        <v>12</v>
      </c>
      <c r="G100" s="685">
        <v>0</v>
      </c>
      <c r="H100" s="685">
        <v>4</v>
      </c>
      <c r="I100" s="685">
        <v>10</v>
      </c>
      <c r="J100" s="687">
        <f t="shared" si="24"/>
        <v>27</v>
      </c>
      <c r="K100" s="680"/>
      <c r="L100" s="680"/>
      <c r="M100" s="680"/>
      <c r="N100" s="680"/>
      <c r="O100" s="130"/>
      <c r="P100" s="680"/>
      <c r="Q100" s="680"/>
      <c r="R100" s="680"/>
    </row>
    <row r="101" spans="2:18" s="23" customFormat="1" ht="13.35" hidden="1" customHeight="1" x14ac:dyDescent="0.2">
      <c r="B101" s="31"/>
      <c r="C101" s="689" t="s">
        <v>44</v>
      </c>
      <c r="D101" s="688" t="s">
        <v>117</v>
      </c>
      <c r="E101" s="685">
        <v>0</v>
      </c>
      <c r="F101" s="685">
        <v>3</v>
      </c>
      <c r="G101" s="685">
        <v>1</v>
      </c>
      <c r="H101" s="685">
        <v>8</v>
      </c>
      <c r="I101" s="685">
        <v>3</v>
      </c>
      <c r="J101" s="687">
        <f t="shared" si="24"/>
        <v>15</v>
      </c>
      <c r="K101" s="680"/>
      <c r="L101" s="680"/>
      <c r="M101" s="680"/>
      <c r="N101" s="680"/>
      <c r="O101" s="130"/>
      <c r="P101" s="680"/>
      <c r="Q101" s="680"/>
      <c r="R101" s="680"/>
    </row>
    <row r="102" spans="2:18" s="23" customFormat="1" ht="13.35" hidden="1" customHeight="1" x14ac:dyDescent="0.2">
      <c r="B102" s="31"/>
      <c r="C102" s="689" t="s">
        <v>45</v>
      </c>
      <c r="D102" s="688" t="s">
        <v>118</v>
      </c>
      <c r="E102" s="685">
        <v>0</v>
      </c>
      <c r="F102" s="685">
        <v>10</v>
      </c>
      <c r="G102" s="685">
        <v>0</v>
      </c>
      <c r="H102" s="685">
        <v>4</v>
      </c>
      <c r="I102" s="685">
        <v>6</v>
      </c>
      <c r="J102" s="687">
        <f t="shared" si="24"/>
        <v>20</v>
      </c>
      <c r="K102" s="680"/>
      <c r="L102" s="680"/>
      <c r="M102" s="680"/>
      <c r="N102" s="680"/>
      <c r="O102" s="130"/>
      <c r="P102" s="680"/>
      <c r="Q102" s="680"/>
      <c r="R102" s="680"/>
    </row>
    <row r="103" spans="2:18" s="23" customFormat="1" ht="13.35" hidden="1" customHeight="1" x14ac:dyDescent="0.2">
      <c r="B103" s="31"/>
      <c r="C103" s="690" t="s">
        <v>46</v>
      </c>
      <c r="D103" s="691" t="s">
        <v>119</v>
      </c>
      <c r="E103" s="695">
        <v>2</v>
      </c>
      <c r="F103" s="695">
        <v>15</v>
      </c>
      <c r="G103" s="695">
        <v>0</v>
      </c>
      <c r="H103" s="695">
        <v>11</v>
      </c>
      <c r="I103" s="695">
        <v>2</v>
      </c>
      <c r="J103" s="694">
        <f t="shared" si="24"/>
        <v>30</v>
      </c>
      <c r="K103" s="680"/>
      <c r="L103" s="680"/>
      <c r="M103" s="680"/>
      <c r="N103" s="680"/>
      <c r="O103" s="130"/>
      <c r="P103" s="680"/>
      <c r="Q103" s="680"/>
      <c r="R103" s="680"/>
    </row>
    <row r="104" spans="2:18" s="23" customFormat="1" ht="13.35" hidden="1" customHeight="1" x14ac:dyDescent="0.2">
      <c r="B104" s="31"/>
      <c r="C104" s="690"/>
      <c r="D104" s="691"/>
      <c r="E104" s="692">
        <f>SUM(E87:E103)</f>
        <v>15913</v>
      </c>
      <c r="F104" s="692">
        <f>SUM(F87:F103)</f>
        <v>47747</v>
      </c>
      <c r="G104" s="692">
        <f>SUM(G87:G103)</f>
        <v>4103</v>
      </c>
      <c r="H104" s="692">
        <f>SUM(H87:H103)</f>
        <v>5995</v>
      </c>
      <c r="I104" s="692">
        <f>SUM(I87:I103)</f>
        <v>14039</v>
      </c>
      <c r="J104" s="694">
        <f t="shared" si="24"/>
        <v>87797</v>
      </c>
      <c r="K104" s="680"/>
      <c r="L104" s="680"/>
      <c r="M104" s="680"/>
      <c r="N104" s="680"/>
      <c r="O104" s="130"/>
      <c r="P104" s="680"/>
      <c r="Q104" s="680"/>
      <c r="R104" s="680"/>
    </row>
    <row r="105" spans="2:18" s="23" customFormat="1" ht="13.35" hidden="1" customHeight="1" x14ac:dyDescent="0.2">
      <c r="B105" s="31"/>
      <c r="C105" s="130"/>
      <c r="D105" s="130"/>
      <c r="E105" s="678">
        <f>A3.4.1!$M$7</f>
        <v>15913</v>
      </c>
      <c r="F105" s="678">
        <f>A3.4.1!$M$27</f>
        <v>47747</v>
      </c>
      <c r="G105" s="678">
        <f>A3.4.1!$M$30</f>
        <v>4103</v>
      </c>
      <c r="H105" s="678">
        <f>A3.4.1!$M$34</f>
        <v>5995</v>
      </c>
      <c r="I105" s="678">
        <f>A3.4.1!$M$35</f>
        <v>14039</v>
      </c>
      <c r="J105" s="678"/>
      <c r="K105" s="680"/>
      <c r="L105" s="680"/>
      <c r="M105" s="680"/>
      <c r="N105" s="680"/>
      <c r="O105" s="130"/>
      <c r="P105" s="680"/>
      <c r="Q105" s="680"/>
      <c r="R105" s="680"/>
    </row>
    <row r="106" spans="2:18" s="23" customFormat="1" ht="13.35" hidden="1" customHeight="1" x14ac:dyDescent="0.2">
      <c r="B106" s="31"/>
      <c r="C106" s="130"/>
      <c r="D106" s="130"/>
      <c r="E106" s="680"/>
      <c r="F106" s="680"/>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A3.4.4!$M$12</f>
        <v>1673</v>
      </c>
      <c r="F108" s="685">
        <f>A3.4.4!$M$19</f>
        <v>1375</v>
      </c>
      <c r="G108" s="685">
        <f>A3.4.4!$M$24</f>
        <v>2584</v>
      </c>
      <c r="H108" s="685">
        <f>A3.4.4!$M$25</f>
        <v>1933</v>
      </c>
      <c r="I108" s="685">
        <f>A3.4.4!$M$29</f>
        <v>229</v>
      </c>
      <c r="J108" s="687">
        <f t="shared" ref="J108:J125" si="25">SUM(E108:I108)</f>
        <v>7794</v>
      </c>
      <c r="K108" s="680"/>
      <c r="L108" s="680"/>
      <c r="M108" s="680"/>
      <c r="N108" s="680"/>
      <c r="O108" s="130"/>
      <c r="P108" s="680"/>
      <c r="Q108" s="680"/>
      <c r="R108" s="680"/>
    </row>
    <row r="109" spans="2:18" s="23" customFormat="1" ht="13.35" hidden="1" customHeight="1" x14ac:dyDescent="0.2">
      <c r="B109" s="31"/>
      <c r="C109" s="704" t="s">
        <v>30</v>
      </c>
      <c r="D109" s="705" t="s">
        <v>31</v>
      </c>
      <c r="E109" s="695">
        <f>A3.4.5!$M$12</f>
        <v>1104</v>
      </c>
      <c r="F109" s="695">
        <f>A3.4.5!$M$19</f>
        <v>650</v>
      </c>
      <c r="G109" s="695">
        <f>A3.4.5!$M$24</f>
        <v>1567</v>
      </c>
      <c r="H109" s="695">
        <f>A3.4.5!$M$25</f>
        <v>971</v>
      </c>
      <c r="I109" s="695">
        <f>A3.4.5!$M$29</f>
        <v>6568</v>
      </c>
      <c r="J109" s="694">
        <f t="shared" si="25"/>
        <v>10860</v>
      </c>
      <c r="K109" s="680"/>
      <c r="L109" s="680"/>
      <c r="M109" s="680"/>
      <c r="N109" s="680"/>
      <c r="O109" s="130"/>
      <c r="P109" s="680"/>
      <c r="Q109" s="680"/>
      <c r="R109" s="680"/>
    </row>
    <row r="110" spans="2:18" s="23" customFormat="1" ht="13.35" hidden="1" customHeight="1" x14ac:dyDescent="0.2">
      <c r="B110" s="31"/>
      <c r="C110" s="683" t="s">
        <v>32</v>
      </c>
      <c r="D110" s="684" t="s">
        <v>112</v>
      </c>
      <c r="E110" s="685">
        <v>856</v>
      </c>
      <c r="F110" s="685">
        <v>678</v>
      </c>
      <c r="G110" s="685">
        <v>1175</v>
      </c>
      <c r="H110" s="685">
        <v>611</v>
      </c>
      <c r="I110" s="685">
        <v>111</v>
      </c>
      <c r="J110" s="687">
        <f t="shared" si="25"/>
        <v>3431</v>
      </c>
      <c r="K110" s="680"/>
      <c r="L110" s="680"/>
      <c r="M110" s="680"/>
      <c r="N110" s="680"/>
      <c r="O110" s="130"/>
      <c r="P110" s="680"/>
      <c r="Q110" s="680"/>
      <c r="R110" s="680"/>
    </row>
    <row r="111" spans="2:18" s="23" customFormat="1" ht="13.35" hidden="1" customHeight="1" x14ac:dyDescent="0.2">
      <c r="B111" s="31"/>
      <c r="C111" s="683" t="s">
        <v>33</v>
      </c>
      <c r="D111" s="688" t="s">
        <v>61</v>
      </c>
      <c r="E111" s="685">
        <v>243</v>
      </c>
      <c r="F111" s="685">
        <v>487</v>
      </c>
      <c r="G111" s="685">
        <v>232</v>
      </c>
      <c r="H111" s="685">
        <v>197</v>
      </c>
      <c r="I111" s="685">
        <v>32</v>
      </c>
      <c r="J111" s="687">
        <f t="shared" si="25"/>
        <v>1191</v>
      </c>
      <c r="K111" s="680"/>
      <c r="L111" s="680"/>
      <c r="M111" s="680"/>
      <c r="N111" s="680"/>
      <c r="O111" s="130"/>
      <c r="P111" s="680"/>
      <c r="Q111" s="680"/>
      <c r="R111" s="680"/>
    </row>
    <row r="112" spans="2:18" s="23" customFormat="1" ht="13.35" hidden="1" customHeight="1" x14ac:dyDescent="0.2">
      <c r="B112" s="31"/>
      <c r="C112" s="689" t="s">
        <v>34</v>
      </c>
      <c r="D112" s="688" t="s">
        <v>62</v>
      </c>
      <c r="E112" s="685">
        <v>156</v>
      </c>
      <c r="F112" s="685">
        <v>543</v>
      </c>
      <c r="G112" s="685">
        <v>113</v>
      </c>
      <c r="H112" s="685">
        <v>119</v>
      </c>
      <c r="I112" s="685">
        <v>26</v>
      </c>
      <c r="J112" s="687">
        <f t="shared" si="25"/>
        <v>957</v>
      </c>
      <c r="K112" s="680"/>
      <c r="L112" s="680"/>
      <c r="M112" s="680"/>
      <c r="N112" s="680"/>
      <c r="O112" s="130"/>
      <c r="P112" s="680"/>
      <c r="Q112" s="680"/>
      <c r="R112" s="680"/>
    </row>
    <row r="113" spans="2:18" s="23" customFormat="1" ht="13.35" hidden="1" customHeight="1" x14ac:dyDescent="0.2">
      <c r="B113" s="31"/>
      <c r="C113" s="689" t="s">
        <v>35</v>
      </c>
      <c r="D113" s="688" t="s">
        <v>58</v>
      </c>
      <c r="E113" s="685">
        <v>64</v>
      </c>
      <c r="F113" s="685">
        <v>297</v>
      </c>
      <c r="G113" s="685">
        <v>46</v>
      </c>
      <c r="H113" s="685">
        <v>53</v>
      </c>
      <c r="I113" s="685">
        <v>13</v>
      </c>
      <c r="J113" s="687">
        <f t="shared" si="25"/>
        <v>473</v>
      </c>
      <c r="K113" s="680"/>
      <c r="L113" s="680"/>
      <c r="M113" s="680"/>
      <c r="N113" s="680"/>
      <c r="O113" s="130"/>
      <c r="P113" s="680"/>
      <c r="Q113" s="680"/>
      <c r="R113" s="680"/>
    </row>
    <row r="114" spans="2:18" s="23" customFormat="1" ht="13.35" hidden="1" customHeight="1" x14ac:dyDescent="0.2">
      <c r="B114" s="31"/>
      <c r="C114" s="689" t="s">
        <v>36</v>
      </c>
      <c r="D114" s="688" t="s">
        <v>59</v>
      </c>
      <c r="E114" s="685">
        <v>33</v>
      </c>
      <c r="F114" s="685">
        <v>198</v>
      </c>
      <c r="G114" s="685">
        <v>22</v>
      </c>
      <c r="H114" s="685">
        <v>27</v>
      </c>
      <c r="I114" s="685">
        <v>2</v>
      </c>
      <c r="J114" s="687">
        <f t="shared" si="25"/>
        <v>282</v>
      </c>
      <c r="K114" s="680"/>
      <c r="L114" s="680"/>
      <c r="M114" s="680"/>
      <c r="N114" s="680"/>
      <c r="O114" s="130"/>
      <c r="P114" s="680"/>
      <c r="Q114" s="680"/>
      <c r="R114" s="680"/>
    </row>
    <row r="115" spans="2:18" s="23" customFormat="1" ht="13.35" hidden="1" customHeight="1" x14ac:dyDescent="0.2">
      <c r="B115" s="31"/>
      <c r="C115" s="689" t="s">
        <v>37</v>
      </c>
      <c r="D115" s="688" t="s">
        <v>63</v>
      </c>
      <c r="E115" s="685">
        <v>62</v>
      </c>
      <c r="F115" s="685">
        <v>392</v>
      </c>
      <c r="G115" s="685">
        <v>38</v>
      </c>
      <c r="H115" s="685">
        <v>56</v>
      </c>
      <c r="I115" s="685">
        <v>4</v>
      </c>
      <c r="J115" s="687">
        <f t="shared" si="25"/>
        <v>552</v>
      </c>
      <c r="K115" s="680"/>
      <c r="L115" s="680"/>
      <c r="M115" s="680"/>
      <c r="N115" s="680"/>
      <c r="O115" s="130"/>
      <c r="P115" s="680"/>
      <c r="Q115" s="680"/>
      <c r="R115" s="680"/>
    </row>
    <row r="116" spans="2:18" s="23" customFormat="1" ht="13.35" hidden="1" customHeight="1" x14ac:dyDescent="0.2">
      <c r="B116" s="31"/>
      <c r="C116" s="689" t="s">
        <v>38</v>
      </c>
      <c r="D116" s="688" t="s">
        <v>64</v>
      </c>
      <c r="E116" s="685">
        <v>16</v>
      </c>
      <c r="F116" s="685">
        <v>139</v>
      </c>
      <c r="G116" s="685">
        <v>8</v>
      </c>
      <c r="H116" s="685">
        <v>33</v>
      </c>
      <c r="I116" s="685">
        <v>3</v>
      </c>
      <c r="J116" s="687">
        <f t="shared" si="25"/>
        <v>199</v>
      </c>
      <c r="K116" s="680"/>
      <c r="L116" s="680"/>
      <c r="M116" s="680"/>
      <c r="N116" s="680"/>
      <c r="O116" s="130"/>
      <c r="P116" s="680"/>
      <c r="Q116" s="680"/>
      <c r="R116" s="680"/>
    </row>
    <row r="117" spans="2:18" s="23" customFormat="1" ht="13.35" hidden="1" customHeight="1" x14ac:dyDescent="0.2">
      <c r="B117" s="31"/>
      <c r="C117" s="689" t="s">
        <v>39</v>
      </c>
      <c r="D117" s="688" t="s">
        <v>65</v>
      </c>
      <c r="E117" s="685">
        <v>9</v>
      </c>
      <c r="F117" s="685">
        <v>45</v>
      </c>
      <c r="G117" s="685">
        <v>1</v>
      </c>
      <c r="H117" s="685">
        <v>20</v>
      </c>
      <c r="I117" s="685">
        <v>1</v>
      </c>
      <c r="J117" s="687">
        <f t="shared" si="25"/>
        <v>76</v>
      </c>
      <c r="K117" s="680"/>
      <c r="L117" s="680"/>
      <c r="M117" s="680"/>
      <c r="N117" s="680"/>
      <c r="O117" s="130"/>
      <c r="P117" s="680"/>
      <c r="Q117" s="680"/>
      <c r="R117" s="680"/>
    </row>
    <row r="118" spans="2:18" s="23" customFormat="1" ht="13.35" hidden="1" customHeight="1" x14ac:dyDescent="0.2">
      <c r="B118" s="31"/>
      <c r="C118" s="689" t="s">
        <v>40</v>
      </c>
      <c r="D118" s="688" t="s">
        <v>66</v>
      </c>
      <c r="E118" s="685">
        <v>3</v>
      </c>
      <c r="F118" s="685">
        <v>19</v>
      </c>
      <c r="G118" s="685">
        <v>4</v>
      </c>
      <c r="H118" s="685">
        <v>2</v>
      </c>
      <c r="I118" s="685">
        <v>1</v>
      </c>
      <c r="J118" s="687">
        <f t="shared" si="25"/>
        <v>29</v>
      </c>
      <c r="K118" s="680"/>
      <c r="L118" s="680"/>
      <c r="M118" s="680"/>
      <c r="N118" s="680"/>
      <c r="O118" s="130"/>
      <c r="P118" s="680"/>
      <c r="Q118" s="680"/>
      <c r="R118" s="680"/>
    </row>
    <row r="119" spans="2:18" s="23" customFormat="1" ht="13.35" hidden="1" customHeight="1" x14ac:dyDescent="0.2">
      <c r="B119" s="31"/>
      <c r="C119" s="689" t="s">
        <v>41</v>
      </c>
      <c r="D119" s="688" t="s">
        <v>114</v>
      </c>
      <c r="E119" s="685">
        <v>12</v>
      </c>
      <c r="F119" s="685">
        <v>40</v>
      </c>
      <c r="G119" s="685">
        <v>4</v>
      </c>
      <c r="H119" s="685">
        <v>9</v>
      </c>
      <c r="I119" s="685">
        <v>2</v>
      </c>
      <c r="J119" s="687">
        <f t="shared" si="25"/>
        <v>67</v>
      </c>
      <c r="K119" s="680"/>
      <c r="L119" s="680"/>
      <c r="M119" s="680"/>
      <c r="N119" s="680"/>
      <c r="O119" s="130"/>
      <c r="P119" s="680"/>
      <c r="Q119" s="680"/>
      <c r="R119" s="680"/>
    </row>
    <row r="120" spans="2:18" s="23" customFormat="1" ht="13.35" hidden="1" customHeight="1" x14ac:dyDescent="0.2">
      <c r="B120" s="31"/>
      <c r="C120" s="689" t="s">
        <v>42</v>
      </c>
      <c r="D120" s="688" t="s">
        <v>115</v>
      </c>
      <c r="E120" s="685">
        <v>2</v>
      </c>
      <c r="F120" s="685">
        <v>18</v>
      </c>
      <c r="G120" s="685">
        <v>1</v>
      </c>
      <c r="H120" s="685">
        <v>3</v>
      </c>
      <c r="I120" s="685">
        <v>1</v>
      </c>
      <c r="J120" s="687">
        <f t="shared" si="25"/>
        <v>25</v>
      </c>
      <c r="K120" s="680"/>
      <c r="L120" s="680"/>
      <c r="M120" s="680"/>
      <c r="N120" s="680"/>
      <c r="O120" s="130"/>
      <c r="P120" s="680"/>
      <c r="Q120" s="680"/>
      <c r="R120" s="680"/>
    </row>
    <row r="121" spans="2:18" s="23" customFormat="1" ht="13.35" hidden="1" customHeight="1" x14ac:dyDescent="0.2">
      <c r="B121" s="31"/>
      <c r="C121" s="689" t="s">
        <v>43</v>
      </c>
      <c r="D121" s="688" t="s">
        <v>116</v>
      </c>
      <c r="E121" s="685">
        <v>1</v>
      </c>
      <c r="F121" s="685">
        <v>8</v>
      </c>
      <c r="G121" s="685">
        <v>0</v>
      </c>
      <c r="H121" s="685">
        <v>4</v>
      </c>
      <c r="I121" s="685">
        <v>0</v>
      </c>
      <c r="J121" s="687">
        <f t="shared" si="25"/>
        <v>13</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6</v>
      </c>
      <c r="G122" s="685">
        <v>0</v>
      </c>
      <c r="H122" s="685">
        <v>3</v>
      </c>
      <c r="I122" s="685">
        <v>0</v>
      </c>
      <c r="J122" s="687">
        <f t="shared" si="25"/>
        <v>9</v>
      </c>
      <c r="K122" s="680"/>
      <c r="L122" s="680"/>
      <c r="M122" s="680"/>
      <c r="N122" s="680"/>
      <c r="O122" s="130"/>
      <c r="P122" s="680"/>
      <c r="Q122" s="680"/>
      <c r="R122" s="680"/>
    </row>
    <row r="123" spans="2:18" s="23" customFormat="1" ht="13.35" hidden="1" customHeight="1" x14ac:dyDescent="0.2">
      <c r="B123" s="31"/>
      <c r="C123" s="689" t="s">
        <v>45</v>
      </c>
      <c r="D123" s="688" t="s">
        <v>118</v>
      </c>
      <c r="E123" s="685">
        <v>0</v>
      </c>
      <c r="F123" s="685">
        <v>8</v>
      </c>
      <c r="G123" s="685">
        <v>0</v>
      </c>
      <c r="H123" s="685">
        <v>5</v>
      </c>
      <c r="I123" s="685">
        <v>0</v>
      </c>
      <c r="J123" s="687">
        <f t="shared" si="25"/>
        <v>13</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3</v>
      </c>
      <c r="G124" s="695">
        <v>0</v>
      </c>
      <c r="H124" s="695">
        <v>8</v>
      </c>
      <c r="I124" s="695">
        <v>0</v>
      </c>
      <c r="J124" s="694">
        <f t="shared" si="25"/>
        <v>11</v>
      </c>
      <c r="K124" s="680"/>
      <c r="L124" s="680"/>
      <c r="M124" s="680"/>
      <c r="N124" s="680"/>
      <c r="O124" s="130"/>
      <c r="P124" s="680"/>
      <c r="Q124" s="680"/>
      <c r="R124" s="680"/>
    </row>
    <row r="125" spans="2:18" s="23" customFormat="1" ht="13.35" hidden="1" customHeight="1" x14ac:dyDescent="0.2">
      <c r="B125" s="31"/>
      <c r="C125" s="690"/>
      <c r="D125" s="691"/>
      <c r="E125" s="692">
        <f>SUM(E108:E124)</f>
        <v>4234</v>
      </c>
      <c r="F125" s="692">
        <f>SUM(F108:F124)</f>
        <v>4906</v>
      </c>
      <c r="G125" s="692">
        <f>SUM(G108:G124)</f>
        <v>5795</v>
      </c>
      <c r="H125" s="692">
        <f>SUM(H108:H124)</f>
        <v>4054</v>
      </c>
      <c r="I125" s="692">
        <f>SUM(I108:I124)</f>
        <v>6993</v>
      </c>
      <c r="J125" s="694">
        <f t="shared" si="25"/>
        <v>25982</v>
      </c>
      <c r="K125" s="680"/>
      <c r="L125" s="680"/>
      <c r="M125" s="680"/>
      <c r="N125" s="680"/>
      <c r="O125" s="130"/>
      <c r="P125" s="680"/>
      <c r="Q125" s="680"/>
      <c r="R125" s="680"/>
    </row>
    <row r="126" spans="2:18" s="23" customFormat="1" ht="13.35" hidden="1" customHeight="1" x14ac:dyDescent="0.2">
      <c r="B126" s="31"/>
      <c r="C126" s="130"/>
      <c r="D126" s="130"/>
      <c r="E126" s="678">
        <f>A3.4.1!$M$12</f>
        <v>4234</v>
      </c>
      <c r="F126" s="678">
        <f>A3.4.1!$M$19</f>
        <v>4906</v>
      </c>
      <c r="G126" s="678">
        <f>A3.4.1!$M$24</f>
        <v>5795</v>
      </c>
      <c r="H126" s="678">
        <f>A3.4.1!$M$25</f>
        <v>4054</v>
      </c>
      <c r="I126" s="678">
        <f>A3.4.1!$M$29</f>
        <v>6993</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68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984</v>
      </c>
      <c r="F129" s="500">
        <v>0</v>
      </c>
      <c r="G129" s="500">
        <v>3</v>
      </c>
      <c r="H129" s="500">
        <v>0</v>
      </c>
      <c r="I129" s="500">
        <v>144</v>
      </c>
      <c r="J129" s="687">
        <f t="shared" ref="J129:J146" si="26">SUM(E129:I129)</f>
        <v>1131</v>
      </c>
      <c r="K129" s="715">
        <f t="shared" ref="K129:K145" si="27">Q10</f>
        <v>0</v>
      </c>
      <c r="L129" s="680"/>
      <c r="M129" s="680"/>
      <c r="N129" s="680"/>
      <c r="O129" s="130"/>
      <c r="P129" s="680"/>
      <c r="Q129" s="680"/>
      <c r="R129" s="680"/>
    </row>
    <row r="130" spans="2:18" s="23" customFormat="1" ht="13.35" hidden="1" customHeight="1" x14ac:dyDescent="0.2">
      <c r="B130" s="31"/>
      <c r="C130" s="704" t="s">
        <v>30</v>
      </c>
      <c r="D130" s="705" t="s">
        <v>31</v>
      </c>
      <c r="E130" s="713">
        <v>28956</v>
      </c>
      <c r="F130" s="503">
        <v>0</v>
      </c>
      <c r="G130" s="503">
        <v>4</v>
      </c>
      <c r="H130" s="503">
        <v>0</v>
      </c>
      <c r="I130" s="503">
        <v>125</v>
      </c>
      <c r="J130" s="694">
        <f t="shared" si="26"/>
        <v>29085</v>
      </c>
      <c r="K130" s="715">
        <f t="shared" si="27"/>
        <v>0</v>
      </c>
      <c r="L130" s="680"/>
      <c r="M130" s="680"/>
      <c r="N130" s="680"/>
      <c r="O130" s="130"/>
      <c r="P130" s="680"/>
      <c r="Q130" s="680"/>
      <c r="R130" s="680"/>
    </row>
    <row r="131" spans="2:18" s="23" customFormat="1" ht="13.35" hidden="1" customHeight="1" x14ac:dyDescent="0.2">
      <c r="B131" s="31"/>
      <c r="C131" s="683" t="s">
        <v>32</v>
      </c>
      <c r="D131" s="684" t="s">
        <v>112</v>
      </c>
      <c r="E131" s="712">
        <v>79</v>
      </c>
      <c r="F131" s="685">
        <v>0</v>
      </c>
      <c r="G131" s="685">
        <v>1</v>
      </c>
      <c r="H131" s="685" t="s">
        <v>288</v>
      </c>
      <c r="I131" s="685">
        <v>99</v>
      </c>
      <c r="J131" s="687">
        <f t="shared" si="26"/>
        <v>179</v>
      </c>
      <c r="K131" s="715">
        <f t="shared" si="27"/>
        <v>0</v>
      </c>
      <c r="L131" s="680"/>
      <c r="M131" s="680"/>
      <c r="N131" s="680"/>
      <c r="O131" s="130"/>
      <c r="P131" s="680"/>
      <c r="Q131" s="680"/>
      <c r="R131" s="680"/>
    </row>
    <row r="132" spans="2:18" s="23" customFormat="1" ht="13.35" hidden="1" customHeight="1" x14ac:dyDescent="0.2">
      <c r="B132" s="31"/>
      <c r="C132" s="683" t="s">
        <v>33</v>
      </c>
      <c r="D132" s="688" t="s">
        <v>61</v>
      </c>
      <c r="E132" s="685">
        <v>7</v>
      </c>
      <c r="F132" s="685">
        <v>0</v>
      </c>
      <c r="G132" s="685">
        <v>0</v>
      </c>
      <c r="H132" s="685">
        <v>0</v>
      </c>
      <c r="I132" s="685">
        <v>17</v>
      </c>
      <c r="J132" s="687">
        <f t="shared" si="26"/>
        <v>24</v>
      </c>
      <c r="K132" s="715">
        <f t="shared" si="27"/>
        <v>0</v>
      </c>
      <c r="L132" s="680"/>
      <c r="M132" s="680"/>
      <c r="N132" s="680"/>
      <c r="O132" s="130"/>
      <c r="P132" s="680"/>
      <c r="Q132" s="680"/>
      <c r="R132" s="680"/>
    </row>
    <row r="133" spans="2:18" s="23" customFormat="1" ht="13.35" hidden="1" customHeight="1" x14ac:dyDescent="0.2">
      <c r="B133" s="31"/>
      <c r="C133" s="689" t="s">
        <v>34</v>
      </c>
      <c r="D133" s="688" t="s">
        <v>62</v>
      </c>
      <c r="E133" s="685">
        <v>4</v>
      </c>
      <c r="F133" s="685">
        <v>0</v>
      </c>
      <c r="G133" s="685">
        <v>0</v>
      </c>
      <c r="H133" s="685">
        <v>0</v>
      </c>
      <c r="I133" s="685">
        <v>9</v>
      </c>
      <c r="J133" s="687">
        <f t="shared" si="26"/>
        <v>13</v>
      </c>
      <c r="K133" s="715">
        <f t="shared" si="27"/>
        <v>0</v>
      </c>
      <c r="L133" s="680"/>
      <c r="M133" s="680"/>
      <c r="N133" s="680"/>
      <c r="O133" s="130"/>
      <c r="P133" s="680"/>
      <c r="Q133" s="680"/>
      <c r="R133" s="680"/>
    </row>
    <row r="134" spans="2:18" s="23" customFormat="1" ht="13.35" hidden="1" customHeight="1" x14ac:dyDescent="0.2">
      <c r="B134" s="31"/>
      <c r="C134" s="689" t="s">
        <v>35</v>
      </c>
      <c r="D134" s="688" t="s">
        <v>58</v>
      </c>
      <c r="E134" s="685">
        <v>5</v>
      </c>
      <c r="F134" s="685">
        <v>0</v>
      </c>
      <c r="G134" s="685">
        <v>0</v>
      </c>
      <c r="H134" s="685">
        <v>0</v>
      </c>
      <c r="I134" s="685">
        <v>5</v>
      </c>
      <c r="J134" s="687">
        <f t="shared" si="26"/>
        <v>10</v>
      </c>
      <c r="K134" s="715">
        <f t="shared" si="27"/>
        <v>0</v>
      </c>
      <c r="L134" s="680"/>
      <c r="M134" s="680"/>
      <c r="N134" s="680"/>
      <c r="O134" s="130"/>
      <c r="P134" s="680"/>
      <c r="Q134" s="680"/>
      <c r="R134" s="680"/>
    </row>
    <row r="135" spans="2:18" s="23" customFormat="1" ht="13.35" hidden="1" customHeight="1" x14ac:dyDescent="0.2">
      <c r="B135" s="31"/>
      <c r="C135" s="689" t="s">
        <v>36</v>
      </c>
      <c r="D135" s="688" t="s">
        <v>59</v>
      </c>
      <c r="E135" s="685">
        <v>1</v>
      </c>
      <c r="F135" s="685">
        <v>0</v>
      </c>
      <c r="G135" s="685">
        <v>0</v>
      </c>
      <c r="H135" s="685">
        <v>0</v>
      </c>
      <c r="I135" s="685">
        <v>1</v>
      </c>
      <c r="J135" s="687">
        <f t="shared" si="26"/>
        <v>2</v>
      </c>
      <c r="K135" s="715">
        <f t="shared" si="27"/>
        <v>0</v>
      </c>
      <c r="L135" s="680"/>
      <c r="M135" s="680"/>
      <c r="N135" s="680"/>
      <c r="O135" s="130"/>
      <c r="P135" s="680"/>
      <c r="Q135" s="680"/>
      <c r="R135" s="680"/>
    </row>
    <row r="136" spans="2:18" s="23" customFormat="1" ht="13.35" hidden="1" customHeight="1" x14ac:dyDescent="0.2">
      <c r="B136" s="31"/>
      <c r="C136" s="689" t="s">
        <v>37</v>
      </c>
      <c r="D136" s="688" t="s">
        <v>63</v>
      </c>
      <c r="E136" s="685">
        <v>1</v>
      </c>
      <c r="F136" s="685">
        <v>0</v>
      </c>
      <c r="G136" s="685">
        <v>0</v>
      </c>
      <c r="H136" s="685">
        <v>0</v>
      </c>
      <c r="I136" s="685">
        <v>3</v>
      </c>
      <c r="J136" s="687">
        <f t="shared" si="26"/>
        <v>4</v>
      </c>
      <c r="K136" s="715">
        <f t="shared" si="27"/>
        <v>0</v>
      </c>
      <c r="L136" s="680"/>
      <c r="M136" s="680"/>
      <c r="N136" s="680"/>
      <c r="O136" s="130"/>
      <c r="P136" s="680"/>
      <c r="Q136" s="680"/>
      <c r="R136" s="680"/>
    </row>
    <row r="137" spans="2:18" s="23" customFormat="1" ht="13.35" hidden="1" customHeight="1" x14ac:dyDescent="0.2">
      <c r="B137" s="31"/>
      <c r="C137" s="689" t="s">
        <v>38</v>
      </c>
      <c r="D137" s="688" t="s">
        <v>64</v>
      </c>
      <c r="E137" s="685">
        <v>0</v>
      </c>
      <c r="F137" s="685">
        <v>0</v>
      </c>
      <c r="G137" s="685">
        <v>0</v>
      </c>
      <c r="H137" s="685">
        <v>0</v>
      </c>
      <c r="I137" s="685">
        <v>1</v>
      </c>
      <c r="J137" s="687">
        <f t="shared" si="26"/>
        <v>1</v>
      </c>
      <c r="K137" s="715">
        <f t="shared" si="27"/>
        <v>0</v>
      </c>
      <c r="L137" s="680"/>
      <c r="M137" s="680"/>
      <c r="N137" s="680"/>
      <c r="O137" s="130"/>
      <c r="P137" s="680"/>
      <c r="Q137" s="680"/>
      <c r="R137" s="680"/>
    </row>
    <row r="138" spans="2:18" s="23" customFormat="1" ht="13.35" hidden="1" customHeight="1" x14ac:dyDescent="0.2">
      <c r="B138" s="31"/>
      <c r="C138" s="689" t="s">
        <v>39</v>
      </c>
      <c r="D138" s="688" t="s">
        <v>65</v>
      </c>
      <c r="E138" s="685">
        <v>0</v>
      </c>
      <c r="F138" s="685">
        <v>0</v>
      </c>
      <c r="G138" s="685">
        <v>0</v>
      </c>
      <c r="H138" s="685">
        <v>0</v>
      </c>
      <c r="I138" s="685">
        <v>0</v>
      </c>
      <c r="J138" s="687">
        <f t="shared" si="26"/>
        <v>0</v>
      </c>
      <c r="K138" s="715">
        <f t="shared" si="27"/>
        <v>0</v>
      </c>
      <c r="L138" s="680"/>
      <c r="M138" s="680"/>
      <c r="N138" s="680"/>
      <c r="O138" s="130"/>
      <c r="P138" s="680"/>
      <c r="Q138" s="680"/>
      <c r="R138" s="680"/>
    </row>
    <row r="139" spans="2:18" s="23" customFormat="1" ht="13.35" hidden="1" customHeight="1" x14ac:dyDescent="0.2">
      <c r="B139" s="31"/>
      <c r="C139" s="689" t="s">
        <v>40</v>
      </c>
      <c r="D139" s="688" t="s">
        <v>66</v>
      </c>
      <c r="E139" s="685">
        <v>0</v>
      </c>
      <c r="F139" s="685">
        <v>0</v>
      </c>
      <c r="G139" s="685">
        <v>0</v>
      </c>
      <c r="H139" s="685">
        <v>0</v>
      </c>
      <c r="I139" s="685">
        <v>0</v>
      </c>
      <c r="J139" s="687">
        <f t="shared" si="26"/>
        <v>0</v>
      </c>
      <c r="K139" s="715">
        <f t="shared" si="27"/>
        <v>0</v>
      </c>
      <c r="L139" s="680"/>
      <c r="M139" s="680"/>
      <c r="N139" s="680"/>
      <c r="O139" s="130"/>
      <c r="P139" s="680"/>
      <c r="Q139" s="680"/>
      <c r="R139" s="680"/>
    </row>
    <row r="140" spans="2:18" s="23" customFormat="1" ht="13.35" hidden="1" customHeight="1" x14ac:dyDescent="0.2">
      <c r="B140" s="31"/>
      <c r="C140" s="689" t="s">
        <v>41</v>
      </c>
      <c r="D140" s="688" t="s">
        <v>114</v>
      </c>
      <c r="E140" s="685">
        <v>1</v>
      </c>
      <c r="F140" s="685">
        <v>0</v>
      </c>
      <c r="G140" s="685">
        <v>0</v>
      </c>
      <c r="H140" s="685">
        <v>0</v>
      </c>
      <c r="I140" s="685">
        <v>0</v>
      </c>
      <c r="J140" s="687">
        <f t="shared" si="26"/>
        <v>1</v>
      </c>
      <c r="K140" s="715">
        <f t="shared" si="27"/>
        <v>0</v>
      </c>
      <c r="L140" s="680"/>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6"/>
        <v>0</v>
      </c>
      <c r="K141" s="715">
        <f t="shared" si="27"/>
        <v>0</v>
      </c>
      <c r="L141" s="680"/>
      <c r="M141" s="680"/>
      <c r="N141" s="680"/>
      <c r="O141" s="130"/>
      <c r="P141" s="680"/>
      <c r="Q141" s="680"/>
      <c r="R141" s="680"/>
    </row>
    <row r="142" spans="2:18" s="23" customFormat="1" ht="13.35" hidden="1" customHeight="1" x14ac:dyDescent="0.2">
      <c r="B142" s="31"/>
      <c r="C142" s="689" t="s">
        <v>43</v>
      </c>
      <c r="D142" s="688" t="s">
        <v>116</v>
      </c>
      <c r="E142" s="685">
        <v>0</v>
      </c>
      <c r="F142" s="685">
        <v>0</v>
      </c>
      <c r="G142" s="685">
        <v>0</v>
      </c>
      <c r="H142" s="685">
        <v>0</v>
      </c>
      <c r="I142" s="685">
        <v>0</v>
      </c>
      <c r="J142" s="687">
        <f t="shared" si="26"/>
        <v>0</v>
      </c>
      <c r="K142" s="715">
        <f t="shared" si="27"/>
        <v>0</v>
      </c>
      <c r="L142" s="680"/>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6"/>
        <v>0</v>
      </c>
      <c r="K143" s="715">
        <f t="shared" si="27"/>
        <v>0</v>
      </c>
      <c r="L143" s="680"/>
      <c r="M143" s="680"/>
      <c r="N143" s="680"/>
      <c r="O143" s="130"/>
      <c r="P143" s="680"/>
      <c r="Q143" s="680"/>
      <c r="R143" s="680"/>
    </row>
    <row r="144" spans="2:18" s="23" customFormat="1" ht="13.35" hidden="1" customHeight="1" x14ac:dyDescent="0.2">
      <c r="B144" s="31"/>
      <c r="C144" s="689" t="s">
        <v>45</v>
      </c>
      <c r="D144" s="688" t="s">
        <v>118</v>
      </c>
      <c r="E144" s="685">
        <v>0</v>
      </c>
      <c r="F144" s="685">
        <v>0</v>
      </c>
      <c r="G144" s="685">
        <v>0</v>
      </c>
      <c r="H144" s="685">
        <v>0</v>
      </c>
      <c r="I144" s="685">
        <v>0</v>
      </c>
      <c r="J144" s="687">
        <f t="shared" si="26"/>
        <v>0</v>
      </c>
      <c r="K144" s="715">
        <f t="shared" si="27"/>
        <v>0</v>
      </c>
      <c r="L144" s="680"/>
      <c r="M144" s="680"/>
      <c r="N144" s="680"/>
      <c r="O144" s="130"/>
      <c r="P144" s="680"/>
      <c r="Q144" s="680"/>
      <c r="R144" s="680"/>
    </row>
    <row r="145" spans="2:35" s="23" customFormat="1" ht="13.35" hidden="1" customHeight="1" x14ac:dyDescent="0.2">
      <c r="B145" s="31"/>
      <c r="C145" s="690" t="s">
        <v>46</v>
      </c>
      <c r="D145" s="691" t="s">
        <v>119</v>
      </c>
      <c r="E145" s="695">
        <v>0</v>
      </c>
      <c r="F145" s="695">
        <v>0</v>
      </c>
      <c r="G145" s="695">
        <v>0</v>
      </c>
      <c r="H145" s="695">
        <v>0</v>
      </c>
      <c r="I145" s="695">
        <v>0</v>
      </c>
      <c r="J145" s="694">
        <f t="shared" si="26"/>
        <v>0</v>
      </c>
      <c r="K145" s="715">
        <f t="shared" si="27"/>
        <v>0</v>
      </c>
      <c r="L145" s="680"/>
      <c r="M145" s="680"/>
      <c r="N145" s="680"/>
      <c r="O145" s="130"/>
      <c r="P145" s="680"/>
      <c r="Q145" s="680"/>
      <c r="R145" s="680"/>
    </row>
    <row r="146" spans="2:35" s="23" customFormat="1" ht="13.35" hidden="1" customHeight="1" x14ac:dyDescent="0.2">
      <c r="B146" s="31"/>
      <c r="C146" s="690"/>
      <c r="D146" s="691"/>
      <c r="E146" s="692">
        <f>SUM(E129:E145)</f>
        <v>30038</v>
      </c>
      <c r="F146" s="692">
        <f t="shared" ref="F146:H146" si="28">SUM(F129:F145)</f>
        <v>0</v>
      </c>
      <c r="G146" s="692">
        <f t="shared" si="28"/>
        <v>8</v>
      </c>
      <c r="H146" s="692">
        <f t="shared" si="28"/>
        <v>0</v>
      </c>
      <c r="I146" s="692">
        <f>SUM(I129:I145)</f>
        <v>404</v>
      </c>
      <c r="J146" s="694">
        <f t="shared" si="26"/>
        <v>30450</v>
      </c>
      <c r="K146" s="680"/>
      <c r="L146" s="680"/>
      <c r="M146" s="680"/>
      <c r="N146" s="680"/>
      <c r="O146" s="130"/>
      <c r="P146" s="680"/>
      <c r="Q146" s="680"/>
      <c r="R146" s="680"/>
    </row>
    <row r="147" spans="2:35" s="23" customFormat="1" ht="13.35" hidden="1" customHeight="1" x14ac:dyDescent="0.2">
      <c r="B147" s="31"/>
      <c r="C147" s="130"/>
      <c r="D147" s="130"/>
      <c r="E147" s="678">
        <f>A3.4.1!$M$49-SUM(G147:I147)</f>
        <v>30038</v>
      </c>
      <c r="F147" s="678"/>
      <c r="G147" s="678">
        <f>A3.4.1!$M$54</f>
        <v>8</v>
      </c>
      <c r="H147" s="678">
        <f>A3.4.1!$M$53</f>
        <v>0</v>
      </c>
      <c r="I147" s="678">
        <f>A3.4.1!$M$52</f>
        <v>404</v>
      </c>
      <c r="J147" s="680"/>
      <c r="K147" s="680"/>
      <c r="L147" s="680"/>
      <c r="M147" s="680"/>
      <c r="N147" s="680"/>
      <c r="O147" s="130"/>
      <c r="P147" s="680"/>
      <c r="Q147" s="680"/>
      <c r="R147" s="680"/>
    </row>
    <row r="148" spans="2:35" hidden="1" x14ac:dyDescent="0.2">
      <c r="E148" s="706">
        <f t="shared" ref="E148:I148" si="29">-E146+E147</f>
        <v>0</v>
      </c>
      <c r="F148" s="706">
        <f t="shared" si="29"/>
        <v>0</v>
      </c>
      <c r="G148" s="706">
        <f t="shared" si="29"/>
        <v>0</v>
      </c>
      <c r="H148" s="706">
        <f t="shared" si="29"/>
        <v>0</v>
      </c>
      <c r="I148" s="706">
        <f t="shared" si="29"/>
        <v>0</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s="23" customFormat="1" ht="13.35" customHeight="1" x14ac:dyDescent="0.2">
      <c r="B3165" s="31"/>
      <c r="C3165" s="31"/>
      <c r="D3165" s="31"/>
      <c r="O3165" s="31"/>
    </row>
    <row r="3166" spans="2:15" s="23" customFormat="1" ht="13.35" customHeight="1" x14ac:dyDescent="0.2">
      <c r="B3166" s="31"/>
      <c r="C3166" s="31"/>
      <c r="D3166" s="31"/>
      <c r="O3166" s="31"/>
    </row>
    <row r="3167" spans="2:15" s="23" customFormat="1" ht="13.35" customHeight="1" x14ac:dyDescent="0.2">
      <c r="B3167" s="31"/>
      <c r="C3167" s="31"/>
      <c r="D3167" s="31"/>
      <c r="O3167" s="31"/>
    </row>
    <row r="3168" spans="2:15" s="23" customFormat="1" ht="13.35" customHeight="1" x14ac:dyDescent="0.2">
      <c r="B3168" s="31"/>
      <c r="C3168" s="31"/>
      <c r="D3168" s="31"/>
      <c r="O3168" s="31"/>
    </row>
    <row r="3169" spans="2:15" s="23" customFormat="1" ht="13.35" customHeight="1" x14ac:dyDescent="0.2">
      <c r="B3169" s="31"/>
      <c r="C3169" s="31"/>
      <c r="D3169" s="31"/>
      <c r="O3169" s="31"/>
    </row>
    <row r="3170" spans="2:15" s="23" customFormat="1" ht="13.35" customHeight="1" x14ac:dyDescent="0.2">
      <c r="B3170" s="31"/>
      <c r="C3170" s="31"/>
      <c r="D3170" s="31"/>
      <c r="O3170" s="31"/>
    </row>
    <row r="3171" spans="2:15" s="23" customFormat="1" ht="13.35" customHeight="1" x14ac:dyDescent="0.2">
      <c r="B3171" s="31"/>
      <c r="C3171" s="31"/>
      <c r="D3171" s="31"/>
      <c r="O3171" s="31"/>
    </row>
    <row r="3172" spans="2:15" s="23" customFormat="1" ht="13.35" customHeight="1" x14ac:dyDescent="0.2">
      <c r="B3172" s="31"/>
      <c r="C3172" s="31"/>
      <c r="D3172" s="31"/>
      <c r="O3172" s="31"/>
    </row>
    <row r="3173" spans="2:15" s="23" customFormat="1" ht="13.35" customHeight="1" x14ac:dyDescent="0.2">
      <c r="B3173" s="31"/>
      <c r="C3173" s="31"/>
      <c r="D3173" s="31"/>
      <c r="O3173" s="31"/>
    </row>
    <row r="3174" spans="2:15" s="23" customFormat="1" ht="13.35" customHeight="1" x14ac:dyDescent="0.2">
      <c r="B3174" s="31"/>
      <c r="C3174" s="31"/>
      <c r="D3174" s="31"/>
      <c r="O3174" s="31"/>
    </row>
    <row r="3175" spans="2:15" s="23" customFormat="1" ht="13.35" customHeight="1" x14ac:dyDescent="0.2">
      <c r="B3175" s="31"/>
      <c r="C3175" s="31"/>
      <c r="D3175" s="31"/>
      <c r="O3175" s="31"/>
    </row>
    <row r="3176" spans="2:15" s="23" customFormat="1" ht="13.35" customHeight="1" x14ac:dyDescent="0.2">
      <c r="B3176" s="31"/>
      <c r="C3176" s="31"/>
      <c r="D3176" s="31"/>
      <c r="O3176" s="31"/>
    </row>
    <row r="3177" spans="2:15" s="23" customFormat="1" ht="13.35" customHeight="1" x14ac:dyDescent="0.2">
      <c r="B3177" s="31"/>
      <c r="C3177" s="31"/>
      <c r="D3177" s="31"/>
      <c r="O3177" s="31"/>
    </row>
    <row r="3178" spans="2:15" s="23" customFormat="1" ht="13.35" customHeight="1" x14ac:dyDescent="0.2">
      <c r="B3178" s="31"/>
      <c r="C3178" s="31"/>
      <c r="D3178" s="31"/>
      <c r="O3178" s="31"/>
    </row>
    <row r="3179" spans="2:15" s="23" customFormat="1" ht="13.35" customHeight="1" x14ac:dyDescent="0.2">
      <c r="B3179" s="31"/>
      <c r="C3179" s="31"/>
      <c r="D3179" s="31"/>
      <c r="O3179" s="31"/>
    </row>
    <row r="3180" spans="2:15" s="23" customFormat="1" ht="13.35" customHeight="1" x14ac:dyDescent="0.2">
      <c r="B3180" s="31"/>
      <c r="C3180" s="31"/>
      <c r="D3180" s="31"/>
      <c r="O3180" s="31"/>
    </row>
    <row r="3181" spans="2:15" s="23" customFormat="1" ht="13.35" customHeight="1" x14ac:dyDescent="0.2">
      <c r="B3181" s="31"/>
      <c r="C3181" s="31"/>
      <c r="D3181" s="31"/>
      <c r="O3181" s="31"/>
    </row>
    <row r="3182" spans="2:15" s="23" customFormat="1" ht="13.35" customHeight="1" x14ac:dyDescent="0.2">
      <c r="B3182" s="31"/>
      <c r="C3182" s="31"/>
      <c r="D3182" s="31"/>
      <c r="O3182" s="31"/>
    </row>
    <row r="3183" spans="2:15" s="23" customFormat="1" ht="13.35" customHeight="1" x14ac:dyDescent="0.2">
      <c r="B3183" s="31"/>
      <c r="C3183" s="31"/>
      <c r="D3183" s="31"/>
      <c r="O3183" s="31"/>
    </row>
    <row r="3184" spans="2:15" x14ac:dyDescent="0.2">
      <c r="C3184" s="31"/>
      <c r="D3184" s="31"/>
      <c r="E3184" s="23"/>
      <c r="F3184" s="23"/>
      <c r="G3184" s="23"/>
      <c r="I3184" s="23"/>
      <c r="J3184"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F62 K62:R62 H62:I62">
    <cfRule type="cellIs" dxfId="55" priority="42" operator="notEqual">
      <formula>E63</formula>
    </cfRule>
  </conditionalFormatting>
  <conditionalFormatting sqref="S62">
    <cfRule type="cellIs" dxfId="54" priority="41" operator="notEqual">
      <formula>S63</formula>
    </cfRule>
  </conditionalFormatting>
  <conditionalFormatting sqref="K83">
    <cfRule type="cellIs" dxfId="53" priority="39" operator="notEqual">
      <formula>K84</formula>
    </cfRule>
  </conditionalFormatting>
  <conditionalFormatting sqref="L83">
    <cfRule type="cellIs" dxfId="52" priority="38" operator="notEqual">
      <formula>L84</formula>
    </cfRule>
  </conditionalFormatting>
  <conditionalFormatting sqref="M83">
    <cfRule type="cellIs" dxfId="51" priority="37" operator="notEqual">
      <formula>M84</formula>
    </cfRule>
  </conditionalFormatting>
  <conditionalFormatting sqref="E104">
    <cfRule type="cellIs" dxfId="50" priority="34" operator="notEqual">
      <formula>E105</formula>
    </cfRule>
  </conditionalFormatting>
  <conditionalFormatting sqref="G104">
    <cfRule type="cellIs" dxfId="49" priority="32" operator="notEqual">
      <formula>G105</formula>
    </cfRule>
  </conditionalFormatting>
  <conditionalFormatting sqref="H104">
    <cfRule type="cellIs" dxfId="48" priority="31" operator="notEqual">
      <formula>H105</formula>
    </cfRule>
  </conditionalFormatting>
  <conditionalFormatting sqref="I104">
    <cfRule type="cellIs" dxfId="47" priority="30" operator="notEqual">
      <formula>I105</formula>
    </cfRule>
  </conditionalFormatting>
  <conditionalFormatting sqref="E125">
    <cfRule type="cellIs" dxfId="46" priority="29" operator="notEqual">
      <formula>E126</formula>
    </cfRule>
  </conditionalFormatting>
  <conditionalFormatting sqref="F125">
    <cfRule type="cellIs" dxfId="45" priority="28" operator="notEqual">
      <formula>F126</formula>
    </cfRule>
  </conditionalFormatting>
  <conditionalFormatting sqref="G125">
    <cfRule type="cellIs" dxfId="44" priority="27" operator="notEqual">
      <formula>G126</formula>
    </cfRule>
  </conditionalFormatting>
  <conditionalFormatting sqref="H125">
    <cfRule type="cellIs" dxfId="43" priority="26" operator="notEqual">
      <formula>H126</formula>
    </cfRule>
  </conditionalFormatting>
  <conditionalFormatting sqref="I146">
    <cfRule type="cellIs" dxfId="42" priority="15" operator="notEqual">
      <formula>I147</formula>
    </cfRule>
  </conditionalFormatting>
  <conditionalFormatting sqref="E146">
    <cfRule type="cellIs" dxfId="41" priority="14" operator="notEqual">
      <formula>E147</formula>
    </cfRule>
  </conditionalFormatting>
  <conditionalFormatting sqref="F104">
    <cfRule type="cellIs" dxfId="40" priority="13" operator="notEqual">
      <formula>F105</formula>
    </cfRule>
  </conditionalFormatting>
  <conditionalFormatting sqref="F83">
    <cfRule type="cellIs" dxfId="39" priority="12" operator="notEqual">
      <formula>F84</formula>
    </cfRule>
  </conditionalFormatting>
  <conditionalFormatting sqref="J62">
    <cfRule type="cellIs" dxfId="38" priority="11" operator="notEqual">
      <formula>J63</formula>
    </cfRule>
  </conditionalFormatting>
  <conditionalFormatting sqref="G62">
    <cfRule type="cellIs" dxfId="37" priority="10" operator="notEqual">
      <formula>G63</formula>
    </cfRule>
  </conditionalFormatting>
  <conditionalFormatting sqref="N83">
    <cfRule type="cellIs" dxfId="36" priority="9" operator="notEqual">
      <formula>N84</formula>
    </cfRule>
  </conditionalFormatting>
  <conditionalFormatting sqref="O83">
    <cfRule type="cellIs" dxfId="35" priority="8" operator="notEqual">
      <formula>O84</formula>
    </cfRule>
  </conditionalFormatting>
  <conditionalFormatting sqref="G83">
    <cfRule type="cellIs" dxfId="34" priority="7" operator="notEqual">
      <formula>G84</formula>
    </cfRule>
  </conditionalFormatting>
  <conditionalFormatting sqref="H83">
    <cfRule type="cellIs" dxfId="33" priority="6" operator="notEqual">
      <formula>H84</formula>
    </cfRule>
  </conditionalFormatting>
  <conditionalFormatting sqref="E83">
    <cfRule type="cellIs" dxfId="32" priority="5" operator="notEqual">
      <formula>E84</formula>
    </cfRule>
  </conditionalFormatting>
  <conditionalFormatting sqref="I125">
    <cfRule type="cellIs" dxfId="31" priority="4" operator="notEqual">
      <formula>I126</formula>
    </cfRule>
  </conditionalFormatting>
  <conditionalFormatting sqref="F146">
    <cfRule type="cellIs" dxfId="30" priority="3" operator="notEqual">
      <formula>F147</formula>
    </cfRule>
  </conditionalFormatting>
  <conditionalFormatting sqref="G146">
    <cfRule type="cellIs" dxfId="29" priority="2" operator="notEqual">
      <formula>G147</formula>
    </cfRule>
  </conditionalFormatting>
  <conditionalFormatting sqref="H146">
    <cfRule type="cellIs" dxfId="28" priority="1" operator="notEqual">
      <formula>H147</formula>
    </cfRule>
  </conditionalFormatting>
  <hyperlinks>
    <hyperlink ref="I38"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7" tint="0.39997558519241921"/>
    <pageSetUpPr fitToPage="1"/>
  </sheetPr>
  <dimension ref="B1:I27"/>
  <sheetViews>
    <sheetView showGridLines="0" zoomScaleNormal="100" zoomScaleSheetLayoutView="90" workbookViewId="0"/>
  </sheetViews>
  <sheetFormatPr defaultColWidth="9.140625" defaultRowHeight="11.25" x14ac:dyDescent="0.2"/>
  <cols>
    <col min="1" max="1" width="3.7109375" style="11" customWidth="1"/>
    <col min="2" max="2" width="0.85546875" style="26" customWidth="1"/>
    <col min="3" max="3" width="13.7109375" style="26" customWidth="1"/>
    <col min="4" max="8" width="11.7109375" style="26" customWidth="1"/>
    <col min="9" max="9" width="11.7109375" style="5" customWidth="1"/>
    <col min="10" max="16384" width="9.140625" style="11"/>
  </cols>
  <sheetData>
    <row r="1" spans="2:9" s="4" customFormat="1" ht="15" customHeight="1" x14ac:dyDescent="0.2">
      <c r="B1" s="238" t="s">
        <v>334</v>
      </c>
      <c r="C1" s="156"/>
      <c r="D1" s="57"/>
      <c r="E1" s="57"/>
      <c r="F1" s="58"/>
      <c r="G1" s="1"/>
      <c r="H1" s="1"/>
      <c r="I1" s="1"/>
    </row>
    <row r="2" spans="2:9" s="4" customFormat="1" ht="13.35" customHeight="1" x14ac:dyDescent="0.2">
      <c r="B2" s="239"/>
      <c r="C2" s="240" t="s">
        <v>67</v>
      </c>
      <c r="D2" s="241" t="s">
        <v>105</v>
      </c>
      <c r="E2" s="241" t="s">
        <v>121</v>
      </c>
      <c r="F2" s="241" t="s">
        <v>140</v>
      </c>
      <c r="G2" s="241" t="s">
        <v>150</v>
      </c>
      <c r="H2" s="242" t="s">
        <v>180</v>
      </c>
      <c r="I2" s="243" t="s">
        <v>22</v>
      </c>
    </row>
    <row r="3" spans="2:9" ht="13.35" customHeight="1" x14ac:dyDescent="0.2">
      <c r="B3" s="209"/>
      <c r="C3" s="210" t="s">
        <v>173</v>
      </c>
      <c r="D3" s="244"/>
      <c r="E3" s="244"/>
      <c r="F3" s="244"/>
      <c r="G3" s="244"/>
      <c r="H3" s="244"/>
      <c r="I3" s="245"/>
    </row>
    <row r="4" spans="2:9" ht="13.35" customHeight="1" x14ac:dyDescent="0.2">
      <c r="B4" s="229"/>
      <c r="C4" s="224" t="s">
        <v>369</v>
      </c>
      <c r="D4" s="255">
        <v>724.45301600126345</v>
      </c>
      <c r="E4" s="255">
        <v>319.79152990098362</v>
      </c>
      <c r="F4" s="255">
        <v>69.310977296304429</v>
      </c>
      <c r="G4" s="255">
        <v>32.760524261554593</v>
      </c>
      <c r="H4" s="256">
        <v>7.3820849070355861</v>
      </c>
      <c r="I4" s="257">
        <f>SUM(D4:H4)</f>
        <v>1153.6981323671414</v>
      </c>
    </row>
    <row r="5" spans="2:9" ht="13.35" customHeight="1" x14ac:dyDescent="0.2">
      <c r="B5" s="229"/>
      <c r="C5" s="224" t="s">
        <v>80</v>
      </c>
      <c r="D5" s="560">
        <v>9149.9012506786585</v>
      </c>
      <c r="E5" s="255">
        <v>464.72765166735098</v>
      </c>
      <c r="F5" s="255">
        <v>121.20058990006233</v>
      </c>
      <c r="G5" s="255">
        <v>58.834264516400332</v>
      </c>
      <c r="H5" s="256">
        <v>44.171742061808885</v>
      </c>
      <c r="I5" s="257">
        <f t="shared" ref="I5:I11" si="0">SUM(D5:H5)</f>
        <v>9838.8354988242809</v>
      </c>
    </row>
    <row r="6" spans="2:9" ht="13.35" customHeight="1" x14ac:dyDescent="0.2">
      <c r="B6" s="229"/>
      <c r="C6" s="224" t="s">
        <v>106</v>
      </c>
      <c r="D6" s="560">
        <v>97299.19551740204</v>
      </c>
      <c r="E6" s="560">
        <v>7401.605046124213</v>
      </c>
      <c r="F6" s="255">
        <v>275.09249823470958</v>
      </c>
      <c r="G6" s="255">
        <v>269.5127455621639</v>
      </c>
      <c r="H6" s="256">
        <v>65.509742861280216</v>
      </c>
      <c r="I6" s="257">
        <f t="shared" si="0"/>
        <v>105310.91555018441</v>
      </c>
    </row>
    <row r="7" spans="2:9" s="23" customFormat="1" ht="13.35" customHeight="1" x14ac:dyDescent="0.2">
      <c r="B7" s="230"/>
      <c r="C7" s="225" t="s">
        <v>107</v>
      </c>
      <c r="D7" s="560">
        <v>55839.102522641573</v>
      </c>
      <c r="E7" s="560">
        <v>72588.900709467111</v>
      </c>
      <c r="F7" s="560">
        <v>2646.4452048931607</v>
      </c>
      <c r="G7" s="255">
        <v>182.01215927300967</v>
      </c>
      <c r="H7" s="256">
        <v>132.83736608091104</v>
      </c>
      <c r="I7" s="257">
        <f t="shared" si="0"/>
        <v>131389.29796235575</v>
      </c>
    </row>
    <row r="8" spans="2:9" s="23" customFormat="1" ht="13.35" customHeight="1" x14ac:dyDescent="0.2">
      <c r="B8" s="231"/>
      <c r="C8" s="226" t="s">
        <v>120</v>
      </c>
      <c r="D8" s="255">
        <v>328.08696072415785</v>
      </c>
      <c r="E8" s="560">
        <v>54308.546580212453</v>
      </c>
      <c r="F8" s="560">
        <v>74084.087479285678</v>
      </c>
      <c r="G8" s="560">
        <v>1923.6582516758606</v>
      </c>
      <c r="H8" s="256">
        <v>88.844680725853436</v>
      </c>
      <c r="I8" s="257">
        <f t="shared" si="0"/>
        <v>130733.22395262402</v>
      </c>
    </row>
    <row r="9" spans="2:9" s="23" customFormat="1" ht="13.35" customHeight="1" x14ac:dyDescent="0.2">
      <c r="B9" s="232"/>
      <c r="C9" s="225" t="s">
        <v>151</v>
      </c>
      <c r="D9" s="255">
        <v>0.26073255232496156</v>
      </c>
      <c r="E9" s="255">
        <v>8.4284826278864458</v>
      </c>
      <c r="F9" s="560">
        <v>59857.840732287696</v>
      </c>
      <c r="G9" s="560">
        <v>86367.868960021777</v>
      </c>
      <c r="H9" s="561">
        <v>2133.2873190868268</v>
      </c>
      <c r="I9" s="257">
        <f t="shared" si="0"/>
        <v>148367.68622657651</v>
      </c>
    </row>
    <row r="10" spans="2:9" s="23" customFormat="1" ht="13.35" customHeight="1" x14ac:dyDescent="0.2">
      <c r="B10" s="232"/>
      <c r="C10" s="225" t="s">
        <v>214</v>
      </c>
      <c r="D10" s="255">
        <v>0</v>
      </c>
      <c r="E10" s="255">
        <v>0</v>
      </c>
      <c r="F10" s="255">
        <v>14.022518102361158</v>
      </c>
      <c r="G10" s="560">
        <v>67565.90579152391</v>
      </c>
      <c r="H10" s="561">
        <v>86167.700098795656</v>
      </c>
      <c r="I10" s="257">
        <f t="shared" si="0"/>
        <v>153747.62840842194</v>
      </c>
    </row>
    <row r="11" spans="2:9" s="23" customFormat="1" ht="13.35" customHeight="1" x14ac:dyDescent="0.2">
      <c r="B11" s="233"/>
      <c r="C11" s="258" t="s">
        <v>215</v>
      </c>
      <c r="D11" s="259">
        <v>0</v>
      </c>
      <c r="E11" s="259">
        <v>0</v>
      </c>
      <c r="F11" s="259">
        <v>0.17899552972333699</v>
      </c>
      <c r="G11" s="259">
        <v>1276.4473031653231</v>
      </c>
      <c r="H11" s="562">
        <v>76462.266965480609</v>
      </c>
      <c r="I11" s="260">
        <f t="shared" si="0"/>
        <v>77738.893264175655</v>
      </c>
    </row>
    <row r="12" spans="2:9" s="23" customFormat="1" ht="13.35" customHeight="1" x14ac:dyDescent="0.2">
      <c r="B12" s="234"/>
      <c r="C12" s="261" t="s">
        <v>22</v>
      </c>
      <c r="D12" s="262">
        <f t="shared" ref="D12:H12" si="1">SUM(D4:D11)</f>
        <v>163341</v>
      </c>
      <c r="E12" s="262">
        <f t="shared" si="1"/>
        <v>135091.99999999997</v>
      </c>
      <c r="F12" s="262">
        <f t="shared" si="1"/>
        <v>137068.17899552968</v>
      </c>
      <c r="G12" s="262">
        <f t="shared" si="1"/>
        <v>157677</v>
      </c>
      <c r="H12" s="260">
        <f t="shared" si="1"/>
        <v>165102</v>
      </c>
      <c r="I12" s="257"/>
    </row>
    <row r="13" spans="2:9" s="23" customFormat="1" ht="13.35" customHeight="1" x14ac:dyDescent="0.2">
      <c r="B13" s="235"/>
      <c r="C13" s="263" t="s">
        <v>23</v>
      </c>
      <c r="D13" s="264">
        <f>SUM(D4)</f>
        <v>724.45301600126345</v>
      </c>
      <c r="E13" s="264">
        <f>SUM(E4:E5)</f>
        <v>784.5191815683346</v>
      </c>
      <c r="F13" s="264">
        <f>SUM(F4:F6)</f>
        <v>465.60406543107632</v>
      </c>
      <c r="G13" s="264">
        <f>SUM(G4:G7)</f>
        <v>543.11969361312845</v>
      </c>
      <c r="H13" s="265">
        <f>SUM(H4:H8)</f>
        <v>338.74561663688917</v>
      </c>
      <c r="I13" s="257"/>
    </row>
    <row r="14" spans="2:9" s="23" customFormat="1" ht="13.35" customHeight="1" x14ac:dyDescent="0.2">
      <c r="B14" s="236"/>
      <c r="C14" s="224" t="s">
        <v>24</v>
      </c>
      <c r="D14" s="560">
        <f>D5</f>
        <v>9149.9012506786585</v>
      </c>
      <c r="E14" s="560">
        <f>E6</f>
        <v>7401.605046124213</v>
      </c>
      <c r="F14" s="560">
        <f>F7</f>
        <v>2646.4452048931607</v>
      </c>
      <c r="G14" s="560">
        <f>G8</f>
        <v>1923.6582516758606</v>
      </c>
      <c r="H14" s="561">
        <f>H9</f>
        <v>2133.2873190868268</v>
      </c>
      <c r="I14" s="257"/>
    </row>
    <row r="15" spans="2:9" s="23" customFormat="1" ht="13.35" customHeight="1" x14ac:dyDescent="0.2">
      <c r="B15" s="236"/>
      <c r="C15" s="224" t="s">
        <v>25</v>
      </c>
      <c r="D15" s="560">
        <f>D6</f>
        <v>97299.19551740204</v>
      </c>
      <c r="E15" s="560">
        <f>E7</f>
        <v>72588.900709467111</v>
      </c>
      <c r="F15" s="560">
        <f>F8</f>
        <v>74084.087479285678</v>
      </c>
      <c r="G15" s="560">
        <f>G9</f>
        <v>86367.868960021777</v>
      </c>
      <c r="H15" s="561">
        <f>H10</f>
        <v>86167.700098795656</v>
      </c>
      <c r="I15" s="257"/>
    </row>
    <row r="16" spans="2:9" s="23" customFormat="1" ht="13.35" customHeight="1" x14ac:dyDescent="0.2">
      <c r="B16" s="236"/>
      <c r="C16" s="224" t="s">
        <v>26</v>
      </c>
      <c r="D16" s="560">
        <f>D7</f>
        <v>55839.102522641573</v>
      </c>
      <c r="E16" s="560">
        <f>E8</f>
        <v>54308.546580212453</v>
      </c>
      <c r="F16" s="560">
        <f>F9</f>
        <v>59857.840732287696</v>
      </c>
      <c r="G16" s="560">
        <f>G10</f>
        <v>67565.90579152391</v>
      </c>
      <c r="H16" s="561">
        <f>H11</f>
        <v>76462.266965480609</v>
      </c>
      <c r="I16" s="257"/>
    </row>
    <row r="17" spans="2:9" s="23" customFormat="1" ht="13.35" customHeight="1" x14ac:dyDescent="0.2">
      <c r="B17" s="237"/>
      <c r="C17" s="266" t="s">
        <v>27</v>
      </c>
      <c r="D17" s="259">
        <f>SUM(D8:D11)</f>
        <v>328.3476932764828</v>
      </c>
      <c r="E17" s="259">
        <f>SUM(E9:E11)</f>
        <v>8.4284826278864458</v>
      </c>
      <c r="F17" s="259">
        <f>SUM(F10:F11)</f>
        <v>14.201513632084495</v>
      </c>
      <c r="G17" s="259">
        <f>SUM(G11)</f>
        <v>1276.4473031653231</v>
      </c>
      <c r="H17" s="267">
        <v>0</v>
      </c>
      <c r="I17" s="257"/>
    </row>
    <row r="18" spans="2:9" s="23" customFormat="1" ht="13.35" customHeight="1" x14ac:dyDescent="0.2">
      <c r="B18" s="234"/>
      <c r="C18" s="261" t="s">
        <v>22</v>
      </c>
      <c r="D18" s="262">
        <f t="shared" ref="D18:H18" si="2">SUM(D13:D17)</f>
        <v>163341</v>
      </c>
      <c r="E18" s="262">
        <f t="shared" si="2"/>
        <v>135091.99999999997</v>
      </c>
      <c r="F18" s="262">
        <f t="shared" si="2"/>
        <v>137068.17899552968</v>
      </c>
      <c r="G18" s="262">
        <f t="shared" si="2"/>
        <v>157677</v>
      </c>
      <c r="H18" s="260">
        <f t="shared" si="2"/>
        <v>165102</v>
      </c>
      <c r="I18" s="257"/>
    </row>
    <row r="19" spans="2:9" s="23" customFormat="1" ht="13.35" customHeight="1" x14ac:dyDescent="0.2">
      <c r="B19" s="48"/>
      <c r="C19" s="268" t="s">
        <v>23</v>
      </c>
      <c r="D19" s="269">
        <f t="shared" ref="D19:H24" si="3">D13/D$18</f>
        <v>4.4352184448562424E-3</v>
      </c>
      <c r="E19" s="269">
        <f t="shared" si="3"/>
        <v>5.8072956323715307E-3</v>
      </c>
      <c r="F19" s="269">
        <f t="shared" si="3"/>
        <v>3.3968793402169694E-3</v>
      </c>
      <c r="G19" s="269">
        <f t="shared" si="3"/>
        <v>3.4445080361316391E-3</v>
      </c>
      <c r="H19" s="270">
        <f t="shared" si="3"/>
        <v>2.0517353916784118E-3</v>
      </c>
      <c r="I19" s="271"/>
    </row>
    <row r="20" spans="2:9" s="23" customFormat="1" ht="13.35" customHeight="1" x14ac:dyDescent="0.2">
      <c r="B20" s="48"/>
      <c r="C20" s="268" t="s">
        <v>24</v>
      </c>
      <c r="D20" s="563">
        <f t="shared" si="3"/>
        <v>5.6017174198019229E-2</v>
      </c>
      <c r="E20" s="563">
        <f t="shared" si="3"/>
        <v>5.4789366106980535E-2</v>
      </c>
      <c r="F20" s="563">
        <f t="shared" si="3"/>
        <v>1.9307509768401253E-2</v>
      </c>
      <c r="G20" s="563">
        <f t="shared" si="3"/>
        <v>1.2199992717237521E-2</v>
      </c>
      <c r="H20" s="564">
        <f t="shared" si="3"/>
        <v>1.2921026511410078E-2</v>
      </c>
      <c r="I20" s="271"/>
    </row>
    <row r="21" spans="2:9" s="23" customFormat="1" ht="13.35" customHeight="1" x14ac:dyDescent="0.2">
      <c r="B21" s="48"/>
      <c r="C21" s="268" t="s">
        <v>25</v>
      </c>
      <c r="D21" s="563">
        <f t="shared" si="3"/>
        <v>0.59568139975512602</v>
      </c>
      <c r="E21" s="563">
        <f t="shared" si="3"/>
        <v>0.53732938078840442</v>
      </c>
      <c r="F21" s="563">
        <f t="shared" si="3"/>
        <v>0.54049078365374537</v>
      </c>
      <c r="G21" s="563">
        <f t="shared" si="3"/>
        <v>0.54775185321906039</v>
      </c>
      <c r="H21" s="564">
        <f t="shared" si="3"/>
        <v>0.52190585273828094</v>
      </c>
      <c r="I21" s="271"/>
    </row>
    <row r="22" spans="2:9" s="23" customFormat="1" ht="13.35" customHeight="1" x14ac:dyDescent="0.2">
      <c r="B22" s="48"/>
      <c r="C22" s="268" t="s">
        <v>26</v>
      </c>
      <c r="D22" s="563">
        <f t="shared" si="3"/>
        <v>0.34185600995856258</v>
      </c>
      <c r="E22" s="563">
        <f t="shared" si="3"/>
        <v>0.40201156678569022</v>
      </c>
      <c r="F22" s="563">
        <f t="shared" si="3"/>
        <v>0.43670121811598511</v>
      </c>
      <c r="G22" s="563">
        <f t="shared" si="3"/>
        <v>0.4285083163145158</v>
      </c>
      <c r="H22" s="564">
        <f t="shared" si="3"/>
        <v>0.46312138535863046</v>
      </c>
      <c r="I22" s="271"/>
    </row>
    <row r="23" spans="2:9" s="23" customFormat="1" ht="13.35" customHeight="1" x14ac:dyDescent="0.2">
      <c r="B23" s="237"/>
      <c r="C23" s="266" t="s">
        <v>27</v>
      </c>
      <c r="D23" s="272">
        <f t="shared" si="3"/>
        <v>2.0101976434360193E-3</v>
      </c>
      <c r="E23" s="272">
        <f t="shared" si="3"/>
        <v>6.2390686553507598E-5</v>
      </c>
      <c r="F23" s="272">
        <f t="shared" si="3"/>
        <v>1.0360912165140576E-4</v>
      </c>
      <c r="G23" s="272">
        <f t="shared" si="3"/>
        <v>8.0953297130546813E-3</v>
      </c>
      <c r="H23" s="273">
        <f t="shared" si="3"/>
        <v>0</v>
      </c>
      <c r="I23" s="271"/>
    </row>
    <row r="24" spans="2:9" s="23" customFormat="1" ht="13.35" customHeight="1" x14ac:dyDescent="0.2">
      <c r="B24" s="234"/>
      <c r="C24" s="261" t="s">
        <v>22</v>
      </c>
      <c r="D24" s="274">
        <f t="shared" si="3"/>
        <v>1</v>
      </c>
      <c r="E24" s="274">
        <f t="shared" si="3"/>
        <v>1</v>
      </c>
      <c r="F24" s="274">
        <f t="shared" si="3"/>
        <v>1</v>
      </c>
      <c r="G24" s="274">
        <f t="shared" si="3"/>
        <v>1</v>
      </c>
      <c r="H24" s="275">
        <f t="shared" si="3"/>
        <v>1</v>
      </c>
      <c r="I24" s="276"/>
    </row>
    <row r="25" spans="2:9" s="23" customFormat="1" ht="13.35" customHeight="1" x14ac:dyDescent="0.2">
      <c r="B25" s="38"/>
      <c r="C25" s="38"/>
      <c r="D25" s="31"/>
      <c r="E25" s="31"/>
      <c r="F25" s="31"/>
      <c r="G25" s="31"/>
      <c r="H25" s="31"/>
      <c r="I25" s="31"/>
    </row>
    <row r="26" spans="2:9" s="31" customFormat="1" ht="13.35" customHeight="1" x14ac:dyDescent="0.2">
      <c r="E26" s="805" t="s">
        <v>190</v>
      </c>
    </row>
    <row r="27" spans="2:9" s="31" customFormat="1" ht="13.35" customHeight="1" x14ac:dyDescent="0.2"/>
  </sheetData>
  <phoneticPr fontId="9" type="noConversion"/>
  <hyperlinks>
    <hyperlink ref="E26"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9"/>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361</v>
      </c>
      <c r="C1" s="57"/>
      <c r="D1" s="57"/>
      <c r="E1" s="122"/>
      <c r="F1" s="122"/>
      <c r="G1" s="624"/>
      <c r="H1" s="93"/>
      <c r="I1" s="93"/>
      <c r="J1" s="93"/>
      <c r="K1" s="93"/>
      <c r="L1" s="93"/>
      <c r="M1" s="93"/>
      <c r="N1" s="93"/>
      <c r="O1" s="93"/>
    </row>
    <row r="2" spans="2:36" s="31" customFormat="1" ht="15" customHeight="1" x14ac:dyDescent="0.2">
      <c r="B2" s="642"/>
      <c r="C2" s="643" t="s">
        <v>141</v>
      </c>
      <c r="D2" s="644"/>
      <c r="E2" s="656" t="s">
        <v>376</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91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10"/>
      <c r="C10" s="652" t="s">
        <v>29</v>
      </c>
      <c r="D10" s="674" t="s">
        <v>236</v>
      </c>
      <c r="E10" s="667">
        <f>A3.5.7!E10/A3.5.7!$O10</f>
        <v>5.730526032557514E-2</v>
      </c>
      <c r="F10" s="671">
        <f>A3.5.7!F10/A3.5.7!$O10</f>
        <v>2.4418135342392034E-3</v>
      </c>
      <c r="G10" s="667">
        <f>A3.5.7!G10/A3.5.7!$O10</f>
        <v>0.10830082066460379</v>
      </c>
      <c r="H10" s="667">
        <f>A3.5.7!H10/A3.5.7!$O10</f>
        <v>4.6280102246737519E-3</v>
      </c>
      <c r="I10" s="671">
        <f>A3.5.7!I10/A3.5.7!$O10</f>
        <v>7.9173953988968121E-2</v>
      </c>
      <c r="J10" s="667">
        <f>A3.5.7!J10/A3.5.7!$O10</f>
        <v>0.20828064038746133</v>
      </c>
      <c r="K10" s="667">
        <f>A3.5.7!K10/A3.5.7!$O10</f>
        <v>3.6654110049778019E-2</v>
      </c>
      <c r="L10" s="667">
        <f>A3.5.7!L10/A3.5.7!$O10</f>
        <v>0.4431790663258442</v>
      </c>
      <c r="M10" s="671">
        <f>A3.5.7!M10/A3.5.7!$O10</f>
        <v>5.2428360016144225E-2</v>
      </c>
      <c r="N10" s="671">
        <f>A3.5.7!N10/A3.5.7!$O10</f>
        <v>7.6079644827122296E-3</v>
      </c>
      <c r="O10" s="668">
        <f>A3.5.7!O10/A3.5.7!$O10</f>
        <v>1</v>
      </c>
    </row>
    <row r="11" spans="2:36" s="31" customFormat="1" ht="13.35" customHeight="1" x14ac:dyDescent="0.2">
      <c r="B11" s="126"/>
      <c r="C11" s="127" t="s">
        <v>30</v>
      </c>
      <c r="D11" s="550" t="s">
        <v>31</v>
      </c>
      <c r="E11" s="509">
        <f>A3.5.7!E11/A3.5.7!$O11</f>
        <v>1.9635460348150093E-2</v>
      </c>
      <c r="F11" s="510">
        <f>A3.5.7!F11/A3.5.7!$O11</f>
        <v>2.9706076301081329E-3</v>
      </c>
      <c r="G11" s="509">
        <f>A3.5.7!G11/A3.5.7!$O11</f>
        <v>4.6998341837551298E-2</v>
      </c>
      <c r="H11" s="509">
        <f>A3.5.7!H11/A3.5.7!$O11</f>
        <v>2.938596772025071E-3</v>
      </c>
      <c r="I11" s="510">
        <f>A3.5.7!I11/A3.5.7!$O11</f>
        <v>0.13766589627201548</v>
      </c>
      <c r="J11" s="509">
        <f>A3.5.7!J11/A3.5.7!$O11</f>
        <v>0.16403644116084176</v>
      </c>
      <c r="K11" s="509">
        <f>A3.5.7!K11/A3.5.7!$O11</f>
        <v>3.0103010941311292E-2</v>
      </c>
      <c r="L11" s="509">
        <f>A3.5.7!L11/A3.5.7!$O11</f>
        <v>0.33991689981241635</v>
      </c>
      <c r="M11" s="510">
        <f>A3.5.7!M11/A3.5.7!$O11</f>
        <v>6.9527583756410175E-2</v>
      </c>
      <c r="N11" s="510">
        <f>A3.5.7!N11/A3.5.7!$O11</f>
        <v>0.18620716146917035</v>
      </c>
      <c r="O11" s="669">
        <f>A3.5.7!O11/A3.5.7!$O11</f>
        <v>1</v>
      </c>
    </row>
    <row r="12" spans="2:36" s="31" customFormat="1" ht="13.35" customHeight="1" x14ac:dyDescent="0.2">
      <c r="B12" s="29"/>
      <c r="C12" s="127" t="s">
        <v>32</v>
      </c>
      <c r="D12" s="675" t="s">
        <v>112</v>
      </c>
      <c r="E12" s="509">
        <f>A3.5.7!E12/A3.5.7!$O12</f>
        <v>2.3163423338495723E-2</v>
      </c>
      <c r="F12" s="510">
        <f>A3.5.7!F12/A3.5.7!$O12</f>
        <v>8.9219581172984982E-4</v>
      </c>
      <c r="G12" s="509">
        <f>A3.5.7!G12/A3.5.7!$O12</f>
        <v>9.5313446905932256E-2</v>
      </c>
      <c r="H12" s="509">
        <f>A3.5.7!H12/A3.5.7!$O12</f>
        <v>4.0232980944044172E-3</v>
      </c>
      <c r="I12" s="510">
        <f>A3.5.7!I12/A3.5.7!$O12</f>
        <v>8.2873207191434914E-2</v>
      </c>
      <c r="J12" s="509">
        <f>A3.5.7!J12/A3.5.7!$O12</f>
        <v>0.24574102754023297</v>
      </c>
      <c r="K12" s="509">
        <f>A3.5.7!K12/A3.5.7!$O12</f>
        <v>3.6327520032321058E-2</v>
      </c>
      <c r="L12" s="509">
        <f>A3.5.7!L12/A3.5.7!$O12</f>
        <v>0.45089556258837787</v>
      </c>
      <c r="M12" s="510">
        <f>A3.5.7!M12/A3.5.7!$O12</f>
        <v>5.7757053397077637E-2</v>
      </c>
      <c r="N12" s="510">
        <f>A3.5.7!N12/A3.5.7!$O12</f>
        <v>3.0132650999932665E-3</v>
      </c>
      <c r="O12" s="669">
        <f>A3.5.7!O12/A3.5.7!$O12</f>
        <v>1</v>
      </c>
    </row>
    <row r="13" spans="2:36" s="31" customFormat="1" ht="13.35" customHeight="1" x14ac:dyDescent="0.2">
      <c r="B13" s="29"/>
      <c r="C13" s="127" t="s">
        <v>33</v>
      </c>
      <c r="D13" s="406" t="s">
        <v>61</v>
      </c>
      <c r="E13" s="509">
        <f>A3.5.7!E13/A3.5.7!$O13</f>
        <v>2.8510998307952624E-2</v>
      </c>
      <c r="F13" s="510">
        <f>A3.5.7!F13/A3.5.7!$O13</f>
        <v>1.4382402707275805E-3</v>
      </c>
      <c r="G13" s="509">
        <f>A3.5.7!G13/A3.5.7!$O13</f>
        <v>0.10926395939086295</v>
      </c>
      <c r="H13" s="509">
        <f>A3.5.7!H13/A3.5.7!$O13</f>
        <v>4.1455160744500842E-3</v>
      </c>
      <c r="I13" s="510">
        <f>A3.5.7!I13/A3.5.7!$O13</f>
        <v>6.4847715736040604E-2</v>
      </c>
      <c r="J13" s="509">
        <f>A3.5.7!J13/A3.5.7!$O13</f>
        <v>0.22296954314720813</v>
      </c>
      <c r="K13" s="509">
        <f>A3.5.7!K13/A3.5.7!$O13</f>
        <v>3.7944162436548225E-2</v>
      </c>
      <c r="L13" s="509">
        <f>A3.5.7!L13/A3.5.7!$O13</f>
        <v>0.47948392554991542</v>
      </c>
      <c r="M13" s="510">
        <f>A3.5.7!M13/A3.5.7!$O13</f>
        <v>5.0380710659898478E-2</v>
      </c>
      <c r="N13" s="510">
        <f>A3.5.7!N13/A3.5.7!$O13</f>
        <v>1.0152284263959391E-3</v>
      </c>
      <c r="O13" s="669">
        <f>A3.5.7!O13/A3.5.7!$O13</f>
        <v>1</v>
      </c>
    </row>
    <row r="14" spans="2:36" s="31" customFormat="1" ht="13.35" customHeight="1" x14ac:dyDescent="0.2">
      <c r="B14" s="29"/>
      <c r="C14" s="130" t="s">
        <v>34</v>
      </c>
      <c r="D14" s="406" t="s">
        <v>62</v>
      </c>
      <c r="E14" s="509">
        <f>A3.5.7!E14/A3.5.7!$O14</f>
        <v>3.4373259052924793E-2</v>
      </c>
      <c r="F14" s="510">
        <f>A3.5.7!F14/A3.5.7!$O14</f>
        <v>1.7827298050139275E-3</v>
      </c>
      <c r="G14" s="509">
        <f>A3.5.7!G14/A3.5.7!$O14</f>
        <v>0.12061281337047354</v>
      </c>
      <c r="H14" s="509">
        <f>A3.5.7!H14/A3.5.7!$O14</f>
        <v>4.5682451253481896E-3</v>
      </c>
      <c r="I14" s="510">
        <f>A3.5.7!I14/A3.5.7!$O14</f>
        <v>6.3732590529247915E-2</v>
      </c>
      <c r="J14" s="509">
        <f>A3.5.7!J14/A3.5.7!$O14</f>
        <v>0.2214484679665738</v>
      </c>
      <c r="K14" s="509">
        <f>A3.5.7!K14/A3.5.7!$O14</f>
        <v>3.4484679665738163E-2</v>
      </c>
      <c r="L14" s="509">
        <f>A3.5.7!L14/A3.5.7!$O14</f>
        <v>0.46495821727019498</v>
      </c>
      <c r="M14" s="510">
        <f>A3.5.7!M14/A3.5.7!$O14</f>
        <v>5.331476323119777E-2</v>
      </c>
      <c r="N14" s="510">
        <f>A3.5.7!N14/A3.5.7!$O14</f>
        <v>7.2423398328690808E-4</v>
      </c>
      <c r="O14" s="669">
        <f>A3.5.7!O14/A3.5.7!$O14</f>
        <v>1</v>
      </c>
    </row>
    <row r="15" spans="2:36" s="31" customFormat="1" ht="13.35" customHeight="1" x14ac:dyDescent="0.2">
      <c r="B15" s="29"/>
      <c r="C15" s="130" t="s">
        <v>35</v>
      </c>
      <c r="D15" s="406" t="s">
        <v>58</v>
      </c>
      <c r="E15" s="509">
        <f>A3.5.7!E15/A3.5.7!$O15</f>
        <v>3.6002482929857228E-2</v>
      </c>
      <c r="F15" s="510">
        <f>A3.5.7!F15/A3.5.7!$O15</f>
        <v>1.6139044072004966E-3</v>
      </c>
      <c r="G15" s="509">
        <f>A3.5.7!G15/A3.5.7!$O15</f>
        <v>0.12886405959031658</v>
      </c>
      <c r="H15" s="509">
        <f>A3.5.7!H15/A3.5.7!$O15</f>
        <v>4.4692737430167594E-3</v>
      </c>
      <c r="I15" s="510">
        <f>A3.5.7!I15/A3.5.7!$O15</f>
        <v>5.4872749844816882E-2</v>
      </c>
      <c r="J15" s="509">
        <f>A3.5.7!J15/A3.5.7!$O15</f>
        <v>0.21179391682184978</v>
      </c>
      <c r="K15" s="509">
        <f>A3.5.7!K15/A3.5.7!$O15</f>
        <v>3.5257603972687769E-2</v>
      </c>
      <c r="L15" s="509">
        <f>A3.5.7!L15/A3.5.7!$O15</f>
        <v>0.46716325263811298</v>
      </c>
      <c r="M15" s="510">
        <f>A3.5.7!M15/A3.5.7!$O15</f>
        <v>5.8721291123525761E-2</v>
      </c>
      <c r="N15" s="510">
        <f>A3.5.7!N15/A3.5.7!$O15</f>
        <v>1.2414649286157666E-3</v>
      </c>
      <c r="O15" s="669">
        <f>A3.5.7!O15/A3.5.7!$O15</f>
        <v>1</v>
      </c>
    </row>
    <row r="16" spans="2:36" s="31" customFormat="1" ht="13.35" customHeight="1" x14ac:dyDescent="0.2">
      <c r="B16" s="29"/>
      <c r="C16" s="130" t="s">
        <v>36</v>
      </c>
      <c r="D16" s="406" t="s">
        <v>59</v>
      </c>
      <c r="E16" s="509">
        <f>A3.5.7!E16/A3.5.7!$O16</f>
        <v>3.5428571428571427E-2</v>
      </c>
      <c r="F16" s="510">
        <f>A3.5.7!F16/A3.5.7!$O16</f>
        <v>1.9047619047619048E-3</v>
      </c>
      <c r="G16" s="509">
        <f>A3.5.7!G16/A3.5.7!$O16</f>
        <v>0.1337142857142857</v>
      </c>
      <c r="H16" s="509">
        <f>A3.5.7!H16/A3.5.7!$O16</f>
        <v>5.9047619047619048E-3</v>
      </c>
      <c r="I16" s="510">
        <f>A3.5.7!I16/A3.5.7!$O16</f>
        <v>6.4380952380952386E-2</v>
      </c>
      <c r="J16" s="509">
        <f>A3.5.7!J16/A3.5.7!$O16</f>
        <v>0.21771428571428572</v>
      </c>
      <c r="K16" s="509">
        <f>A3.5.7!K16/A3.5.7!$O16</f>
        <v>3.9809523809523809E-2</v>
      </c>
      <c r="L16" s="509">
        <f>A3.5.7!L16/A3.5.7!$O16</f>
        <v>0.44704761904761903</v>
      </c>
      <c r="M16" s="510">
        <f>A3.5.7!M16/A3.5.7!$O16</f>
        <v>5.3714285714285714E-2</v>
      </c>
      <c r="N16" s="510">
        <f>A3.5.7!N16/A3.5.7!$O16</f>
        <v>3.8095238095238096E-4</v>
      </c>
      <c r="O16" s="669">
        <f>A3.5.7!O16/A3.5.7!$O16</f>
        <v>1</v>
      </c>
    </row>
    <row r="17" spans="2:15" s="31" customFormat="1" ht="13.35" customHeight="1" x14ac:dyDescent="0.2">
      <c r="B17" s="29"/>
      <c r="C17" s="130" t="s">
        <v>37</v>
      </c>
      <c r="D17" s="406" t="s">
        <v>63</v>
      </c>
      <c r="E17" s="509">
        <f>A3.5.7!E17/A3.5.7!$O17</f>
        <v>3.1917872141857206E-2</v>
      </c>
      <c r="F17" s="510">
        <f>A3.5.7!F17/A3.5.7!$O17</f>
        <v>1.679888007466169E-3</v>
      </c>
      <c r="G17" s="509">
        <f>A3.5.7!G17/A3.5.7!$O17</f>
        <v>0.16341577228184787</v>
      </c>
      <c r="H17" s="509">
        <f>A3.5.7!H17/A3.5.7!$O17</f>
        <v>5.6929538030797951E-3</v>
      </c>
      <c r="I17" s="510">
        <f>A3.5.7!I17/A3.5.7!$O17</f>
        <v>5.9169388707419508E-2</v>
      </c>
      <c r="J17" s="509">
        <f>A3.5.7!J17/A3.5.7!$O17</f>
        <v>0.21147923471768548</v>
      </c>
      <c r="K17" s="509">
        <f>A3.5.7!K17/A3.5.7!$O17</f>
        <v>3.9757349510032666E-2</v>
      </c>
      <c r="L17" s="509">
        <f>A3.5.7!L17/A3.5.7!$O17</f>
        <v>0.43499766682221186</v>
      </c>
      <c r="M17" s="510">
        <f>A3.5.7!M17/A3.5.7!$O17</f>
        <v>5.1516565562295849E-2</v>
      </c>
      <c r="N17" s="510">
        <f>A3.5.7!N17/A3.5.7!$O17</f>
        <v>3.7330844610359307E-4</v>
      </c>
      <c r="O17" s="669">
        <f>A3.5.7!O17/A3.5.7!$O17</f>
        <v>1</v>
      </c>
    </row>
    <row r="18" spans="2:15" s="31" customFormat="1" ht="13.35" customHeight="1" x14ac:dyDescent="0.2">
      <c r="B18" s="29"/>
      <c r="C18" s="130" t="s">
        <v>38</v>
      </c>
      <c r="D18" s="406" t="s">
        <v>64</v>
      </c>
      <c r="E18" s="509">
        <f>A3.5.7!E18/A3.5.7!$O18</f>
        <v>3.5990239934932902E-2</v>
      </c>
      <c r="F18" s="510">
        <f>A3.5.7!F18/A3.5.7!$O18</f>
        <v>2.8466856445709637E-3</v>
      </c>
      <c r="G18" s="509">
        <f>A3.5.7!G18/A3.5.7!$O18</f>
        <v>0.19072793818625458</v>
      </c>
      <c r="H18" s="509">
        <f>A3.5.7!H18/A3.5.7!$O18</f>
        <v>5.4900366002440014E-3</v>
      </c>
      <c r="I18" s="510">
        <f>A3.5.7!I18/A3.5.7!$O18</f>
        <v>5.835705571370476E-2</v>
      </c>
      <c r="J18" s="509">
        <f>A3.5.7!J18/A3.5.7!$O18</f>
        <v>0.22468483123220823</v>
      </c>
      <c r="K18" s="509">
        <f>A3.5.7!K18/A3.5.7!$O18</f>
        <v>4.4326962179747867E-2</v>
      </c>
      <c r="L18" s="509">
        <f>A3.5.7!L18/A3.5.7!$O18</f>
        <v>0.39690931272875152</v>
      </c>
      <c r="M18" s="510">
        <f>A3.5.7!M18/A3.5.7!$O18</f>
        <v>4.0463603090687271E-2</v>
      </c>
      <c r="N18" s="510">
        <f>A3.5.7!N18/A3.5.7!$O18</f>
        <v>2.0333468889792598E-4</v>
      </c>
      <c r="O18" s="669">
        <f>A3.5.7!O18/A3.5.7!$O18</f>
        <v>1</v>
      </c>
    </row>
    <row r="19" spans="2:15" s="31" customFormat="1" ht="13.35" customHeight="1" x14ac:dyDescent="0.2">
      <c r="B19" s="29"/>
      <c r="C19" s="130" t="s">
        <v>39</v>
      </c>
      <c r="D19" s="406" t="s">
        <v>65</v>
      </c>
      <c r="E19" s="509">
        <f>A3.5.7!E19/A3.5.7!$O19</f>
        <v>2.6780931976432779E-2</v>
      </c>
      <c r="F19" s="510">
        <f>A3.5.7!F19/A3.5.7!$O19</f>
        <v>4.2849491162292447E-3</v>
      </c>
      <c r="G19" s="509">
        <f>A3.5.7!G19/A3.5.7!$O19</f>
        <v>0.22228173540439208</v>
      </c>
      <c r="H19" s="509">
        <f>A3.5.7!H19/A3.5.7!$O19</f>
        <v>8.5698982324584894E-3</v>
      </c>
      <c r="I19" s="510">
        <f>A3.5.7!I19/A3.5.7!$O19</f>
        <v>6.3738618103910016E-2</v>
      </c>
      <c r="J19" s="509">
        <f>A3.5.7!J19/A3.5.7!$O19</f>
        <v>0.18907337975361543</v>
      </c>
      <c r="K19" s="509">
        <f>A3.5.7!K19/A3.5.7!$O19</f>
        <v>4.5527584359935723E-2</v>
      </c>
      <c r="L19" s="509">
        <f>A3.5.7!L19/A3.5.7!$O19</f>
        <v>0.39903588644884841</v>
      </c>
      <c r="M19" s="510">
        <f>A3.5.7!M19/A3.5.7!$O19</f>
        <v>4.0707016604177824E-2</v>
      </c>
      <c r="N19" s="510">
        <f>A3.5.7!N19/A3.5.7!$O19</f>
        <v>0</v>
      </c>
      <c r="O19" s="669">
        <f>A3.5.7!O19/A3.5.7!$O19</f>
        <v>1</v>
      </c>
    </row>
    <row r="20" spans="2:15" s="31" customFormat="1" ht="13.35" customHeight="1" x14ac:dyDescent="0.2">
      <c r="B20" s="29"/>
      <c r="C20" s="130" t="s">
        <v>40</v>
      </c>
      <c r="D20" s="406" t="s">
        <v>66</v>
      </c>
      <c r="E20" s="509">
        <f>A3.5.7!E20/A3.5.7!$O20</f>
        <v>3.9959016393442626E-2</v>
      </c>
      <c r="F20" s="510">
        <f>A3.5.7!F20/A3.5.7!$O20</f>
        <v>7.1721311475409838E-3</v>
      </c>
      <c r="G20" s="509">
        <f>A3.5.7!G20/A3.5.7!$O20</f>
        <v>0.25102459016393441</v>
      </c>
      <c r="H20" s="509">
        <f>A3.5.7!H20/A3.5.7!$O20</f>
        <v>3.0737704918032786E-3</v>
      </c>
      <c r="I20" s="510">
        <f>A3.5.7!I20/A3.5.7!$O20</f>
        <v>5.0204918032786885E-2</v>
      </c>
      <c r="J20" s="509">
        <f>A3.5.7!J20/A3.5.7!$O20</f>
        <v>0.20901639344262296</v>
      </c>
      <c r="K20" s="509">
        <f>A3.5.7!K20/A3.5.7!$O20</f>
        <v>4.7131147540983603E-2</v>
      </c>
      <c r="L20" s="509">
        <f>A3.5.7!L20/A3.5.7!$O20</f>
        <v>0.36270491803278687</v>
      </c>
      <c r="M20" s="510">
        <f>A3.5.7!M20/A3.5.7!$O20</f>
        <v>2.9713114754098359E-2</v>
      </c>
      <c r="N20" s="510">
        <f>A3.5.7!N20/A3.5.7!$O20</f>
        <v>0</v>
      </c>
      <c r="O20" s="669">
        <f>A3.5.7!O20/A3.5.7!$O20</f>
        <v>1</v>
      </c>
    </row>
    <row r="21" spans="2:15" s="31" customFormat="1" ht="13.35" customHeight="1" x14ac:dyDescent="0.2">
      <c r="B21" s="29"/>
      <c r="C21" s="130" t="s">
        <v>41</v>
      </c>
      <c r="D21" s="406" t="s">
        <v>114</v>
      </c>
      <c r="E21" s="509">
        <f>A3.5.7!E21/A3.5.7!$O21</f>
        <v>2.841225626740947E-2</v>
      </c>
      <c r="F21" s="510">
        <f>A3.5.7!F21/A3.5.7!$O21</f>
        <v>8.9136490250696383E-3</v>
      </c>
      <c r="G21" s="509">
        <f>A3.5.7!G21/A3.5.7!$O21</f>
        <v>0.22339832869080781</v>
      </c>
      <c r="H21" s="509">
        <f>A3.5.7!H21/A3.5.7!$O21</f>
        <v>3.3426183844011141E-3</v>
      </c>
      <c r="I21" s="510">
        <f>A3.5.7!I21/A3.5.7!$O21</f>
        <v>4.8467966573816156E-2</v>
      </c>
      <c r="J21" s="509">
        <f>A3.5.7!J21/A3.5.7!$O21</f>
        <v>0.21615598885793871</v>
      </c>
      <c r="K21" s="509">
        <f>A3.5.7!K21/A3.5.7!$O21</f>
        <v>5.2924791086350974E-2</v>
      </c>
      <c r="L21" s="509">
        <f>A3.5.7!L21/A3.5.7!$O21</f>
        <v>0.38050139275766015</v>
      </c>
      <c r="M21" s="510">
        <f>A3.5.7!M21/A3.5.7!$O21</f>
        <v>3.732590529247911E-2</v>
      </c>
      <c r="N21" s="510">
        <f>A3.5.7!N21/A3.5.7!$O21</f>
        <v>5.5710306406685239E-4</v>
      </c>
      <c r="O21" s="669">
        <f>A3.5.7!O21/A3.5.7!$O21</f>
        <v>1</v>
      </c>
    </row>
    <row r="22" spans="2:15" s="31" customFormat="1" ht="13.35" customHeight="1" x14ac:dyDescent="0.2">
      <c r="B22" s="29"/>
      <c r="C22" s="130" t="s">
        <v>42</v>
      </c>
      <c r="D22" s="406" t="s">
        <v>115</v>
      </c>
      <c r="E22" s="509">
        <f>A3.5.7!E22/A3.5.7!$O22</f>
        <v>2.2727272727272728E-2</v>
      </c>
      <c r="F22" s="510">
        <f>A3.5.7!F22/A3.5.7!$O22</f>
        <v>1.3986013986013986E-2</v>
      </c>
      <c r="G22" s="509">
        <f>A3.5.7!G22/A3.5.7!$O22</f>
        <v>0.22377622377622378</v>
      </c>
      <c r="H22" s="509">
        <f>A3.5.7!H22/A3.5.7!$O22</f>
        <v>6.993006993006993E-3</v>
      </c>
      <c r="I22" s="510">
        <f>A3.5.7!I22/A3.5.7!$O22</f>
        <v>4.0209790209790208E-2</v>
      </c>
      <c r="J22" s="509">
        <f>A3.5.7!J22/A3.5.7!$O22</f>
        <v>0.19405594405594406</v>
      </c>
      <c r="K22" s="509">
        <f>A3.5.7!K22/A3.5.7!$O22</f>
        <v>5.4195804195804193E-2</v>
      </c>
      <c r="L22" s="509">
        <f>A3.5.7!L22/A3.5.7!$O22</f>
        <v>0.40034965034965037</v>
      </c>
      <c r="M22" s="510">
        <f>A3.5.7!M22/A3.5.7!$O22</f>
        <v>4.3706293706293704E-2</v>
      </c>
      <c r="N22" s="510">
        <f>A3.5.7!N22/A3.5.7!$O22</f>
        <v>0</v>
      </c>
      <c r="O22" s="669">
        <f>A3.5.7!O22/A3.5.7!$O22</f>
        <v>1</v>
      </c>
    </row>
    <row r="23" spans="2:15" s="31" customFormat="1" ht="13.35" customHeight="1" x14ac:dyDescent="0.2">
      <c r="B23" s="29"/>
      <c r="C23" s="130" t="s">
        <v>43</v>
      </c>
      <c r="D23" s="406" t="s">
        <v>116</v>
      </c>
      <c r="E23" s="509">
        <f>A3.5.7!E23/A3.5.7!$O23</f>
        <v>2.6737967914438502E-2</v>
      </c>
      <c r="F23" s="510">
        <f>A3.5.7!F23/A3.5.7!$O23</f>
        <v>5.3475935828877002E-3</v>
      </c>
      <c r="G23" s="509">
        <f>A3.5.7!G23/A3.5.7!$O23</f>
        <v>0.27272727272727271</v>
      </c>
      <c r="H23" s="509">
        <f>A3.5.7!H23/A3.5.7!$O23</f>
        <v>5.3475935828877002E-3</v>
      </c>
      <c r="I23" s="510">
        <f>A3.5.7!I23/A3.5.7!$O23</f>
        <v>3.2085561497326207E-2</v>
      </c>
      <c r="J23" s="509">
        <f>A3.5.7!J23/A3.5.7!$O23</f>
        <v>0.14438502673796791</v>
      </c>
      <c r="K23" s="509">
        <f>A3.5.7!K23/A3.5.7!$O23</f>
        <v>6.9518716577540107E-2</v>
      </c>
      <c r="L23" s="509">
        <f>A3.5.7!L23/A3.5.7!$O23</f>
        <v>0.37433155080213903</v>
      </c>
      <c r="M23" s="510">
        <f>A3.5.7!M23/A3.5.7!$O23</f>
        <v>6.9518716577540107E-2</v>
      </c>
      <c r="N23" s="510">
        <f>A3.5.7!N23/A3.5.7!$O23</f>
        <v>0</v>
      </c>
      <c r="O23" s="669">
        <f>A3.5.7!O23/A3.5.7!$O23</f>
        <v>1</v>
      </c>
    </row>
    <row r="24" spans="2:15" s="31" customFormat="1" ht="13.35" customHeight="1" x14ac:dyDescent="0.2">
      <c r="B24" s="29"/>
      <c r="C24" s="130" t="s">
        <v>44</v>
      </c>
      <c r="D24" s="406" t="s">
        <v>117</v>
      </c>
      <c r="E24" s="509">
        <f>A3.5.7!E24/A3.5.7!$O24</f>
        <v>0</v>
      </c>
      <c r="F24" s="510">
        <f>A3.5.7!F24/A3.5.7!$O24</f>
        <v>2.1052631578947368E-2</v>
      </c>
      <c r="G24" s="509">
        <f>A3.5.7!G24/A3.5.7!$O24</f>
        <v>0.2</v>
      </c>
      <c r="H24" s="509">
        <f>A3.5.7!H24/A3.5.7!$O24</f>
        <v>3.1578947368421054E-2</v>
      </c>
      <c r="I24" s="510">
        <f>A3.5.7!I24/A3.5.7!$O24</f>
        <v>5.2631578947368418E-2</v>
      </c>
      <c r="J24" s="509">
        <f>A3.5.7!J24/A3.5.7!$O24</f>
        <v>0.15789473684210525</v>
      </c>
      <c r="K24" s="509">
        <f>A3.5.7!K24/A3.5.7!$O24</f>
        <v>6.3157894736842107E-2</v>
      </c>
      <c r="L24" s="509">
        <f>A3.5.7!L24/A3.5.7!$O24</f>
        <v>0.37894736842105264</v>
      </c>
      <c r="M24" s="510">
        <f>A3.5.7!M24/A3.5.7!$O24</f>
        <v>9.4736842105263161E-2</v>
      </c>
      <c r="N24" s="510">
        <f>A3.5.7!N24/A3.5.7!$O24</f>
        <v>0</v>
      </c>
      <c r="O24" s="669">
        <f>A3.5.7!O24/A3.5.7!$O24</f>
        <v>1</v>
      </c>
    </row>
    <row r="25" spans="2:15" s="31" customFormat="1" ht="13.35" customHeight="1" x14ac:dyDescent="0.2">
      <c r="B25" s="29"/>
      <c r="C25" s="130" t="s">
        <v>45</v>
      </c>
      <c r="D25" s="406" t="s">
        <v>118</v>
      </c>
      <c r="E25" s="509">
        <f>A3.5.7!E25/A3.5.7!$O25</f>
        <v>4.5454545454545456E-2</v>
      </c>
      <c r="F25" s="510">
        <f>A3.5.7!F25/A3.5.7!$O25</f>
        <v>3.0303030303030304E-2</v>
      </c>
      <c r="G25" s="509">
        <f>A3.5.7!G25/A3.5.7!$O25</f>
        <v>0.18939393939393939</v>
      </c>
      <c r="H25" s="509">
        <f>A3.5.7!H25/A3.5.7!$O25</f>
        <v>1.5151515151515152E-2</v>
      </c>
      <c r="I25" s="510">
        <f>A3.5.7!I25/A3.5.7!$O25</f>
        <v>2.2727272727272728E-2</v>
      </c>
      <c r="J25" s="509">
        <f>A3.5.7!J25/A3.5.7!$O25</f>
        <v>0.15151515151515152</v>
      </c>
      <c r="K25" s="509">
        <f>A3.5.7!K25/A3.5.7!$O25</f>
        <v>7.575757575757576E-2</v>
      </c>
      <c r="L25" s="509">
        <f>A3.5.7!L25/A3.5.7!$O25</f>
        <v>0.37121212121212122</v>
      </c>
      <c r="M25" s="510">
        <f>A3.5.7!M25/A3.5.7!$O25</f>
        <v>9.8484848484848481E-2</v>
      </c>
      <c r="N25" s="510">
        <f>A3.5.7!N25/A3.5.7!$O25</f>
        <v>0</v>
      </c>
      <c r="O25" s="669">
        <f>A3.5.7!O25/A3.5.7!$O25</f>
        <v>1</v>
      </c>
    </row>
    <row r="26" spans="2:15" s="31" customFormat="1" ht="13.35" customHeight="1" x14ac:dyDescent="0.2">
      <c r="B26" s="29"/>
      <c r="C26" s="130" t="s">
        <v>46</v>
      </c>
      <c r="D26" s="406" t="s">
        <v>119</v>
      </c>
      <c r="E26" s="509">
        <f>A3.5.7!E26/A3.5.7!$O26</f>
        <v>1.4598540145985401E-2</v>
      </c>
      <c r="F26" s="510">
        <f>A3.5.7!F26/A3.5.7!$O26</f>
        <v>5.8394160583941604E-2</v>
      </c>
      <c r="G26" s="509">
        <f>A3.5.7!G26/A3.5.7!$O26</f>
        <v>0.16058394160583941</v>
      </c>
      <c r="H26" s="509">
        <f>A3.5.7!H26/A3.5.7!$O26</f>
        <v>1.4598540145985401E-2</v>
      </c>
      <c r="I26" s="510">
        <f>A3.5.7!I26/A3.5.7!$O26</f>
        <v>2.1897810218978103E-2</v>
      </c>
      <c r="J26" s="509">
        <f>A3.5.7!J26/A3.5.7!$O26</f>
        <v>0.21897810218978103</v>
      </c>
      <c r="K26" s="509">
        <f>A3.5.7!K26/A3.5.7!$O26</f>
        <v>8.7591240875912413E-2</v>
      </c>
      <c r="L26" s="509">
        <f>A3.5.7!L26/A3.5.7!$O26</f>
        <v>0.34306569343065696</v>
      </c>
      <c r="M26" s="510">
        <f>A3.5.7!M26/A3.5.7!$O26</f>
        <v>8.0291970802919707E-2</v>
      </c>
      <c r="N26" s="510">
        <f>A3.5.7!N26/A3.5.7!$O26</f>
        <v>0</v>
      </c>
      <c r="O26" s="669">
        <f>A3.5.7!O26/A3.5.7!$O26</f>
        <v>1</v>
      </c>
    </row>
    <row r="27" spans="2:15" s="31" customFormat="1" ht="13.35" customHeight="1" x14ac:dyDescent="0.2">
      <c r="B27" s="641"/>
      <c r="C27" s="665" t="s">
        <v>22</v>
      </c>
      <c r="D27" s="676"/>
      <c r="E27" s="666">
        <f>A3.5.7!E27/A3.5.7!$O27</f>
        <v>3.4988083077970716E-2</v>
      </c>
      <c r="F27" s="670">
        <f>A3.5.7!F27/A3.5.7!$O27</f>
        <v>2.3947338554080127E-3</v>
      </c>
      <c r="G27" s="666">
        <f>A3.5.7!G27/A3.5.7!$O27</f>
        <v>8.9855861990693453E-2</v>
      </c>
      <c r="H27" s="666">
        <f>A3.5.7!H27/A3.5.7!$O27</f>
        <v>3.9904664623765743E-3</v>
      </c>
      <c r="I27" s="670">
        <f>A3.5.7!I27/A3.5.7!$O27</f>
        <v>9.730791056633753E-2</v>
      </c>
      <c r="J27" s="666">
        <f>A3.5.7!J27/A3.5.7!$O27</f>
        <v>0.19928952445806378</v>
      </c>
      <c r="K27" s="666">
        <f>A3.5.7!K27/A3.5.7!$O27</f>
        <v>3.4638520031778461E-2</v>
      </c>
      <c r="L27" s="666">
        <f>A3.5.7!L27/A3.5.7!$O27</f>
        <v>0.40944047213710133</v>
      </c>
      <c r="M27" s="670">
        <f>A3.5.7!M27/A3.5.7!$O27</f>
        <v>5.8976279650436954E-2</v>
      </c>
      <c r="N27" s="670">
        <f>A3.5.7!N27/A3.5.7!$O27</f>
        <v>6.911814776983316E-2</v>
      </c>
      <c r="O27" s="670">
        <f>A3.5.7!O27/A3.5.7!$O27</f>
        <v>1</v>
      </c>
    </row>
    <row r="28" spans="2:15" s="31" customFormat="1" ht="13.35" customHeight="1" x14ac:dyDescent="0.2">
      <c r="B28" s="126"/>
      <c r="C28" s="127" t="s">
        <v>29</v>
      </c>
      <c r="D28" s="675" t="s">
        <v>236</v>
      </c>
      <c r="E28" s="509">
        <f>A3.5.7!E10/A3.5.7!E$27</f>
        <v>0.55267938237965486</v>
      </c>
      <c r="F28" s="510">
        <f>A3.5.7!F10/A3.5.7!F$27</f>
        <v>0.34407582938388626</v>
      </c>
      <c r="G28" s="509">
        <f>A3.5.7!G10/A3.5.7!G$27</f>
        <v>0.4067094427322791</v>
      </c>
      <c r="H28" s="509">
        <f>A3.5.7!H10/A3.5.7!H$27</f>
        <v>0.391353811149033</v>
      </c>
      <c r="I28" s="510">
        <f>A3.5.7!I10/A3.5.7!I$27</f>
        <v>0.274557372460286</v>
      </c>
      <c r="J28" s="509">
        <f>A3.5.7!J10/A3.5.7!J$27</f>
        <v>0.35266580862671848</v>
      </c>
      <c r="K28" s="509">
        <f>A3.5.7!K10/A3.5.7!K$27</f>
        <v>0.35707732634338141</v>
      </c>
      <c r="L28" s="509">
        <f>A3.5.7!L10/A3.5.7!L$27</f>
        <v>0.36524761751645146</v>
      </c>
      <c r="M28" s="510">
        <f>A3.5.7!M10/A3.5.7!M$27</f>
        <v>0.29997690708952351</v>
      </c>
      <c r="N28" s="510">
        <f>A3.5.7!N10/A3.5.7!N$27</f>
        <v>3.7142857142857144E-2</v>
      </c>
      <c r="O28" s="669">
        <f>A3.5.7!O10/A3.5.7!O$27</f>
        <v>0.33744183407104755</v>
      </c>
    </row>
    <row r="29" spans="2:15" s="31" customFormat="1" ht="13.35" customHeight="1" x14ac:dyDescent="0.2">
      <c r="B29" s="126"/>
      <c r="C29" s="127" t="s">
        <v>30</v>
      </c>
      <c r="D29" s="550" t="s">
        <v>31</v>
      </c>
      <c r="E29" s="509">
        <f>A3.5.7!E11/A3.5.7!E$27</f>
        <v>0.19897495783054367</v>
      </c>
      <c r="F29" s="510">
        <f>A3.5.7!F11/A3.5.7!F$27</f>
        <v>0.43981042654028435</v>
      </c>
      <c r="G29" s="509">
        <f>A3.5.7!G11/A3.5.7!G$27</f>
        <v>0.18544434901227708</v>
      </c>
      <c r="H29" s="509">
        <f>A3.5.7!H11/A3.5.7!H$27</f>
        <v>0.26109215017064846</v>
      </c>
      <c r="I29" s="510">
        <f>A3.5.7!I11/A3.5.7!I$27</f>
        <v>0.50159789125008747</v>
      </c>
      <c r="J29" s="509">
        <f>A3.5.7!J11/A3.5.7!J$27</f>
        <v>0.29183229495313051</v>
      </c>
      <c r="K29" s="509">
        <f>A3.5.7!K11/A3.5.7!K$27</f>
        <v>0.30812581913499343</v>
      </c>
      <c r="L29" s="509">
        <f>A3.5.7!L11/A3.5.7!L$27</f>
        <v>0.294346902909984</v>
      </c>
      <c r="M29" s="510">
        <f>A3.5.7!M11/A3.5.7!M$27</f>
        <v>0.41798167962435534</v>
      </c>
      <c r="N29" s="510">
        <f>A3.5.7!N11/A3.5.7!N$27</f>
        <v>0.95517241379310347</v>
      </c>
      <c r="O29" s="669">
        <f>A3.5.7!O11/A3.5.7!O$27</f>
        <v>0.35454999432527523</v>
      </c>
    </row>
    <row r="30" spans="2:15" s="31" customFormat="1" ht="13.35" customHeight="1" x14ac:dyDescent="0.2">
      <c r="B30" s="29"/>
      <c r="C30" s="127" t="s">
        <v>32</v>
      </c>
      <c r="D30" s="675" t="s">
        <v>112</v>
      </c>
      <c r="E30" s="509">
        <f>A3.5.7!E12/A3.5.7!E$27</f>
        <v>8.9269495264045678E-2</v>
      </c>
      <c r="F30" s="510">
        <f>A3.5.7!F12/A3.5.7!F$27</f>
        <v>5.0236966824644548E-2</v>
      </c>
      <c r="G30" s="509">
        <f>A3.5.7!G12/A3.5.7!G$27</f>
        <v>0.14303036427019652</v>
      </c>
      <c r="H30" s="509">
        <f>A3.5.7!H12/A3.5.7!H$27</f>
        <v>0.13594994311717862</v>
      </c>
      <c r="I30" s="510">
        <f>A3.5.7!I12/A3.5.7!I$27</f>
        <v>0.11483822809022837</v>
      </c>
      <c r="J30" s="509">
        <f>A3.5.7!J12/A3.5.7!J$27</f>
        <v>0.16626991810654124</v>
      </c>
      <c r="K30" s="509">
        <f>A3.5.7!K12/A3.5.7!K$27</f>
        <v>0.14141546526867627</v>
      </c>
      <c r="L30" s="509">
        <f>A3.5.7!L12/A3.5.7!L$27</f>
        <v>0.14849289551444458</v>
      </c>
      <c r="M30" s="510">
        <f>A3.5.7!M12/A3.5.7!M$27</f>
        <v>0.13205295974135942</v>
      </c>
      <c r="N30" s="510">
        <f>A3.5.7!N12/A3.5.7!N$27</f>
        <v>5.8784893267651885E-3</v>
      </c>
      <c r="O30" s="669">
        <f>A3.5.7!O12/A3.5.7!O$27</f>
        <v>0.13484054023379866</v>
      </c>
    </row>
    <row r="31" spans="2:15" s="31" customFormat="1" ht="13.35" customHeight="1" x14ac:dyDescent="0.2">
      <c r="B31" s="29"/>
      <c r="C31" s="127" t="s">
        <v>33</v>
      </c>
      <c r="D31" s="406" t="s">
        <v>61</v>
      </c>
      <c r="E31" s="509">
        <f>A3.5.7!E13/A3.5.7!E$27</f>
        <v>4.3726482418580515E-2</v>
      </c>
      <c r="F31" s="510">
        <f>A3.5.7!F13/A3.5.7!F$27</f>
        <v>3.2227488151658767E-2</v>
      </c>
      <c r="G31" s="509">
        <f>A3.5.7!G13/A3.5.7!G$27</f>
        <v>6.5250341029656947E-2</v>
      </c>
      <c r="H31" s="509">
        <f>A3.5.7!H13/A3.5.7!H$27</f>
        <v>5.5745164960182024E-2</v>
      </c>
      <c r="I31" s="510">
        <f>A3.5.7!I13/A3.5.7!I$27</f>
        <v>3.576010637057081E-2</v>
      </c>
      <c r="J31" s="509">
        <f>A3.5.7!J13/A3.5.7!J$27</f>
        <v>6.0036219916398056E-2</v>
      </c>
      <c r="K31" s="509">
        <f>A3.5.7!K13/A3.5.7!K$27</f>
        <v>5.8781127129750983E-2</v>
      </c>
      <c r="L31" s="509">
        <f>A3.5.7!L13/A3.5.7!L$27</f>
        <v>6.2839909302080624E-2</v>
      </c>
      <c r="M31" s="510">
        <f>A3.5.7!M13/A3.5.7!M$27</f>
        <v>4.5839427295820183E-2</v>
      </c>
      <c r="N31" s="510">
        <f>A3.5.7!N13/A3.5.7!N$27</f>
        <v>7.8817733990147788E-4</v>
      </c>
      <c r="O31" s="669">
        <f>A3.5.7!O13/A3.5.7!O$27</f>
        <v>5.3660197480422202E-2</v>
      </c>
    </row>
    <row r="32" spans="2:15" s="31" customFormat="1" ht="13.35" customHeight="1" x14ac:dyDescent="0.2">
      <c r="B32" s="29"/>
      <c r="C32" s="130" t="s">
        <v>34</v>
      </c>
      <c r="D32" s="406" t="s">
        <v>62</v>
      </c>
      <c r="E32" s="509">
        <f>A3.5.7!E14/A3.5.7!E$27</f>
        <v>4.0028545478136758E-2</v>
      </c>
      <c r="F32" s="510">
        <f>A3.5.7!F14/A3.5.7!F$27</f>
        <v>3.0331753554502371E-2</v>
      </c>
      <c r="G32" s="509">
        <f>A3.5.7!G14/A3.5.7!G$27</f>
        <v>5.4691052392259888E-2</v>
      </c>
      <c r="H32" s="509">
        <f>A3.5.7!H14/A3.5.7!H$27</f>
        <v>4.6643913538111488E-2</v>
      </c>
      <c r="I32" s="510">
        <f>A3.5.7!I14/A3.5.7!I$27</f>
        <v>2.6685950220439011E-2</v>
      </c>
      <c r="J32" s="509">
        <f>A3.5.7!J14/A3.5.7!J$27</f>
        <v>4.5274895497568253E-2</v>
      </c>
      <c r="K32" s="509">
        <f>A3.5.7!K14/A3.5.7!K$27</f>
        <v>4.0563564875491481E-2</v>
      </c>
      <c r="L32" s="509">
        <f>A3.5.7!L14/A3.5.7!L$27</f>
        <v>4.6269244202484766E-2</v>
      </c>
      <c r="M32" s="510">
        <f>A3.5.7!M14/A3.5.7!M$27</f>
        <v>3.6833192209991532E-2</v>
      </c>
      <c r="N32" s="510">
        <f>A3.5.7!N14/A3.5.7!N$27</f>
        <v>4.2692939244663383E-4</v>
      </c>
      <c r="O32" s="669">
        <f>A3.5.7!O14/A3.5.7!O$27</f>
        <v>4.0744523890591307E-2</v>
      </c>
    </row>
    <row r="33" spans="2:15" s="31" customFormat="1" ht="13.35" customHeight="1" x14ac:dyDescent="0.2">
      <c r="B33" s="29"/>
      <c r="C33" s="130" t="s">
        <v>35</v>
      </c>
      <c r="D33" s="406" t="s">
        <v>58</v>
      </c>
      <c r="E33" s="509">
        <f>A3.5.7!E15/A3.5.7!E$27</f>
        <v>1.8814065135591022E-2</v>
      </c>
      <c r="F33" s="510">
        <f>A3.5.7!F15/A3.5.7!F$27</f>
        <v>1.2322274881516588E-2</v>
      </c>
      <c r="G33" s="509">
        <f>A3.5.7!G15/A3.5.7!G$27</f>
        <v>2.6221391401000355E-2</v>
      </c>
      <c r="H33" s="509">
        <f>A3.5.7!H15/A3.5.7!H$27</f>
        <v>2.0477815699658702E-2</v>
      </c>
      <c r="I33" s="510">
        <f>A3.5.7!I15/A3.5.7!I$27</f>
        <v>1.03104807669878E-2</v>
      </c>
      <c r="J33" s="509">
        <f>A3.5.7!J15/A3.5.7!J$27</f>
        <v>1.9431187853799103E-2</v>
      </c>
      <c r="K33" s="509">
        <f>A3.5.7!K15/A3.5.7!K$27</f>
        <v>1.8610747051114023E-2</v>
      </c>
      <c r="L33" s="509">
        <f>A3.5.7!L15/A3.5.7!L$27</f>
        <v>2.0861630234118161E-2</v>
      </c>
      <c r="M33" s="510">
        <f>A3.5.7!M15/A3.5.7!M$27</f>
        <v>1.8204911092294666E-2</v>
      </c>
      <c r="N33" s="510">
        <f>A3.5.7!N15/A3.5.7!N$27</f>
        <v>3.2840722495894911E-4</v>
      </c>
      <c r="O33" s="669">
        <f>A3.5.7!O15/A3.5.7!O$27</f>
        <v>1.8283963227783452E-2</v>
      </c>
    </row>
    <row r="34" spans="2:15" s="31" customFormat="1" ht="13.35" customHeight="1" x14ac:dyDescent="0.2">
      <c r="B34" s="29"/>
      <c r="C34" s="130" t="s">
        <v>36</v>
      </c>
      <c r="D34" s="406" t="s">
        <v>59</v>
      </c>
      <c r="E34" s="509">
        <f>A3.5.7!E16/A3.5.7!E$27</f>
        <v>1.2066952121448035E-2</v>
      </c>
      <c r="F34" s="510">
        <f>A3.5.7!F16/A3.5.7!F$27</f>
        <v>9.4786729857819912E-3</v>
      </c>
      <c r="G34" s="509">
        <f>A3.5.7!G16/A3.5.7!G$27</f>
        <v>1.7733542161370183E-2</v>
      </c>
      <c r="H34" s="509">
        <f>A3.5.7!H16/A3.5.7!H$27</f>
        <v>1.7633674630261661E-2</v>
      </c>
      <c r="I34" s="510">
        <f>A3.5.7!I16/A3.5.7!I$27</f>
        <v>7.8844852924024357E-3</v>
      </c>
      <c r="J34" s="509">
        <f>A3.5.7!J16/A3.5.7!J$27</f>
        <v>1.3018668063829061E-2</v>
      </c>
      <c r="K34" s="509">
        <f>A3.5.7!K16/A3.5.7!K$27</f>
        <v>1.3695937090432504E-2</v>
      </c>
      <c r="L34" s="509">
        <f>A3.5.7!L16/A3.5.7!L$27</f>
        <v>1.3011492468635484E-2</v>
      </c>
      <c r="M34" s="510">
        <f>A3.5.7!M16/A3.5.7!M$27</f>
        <v>1.0853667923947348E-2</v>
      </c>
      <c r="N34" s="510">
        <f>A3.5.7!N16/A3.5.7!N$27</f>
        <v>6.5681444991789819E-5</v>
      </c>
      <c r="O34" s="669">
        <f>A3.5.7!O16/A3.5.7!O$27</f>
        <v>1.1916922029281581E-2</v>
      </c>
    </row>
    <row r="35" spans="2:15" s="31" customFormat="1" ht="13.35" customHeight="1" x14ac:dyDescent="0.2">
      <c r="B35" s="29"/>
      <c r="C35" s="130" t="s">
        <v>37</v>
      </c>
      <c r="D35" s="406" t="s">
        <v>63</v>
      </c>
      <c r="E35" s="509">
        <f>A3.5.7!E17/A3.5.7!E$27</f>
        <v>2.2187621642662515E-2</v>
      </c>
      <c r="F35" s="510">
        <f>A3.5.7!F17/A3.5.7!F$27</f>
        <v>1.7061611374407582E-2</v>
      </c>
      <c r="G35" s="509">
        <f>A3.5.7!G17/A3.5.7!G$27</f>
        <v>4.423280957914414E-2</v>
      </c>
      <c r="H35" s="509">
        <f>A3.5.7!H17/A3.5.7!H$27</f>
        <v>3.4698521046643914E-2</v>
      </c>
      <c r="I35" s="510">
        <f>A3.5.7!I17/A3.5.7!I$27</f>
        <v>1.4789241643145396E-2</v>
      </c>
      <c r="J35" s="509">
        <f>A3.5.7!J17/A3.5.7!J$27</f>
        <v>2.5809537911318153E-2</v>
      </c>
      <c r="K35" s="509">
        <f>A3.5.7!K17/A3.5.7!K$27</f>
        <v>2.7916120576671036E-2</v>
      </c>
      <c r="L35" s="509">
        <f>A3.5.7!L17/A3.5.7!L$27</f>
        <v>2.5840036811380484E-2</v>
      </c>
      <c r="M35" s="510">
        <f>A3.5.7!M17/A3.5.7!M$27</f>
        <v>2.1245477638365023E-2</v>
      </c>
      <c r="N35" s="510">
        <f>A3.5.7!N17/A3.5.7!N$27</f>
        <v>1.3136288998357964E-4</v>
      </c>
      <c r="O35" s="669">
        <f>A3.5.7!O17/A3.5.7!O$27</f>
        <v>2.432187038928612E-2</v>
      </c>
    </row>
    <row r="36" spans="2:15" s="31" customFormat="1" ht="13.35" customHeight="1" x14ac:dyDescent="0.2">
      <c r="B36" s="29"/>
      <c r="C36" s="130" t="s">
        <v>38</v>
      </c>
      <c r="D36" s="406" t="s">
        <v>64</v>
      </c>
      <c r="E36" s="509">
        <f>A3.5.7!E18/A3.5.7!E$27</f>
        <v>1.1483067341377969E-2</v>
      </c>
      <c r="F36" s="510">
        <f>A3.5.7!F18/A3.5.7!F$27</f>
        <v>1.3270142180094787E-2</v>
      </c>
      <c r="G36" s="509">
        <f>A3.5.7!G18/A3.5.7!G$27</f>
        <v>2.3695245793967566E-2</v>
      </c>
      <c r="H36" s="509">
        <f>A3.5.7!H18/A3.5.7!H$27</f>
        <v>1.5358361774744027E-2</v>
      </c>
      <c r="I36" s="510">
        <f>A3.5.7!I18/A3.5.7!I$27</f>
        <v>6.6948144346730739E-3</v>
      </c>
      <c r="J36" s="509">
        <f>A3.5.7!J18/A3.5.7!J$27</f>
        <v>1.2585851452783126E-2</v>
      </c>
      <c r="K36" s="509">
        <f>A3.5.7!K18/A3.5.7!K$27</f>
        <v>1.4285714285714285E-2</v>
      </c>
      <c r="L36" s="509">
        <f>A3.5.7!L18/A3.5.7!L$27</f>
        <v>1.0821658840552393E-2</v>
      </c>
      <c r="M36" s="510">
        <f>A3.5.7!M18/A3.5.7!M$27</f>
        <v>7.6591486413671002E-3</v>
      </c>
      <c r="N36" s="510">
        <f>A3.5.7!N18/A3.5.7!N$27</f>
        <v>3.2840722495894909E-5</v>
      </c>
      <c r="O36" s="669">
        <f>A3.5.7!O18/A3.5.7!O$27</f>
        <v>1.1163318579048917E-2</v>
      </c>
    </row>
    <row r="37" spans="2:15" s="31" customFormat="1" ht="13.35" customHeight="1" x14ac:dyDescent="0.2">
      <c r="B37" s="29"/>
      <c r="C37" s="130" t="s">
        <v>39</v>
      </c>
      <c r="D37" s="406" t="s">
        <v>65</v>
      </c>
      <c r="E37" s="509">
        <f>A3.5.7!E19/A3.5.7!E$27</f>
        <v>3.2438043337225898E-3</v>
      </c>
      <c r="F37" s="510">
        <f>A3.5.7!F19/A3.5.7!F$27</f>
        <v>7.5829383886255926E-3</v>
      </c>
      <c r="G37" s="509">
        <f>A3.5.7!G19/A3.5.7!G$27</f>
        <v>1.0483504269186076E-2</v>
      </c>
      <c r="H37" s="509">
        <f>A3.5.7!H19/A3.5.7!H$27</f>
        <v>9.1012514220705342E-3</v>
      </c>
      <c r="I37" s="510">
        <f>A3.5.7!I19/A3.5.7!I$27</f>
        <v>2.7758986680351768E-3</v>
      </c>
      <c r="J37" s="509">
        <f>A3.5.7!J19/A3.5.7!J$27</f>
        <v>4.0206385184004007E-3</v>
      </c>
      <c r="K37" s="509">
        <f>A3.5.7!K19/A3.5.7!K$27</f>
        <v>5.5701179554390563E-3</v>
      </c>
      <c r="L37" s="509">
        <f>A3.5.7!L19/A3.5.7!L$27</f>
        <v>4.1301925390427935E-3</v>
      </c>
      <c r="M37" s="510">
        <f>A3.5.7!M19/A3.5.7!M$27</f>
        <v>2.9251019936879378E-3</v>
      </c>
      <c r="N37" s="510">
        <f>A3.5.7!N19/A3.5.7!N$27</f>
        <v>0</v>
      </c>
      <c r="O37" s="669">
        <f>A3.5.7!O19/A3.5.7!O$27</f>
        <v>4.2378844626035639E-3</v>
      </c>
    </row>
    <row r="38" spans="2:15" s="31" customFormat="1" ht="13.35" customHeight="1" x14ac:dyDescent="0.2">
      <c r="B38" s="29"/>
      <c r="C38" s="130" t="s">
        <v>40</v>
      </c>
      <c r="D38" s="406" t="s">
        <v>66</v>
      </c>
      <c r="E38" s="509">
        <f>A3.5.7!E20/A3.5.7!E$27</f>
        <v>2.53016738030362E-3</v>
      </c>
      <c r="F38" s="510">
        <f>A3.5.7!F20/A3.5.7!F$27</f>
        <v>6.6350710900473934E-3</v>
      </c>
      <c r="G38" s="509">
        <f>A3.5.7!G20/A3.5.7!G$27</f>
        <v>6.1890567372303341E-3</v>
      </c>
      <c r="H38" s="509">
        <f>A3.5.7!H20/A3.5.7!H$27</f>
        <v>1.7064846416382253E-3</v>
      </c>
      <c r="I38" s="510">
        <f>A3.5.7!I20/A3.5.7!I$27</f>
        <v>1.1430170986027198E-3</v>
      </c>
      <c r="J38" s="509">
        <f>A3.5.7!J20/A3.5.7!J$27</f>
        <v>2.3235418066676538E-3</v>
      </c>
      <c r="K38" s="509">
        <f>A3.5.7!K20/A3.5.7!K$27</f>
        <v>3.0144167758846658E-3</v>
      </c>
      <c r="L38" s="509">
        <f>A3.5.7!L20/A3.5.7!L$27</f>
        <v>1.9625344413706693E-3</v>
      </c>
      <c r="M38" s="510">
        <f>A3.5.7!M20/A3.5.7!M$27</f>
        <v>1.116157339696713E-3</v>
      </c>
      <c r="N38" s="510">
        <f>A3.5.7!N20/A3.5.7!N$27</f>
        <v>0</v>
      </c>
      <c r="O38" s="669">
        <f>A3.5.7!O20/A3.5.7!O$27</f>
        <v>2.2154125524912042E-3</v>
      </c>
    </row>
    <row r="39" spans="2:15" s="31" customFormat="1" ht="13.35" customHeight="1" x14ac:dyDescent="0.2">
      <c r="B39" s="29"/>
      <c r="C39" s="130" t="s">
        <v>41</v>
      </c>
      <c r="D39" s="406" t="s">
        <v>114</v>
      </c>
      <c r="E39" s="509">
        <f>A3.5.7!E21/A3.5.7!E$27</f>
        <v>3.3086804203970414E-3</v>
      </c>
      <c r="F39" s="510">
        <f>A3.5.7!F21/A3.5.7!F$27</f>
        <v>1.5165876777251185E-2</v>
      </c>
      <c r="G39" s="509">
        <f>A3.5.7!G21/A3.5.7!G$27</f>
        <v>1.0129843884201486E-2</v>
      </c>
      <c r="H39" s="509">
        <f>A3.5.7!H21/A3.5.7!H$27</f>
        <v>3.4129692832764505E-3</v>
      </c>
      <c r="I39" s="510">
        <f>A3.5.7!I21/A3.5.7!I$27</f>
        <v>2.0294385220089107E-3</v>
      </c>
      <c r="J39" s="509">
        <f>A3.5.7!J21/A3.5.7!J$27</f>
        <v>4.4192853969953413E-3</v>
      </c>
      <c r="K39" s="509">
        <f>A3.5.7!K21/A3.5.7!K$27</f>
        <v>6.2254259501965921E-3</v>
      </c>
      <c r="L39" s="509">
        <f>A3.5.7!L21/A3.5.7!L$27</f>
        <v>3.7864718176727889E-3</v>
      </c>
      <c r="M39" s="510">
        <f>A3.5.7!M21/A3.5.7!M$27</f>
        <v>2.5787083365406819E-3</v>
      </c>
      <c r="N39" s="510">
        <f>A3.5.7!N21/A3.5.7!N$27</f>
        <v>3.2840722495894909E-5</v>
      </c>
      <c r="O39" s="669">
        <f>A3.5.7!O21/A3.5.7!O$27</f>
        <v>4.0744523890591305E-3</v>
      </c>
    </row>
    <row r="40" spans="2:15" s="31" customFormat="1" ht="13.35" customHeight="1" x14ac:dyDescent="0.2">
      <c r="B40" s="29"/>
      <c r="C40" s="130" t="s">
        <v>42</v>
      </c>
      <c r="D40" s="406" t="s">
        <v>115</v>
      </c>
      <c r="E40" s="509">
        <f>A3.5.7!E22/A3.5.7!E$27</f>
        <v>8.4338912676787338E-4</v>
      </c>
      <c r="F40" s="510">
        <f>A3.5.7!F22/A3.5.7!F$27</f>
        <v>7.5829383886255926E-3</v>
      </c>
      <c r="G40" s="509">
        <f>A3.5.7!G22/A3.5.7!G$27</f>
        <v>3.2334663770019704E-3</v>
      </c>
      <c r="H40" s="509">
        <f>A3.5.7!H22/A3.5.7!H$27</f>
        <v>2.2753128555176336E-3</v>
      </c>
      <c r="I40" s="510">
        <f>A3.5.7!I22/A3.5.7!I$27</f>
        <v>5.3651822995637874E-4</v>
      </c>
      <c r="J40" s="509">
        <f>A3.5.7!J22/A3.5.7!J$27</f>
        <v>1.2642801006868115E-3</v>
      </c>
      <c r="K40" s="509">
        <f>A3.5.7!K22/A3.5.7!K$27</f>
        <v>2.0314547837483616E-3</v>
      </c>
      <c r="L40" s="509">
        <f>A3.5.7!L22/A3.5.7!L$27</f>
        <v>1.2695491160279191E-3</v>
      </c>
      <c r="M40" s="510">
        <f>A3.5.7!M22/A3.5.7!M$27</f>
        <v>9.6220460318682159E-4</v>
      </c>
      <c r="N40" s="510">
        <f>A3.5.7!N22/A3.5.7!N$27</f>
        <v>0</v>
      </c>
      <c r="O40" s="669">
        <f>A3.5.7!O22/A3.5.7!O$27</f>
        <v>1.2983770287141073E-3</v>
      </c>
    </row>
    <row r="41" spans="2:15" s="31" customFormat="1" ht="13.35" customHeight="1" x14ac:dyDescent="0.2">
      <c r="B41" s="29"/>
      <c r="C41" s="130" t="s">
        <v>43</v>
      </c>
      <c r="D41" s="406" t="s">
        <v>116</v>
      </c>
      <c r="E41" s="509">
        <f>A3.5.7!E23/A3.5.7!E$27</f>
        <v>3.2438043337225901E-4</v>
      </c>
      <c r="F41" s="510">
        <f>A3.5.7!F23/A3.5.7!F$27</f>
        <v>9.4786729857819908E-4</v>
      </c>
      <c r="G41" s="509">
        <f>A3.5.7!G23/A3.5.7!G$27</f>
        <v>1.2883342595867225E-3</v>
      </c>
      <c r="H41" s="509">
        <f>A3.5.7!H23/A3.5.7!H$27</f>
        <v>5.6882821387940839E-4</v>
      </c>
      <c r="I41" s="510">
        <f>A3.5.7!I23/A3.5.7!I$27</f>
        <v>1.3996127737992488E-4</v>
      </c>
      <c r="J41" s="509">
        <f>A3.5.7!J23/A3.5.7!J$27</f>
        <v>3.075275920589542E-4</v>
      </c>
      <c r="K41" s="509">
        <f>A3.5.7!K23/A3.5.7!K$27</f>
        <v>8.5190039318479684E-4</v>
      </c>
      <c r="L41" s="509">
        <f>A3.5.7!L23/A3.5.7!L$27</f>
        <v>3.8807178219194032E-4</v>
      </c>
      <c r="M41" s="510">
        <f>A3.5.7!M23/A3.5.7!M$27</f>
        <v>5.0034639365714728E-4</v>
      </c>
      <c r="N41" s="510">
        <f>A3.5.7!N23/A3.5.7!N$27</f>
        <v>0</v>
      </c>
      <c r="O41" s="669">
        <f>A3.5.7!O23/A3.5.7!O$27</f>
        <v>4.2446941323345816E-4</v>
      </c>
    </row>
    <row r="42" spans="2:15" s="31" customFormat="1" ht="13.35" customHeight="1" x14ac:dyDescent="0.2">
      <c r="B42" s="29"/>
      <c r="C42" s="130" t="s">
        <v>44</v>
      </c>
      <c r="D42" s="406" t="s">
        <v>117</v>
      </c>
      <c r="E42" s="509">
        <f>A3.5.7!E24/A3.5.7!E$27</f>
        <v>0</v>
      </c>
      <c r="F42" s="510">
        <f>A3.5.7!F24/A3.5.7!F$27</f>
        <v>1.8957345971563982E-3</v>
      </c>
      <c r="G42" s="509">
        <f>A3.5.7!G24/A3.5.7!G$27</f>
        <v>4.7996766533622999E-4</v>
      </c>
      <c r="H42" s="509">
        <f>A3.5.7!H24/A3.5.7!H$27</f>
        <v>1.7064846416382253E-3</v>
      </c>
      <c r="I42" s="510">
        <f>A3.5.7!I24/A3.5.7!I$27</f>
        <v>1.1663439781660408E-4</v>
      </c>
      <c r="J42" s="509">
        <f>A3.5.7!J24/A3.5.7!J$27</f>
        <v>1.7084866225497455E-4</v>
      </c>
      <c r="K42" s="509">
        <f>A3.5.7!K24/A3.5.7!K$27</f>
        <v>3.9318479685452164E-4</v>
      </c>
      <c r="L42" s="509">
        <f>A3.5.7!L24/A3.5.7!L$27</f>
        <v>1.9957977369871216E-4</v>
      </c>
      <c r="M42" s="510">
        <f>A3.5.7!M24/A3.5.7!M$27</f>
        <v>3.4639365714725579E-4</v>
      </c>
      <c r="N42" s="510">
        <f>A3.5.7!N24/A3.5.7!N$27</f>
        <v>0</v>
      </c>
      <c r="O42" s="669">
        <f>A3.5.7!O24/A3.5.7!O$27</f>
        <v>2.1563954148223812E-4</v>
      </c>
    </row>
    <row r="43" spans="2:15" s="31" customFormat="1" ht="13.35" customHeight="1" x14ac:dyDescent="0.2">
      <c r="B43" s="29"/>
      <c r="C43" s="130" t="s">
        <v>45</v>
      </c>
      <c r="D43" s="406" t="s">
        <v>118</v>
      </c>
      <c r="E43" s="509">
        <f>A3.5.7!E25/A3.5.7!E$27</f>
        <v>3.8925652004671076E-4</v>
      </c>
      <c r="F43" s="510">
        <f>A3.5.7!F25/A3.5.7!F$27</f>
        <v>3.7914691943127963E-3</v>
      </c>
      <c r="G43" s="509">
        <f>A3.5.7!G25/A3.5.7!G$27</f>
        <v>6.3153640175819738E-4</v>
      </c>
      <c r="H43" s="509">
        <f>A3.5.7!H25/A3.5.7!H$27</f>
        <v>1.1376564277588168E-3</v>
      </c>
      <c r="I43" s="510">
        <f>A3.5.7!I25/A3.5.7!I$27</f>
        <v>6.998063868996244E-5</v>
      </c>
      <c r="J43" s="509">
        <f>A3.5.7!J25/A3.5.7!J$27</f>
        <v>2.2779821633996605E-4</v>
      </c>
      <c r="K43" s="509">
        <f>A3.5.7!K25/A3.5.7!K$27</f>
        <v>6.5530799475753605E-4</v>
      </c>
      <c r="L43" s="509">
        <f>A3.5.7!L25/A3.5.7!L$27</f>
        <v>2.7165024753435821E-4</v>
      </c>
      <c r="M43" s="510">
        <f>A3.5.7!M25/A3.5.7!M$27</f>
        <v>5.0034639365714728E-4</v>
      </c>
      <c r="N43" s="510">
        <f>A3.5.7!N25/A3.5.7!N$27</f>
        <v>0</v>
      </c>
      <c r="O43" s="669">
        <f>A3.5.7!O25/A3.5.7!O$27</f>
        <v>2.9962546816479402E-4</v>
      </c>
    </row>
    <row r="44" spans="2:15" s="31" customFormat="1" ht="13.35" customHeight="1" x14ac:dyDescent="0.2">
      <c r="B44" s="29"/>
      <c r="C44" s="130" t="s">
        <v>46</v>
      </c>
      <c r="D44" s="406" t="s">
        <v>119</v>
      </c>
      <c r="E44" s="509">
        <f>A3.5.7!E26/A3.5.7!E$27</f>
        <v>1.297521733489036E-4</v>
      </c>
      <c r="F44" s="510">
        <f>A3.5.7!F26/A3.5.7!F$27</f>
        <v>7.5829383886255926E-3</v>
      </c>
      <c r="G44" s="509">
        <f>A3.5.7!G26/A3.5.7!G$27</f>
        <v>5.5575203354721369E-4</v>
      </c>
      <c r="H44" s="509">
        <f>A3.5.7!H26/A3.5.7!H$27</f>
        <v>1.1376564277588168E-3</v>
      </c>
      <c r="I44" s="510">
        <f>A3.5.7!I26/A3.5.7!I$27</f>
        <v>6.998063868996244E-5</v>
      </c>
      <c r="J44" s="509">
        <f>A3.5.7!J26/A3.5.7!J$27</f>
        <v>3.416973245099491E-4</v>
      </c>
      <c r="K44" s="509">
        <f>A3.5.7!K26/A3.5.7!K$27</f>
        <v>7.8636959370904328E-4</v>
      </c>
      <c r="L44" s="509">
        <f>A3.5.7!L26/A3.5.7!L$27</f>
        <v>2.605624823288742E-4</v>
      </c>
      <c r="M44" s="510">
        <f>A3.5.7!M26/A3.5.7!M$27</f>
        <v>4.2337002540220151E-4</v>
      </c>
      <c r="N44" s="510">
        <f>A3.5.7!N26/A3.5.7!N$27</f>
        <v>0</v>
      </c>
      <c r="O44" s="669">
        <f>A3.5.7!O26/A3.5.7!O$27</f>
        <v>3.1097491771649074E-4</v>
      </c>
    </row>
    <row r="45" spans="2:15" s="31" customFormat="1" ht="13.35" customHeight="1" x14ac:dyDescent="0.2">
      <c r="B45" s="641"/>
      <c r="C45" s="665" t="s">
        <v>22</v>
      </c>
      <c r="D45" s="676"/>
      <c r="E45" s="666">
        <f>A3.5.7!E27/A3.5.7!E$27</f>
        <v>1</v>
      </c>
      <c r="F45" s="670">
        <f>A3.5.7!F27/A3.5.7!F$27</f>
        <v>1</v>
      </c>
      <c r="G45" s="666">
        <f>A3.5.7!G27/A3.5.7!G$27</f>
        <v>1</v>
      </c>
      <c r="H45" s="666">
        <f>A3.5.7!H27/A3.5.7!H$27</f>
        <v>1</v>
      </c>
      <c r="I45" s="670">
        <f>A3.5.7!I27/A3.5.7!I$27</f>
        <v>1</v>
      </c>
      <c r="J45" s="666">
        <f>A3.5.7!J27/A3.5.7!J$27</f>
        <v>1</v>
      </c>
      <c r="K45" s="666">
        <f>A3.5.7!K27/A3.5.7!K$27</f>
        <v>1</v>
      </c>
      <c r="L45" s="666">
        <f>A3.5.7!L27/A3.5.7!L$27</f>
        <v>1</v>
      </c>
      <c r="M45" s="670">
        <f>A3.5.7!M27/A3.5.7!M$27</f>
        <v>1</v>
      </c>
      <c r="N45" s="670">
        <f>A3.5.7!N27/A3.5.7!N$27</f>
        <v>1</v>
      </c>
      <c r="O45" s="670">
        <f>A3.5.7!O27/A3.5.7!O$27</f>
        <v>1</v>
      </c>
    </row>
    <row r="46" spans="2:15" s="31" customFormat="1" ht="13.35" customHeight="1" x14ac:dyDescent="0.2"/>
    <row r="47" spans="2:15" s="31" customFormat="1" ht="13.35" customHeight="1" x14ac:dyDescent="0.2"/>
    <row r="48" spans="2:15" s="31" customFormat="1" ht="13.35" customHeight="1" x14ac:dyDescent="0.2">
      <c r="J48" s="805" t="s">
        <v>190</v>
      </c>
    </row>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31" customFormat="1" ht="13.35" customHeight="1" x14ac:dyDescent="0.2"/>
    <row r="3154" s="31" customFormat="1" ht="13.35" customHeight="1" x14ac:dyDescent="0.2"/>
    <row r="3155" s="31" customFormat="1" ht="13.35" customHeight="1" x14ac:dyDescent="0.2"/>
    <row r="3156" s="31" customFormat="1" ht="13.35" customHeight="1" x14ac:dyDescent="0.2"/>
    <row r="3157" s="31" customFormat="1" ht="13.35" customHeight="1" x14ac:dyDescent="0.2"/>
    <row r="3158" s="31" customFormat="1" ht="13.35" customHeight="1" x14ac:dyDescent="0.2"/>
    <row r="3159" s="31" customFormat="1" ht="13.35" customHeight="1" x14ac:dyDescent="0.2"/>
    <row r="3160" s="31" customFormat="1" ht="13.35" customHeight="1" x14ac:dyDescent="0.2"/>
    <row r="3161" s="31" customFormat="1" ht="13.35" customHeight="1" x14ac:dyDescent="0.2"/>
    <row r="3162" s="31" customFormat="1" ht="13.35" customHeight="1" x14ac:dyDescent="0.2"/>
    <row r="3163" s="31" customFormat="1" ht="13.35" customHeight="1" x14ac:dyDescent="0.2"/>
    <row r="3164" s="31" customFormat="1" ht="13.35" customHeight="1" x14ac:dyDescent="0.2"/>
    <row r="3165" s="31" customFormat="1" ht="13.35" customHeight="1" x14ac:dyDescent="0.2"/>
    <row r="3166" s="31" customFormat="1" ht="13.35" customHeight="1" x14ac:dyDescent="0.2"/>
    <row r="3167" s="31" customFormat="1" ht="13.35" customHeight="1" x14ac:dyDescent="0.2"/>
    <row r="3168" s="31" customFormat="1" ht="13.35" customHeight="1" x14ac:dyDescent="0.2"/>
    <row r="3169" spans="3:10" x14ac:dyDescent="0.2">
      <c r="C3169" s="31"/>
      <c r="D3169" s="31"/>
      <c r="E3169" s="31"/>
      <c r="F3169" s="31"/>
      <c r="G3169" s="31"/>
      <c r="I3169" s="31"/>
      <c r="J3169" s="31"/>
    </row>
  </sheetData>
  <mergeCells count="12">
    <mergeCell ref="O4:O9"/>
    <mergeCell ref="C4:D9"/>
    <mergeCell ref="H4:H9"/>
    <mergeCell ref="I4:I9"/>
    <mergeCell ref="J4:J9"/>
    <mergeCell ref="K4:K9"/>
    <mergeCell ref="L4:L9"/>
    <mergeCell ref="E4:E9"/>
    <mergeCell ref="F4:F9"/>
    <mergeCell ref="G4:G9"/>
    <mergeCell ref="M4:M9"/>
    <mergeCell ref="N4:N9"/>
  </mergeCells>
  <hyperlinks>
    <hyperlink ref="J48" location="CONTENTS!A1" display="CONTENTS!A1"/>
  </hyperlinks>
  <pageMargins left="0.98425196850393704" right="0.98425196850393704" top="0.98425196850393704" bottom="0.98425196850393704" header="0.51181102362204722" footer="0.51181102362204722"/>
  <pageSetup paperSize="9" scale="77"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I3165"/>
  <sheetViews>
    <sheetView showGridLines="0" zoomScaleNormal="100" workbookViewId="0"/>
  </sheetViews>
  <sheetFormatPr defaultColWidth="9.140625" defaultRowHeight="12.75" x14ac:dyDescent="0.2"/>
  <cols>
    <col min="1" max="1" width="3.7109375" style="96" customWidth="1"/>
    <col min="2" max="2" width="0.85546875" style="31" customWidth="1"/>
    <col min="3" max="3" width="2.7109375" style="132" customWidth="1"/>
    <col min="4" max="4" width="19.7109375" style="132" customWidth="1"/>
    <col min="5" max="6" width="11.5703125" style="65" customWidth="1"/>
    <col min="7" max="7" width="11.5703125" style="632" customWidth="1"/>
    <col min="8" max="15" width="11.5703125" style="95" customWidth="1"/>
    <col min="16" max="16" width="10.7109375" style="95" customWidth="1"/>
    <col min="17" max="17" width="10.7109375" style="95" hidden="1" customWidth="1"/>
    <col min="18" max="23" width="10.7109375" style="95" customWidth="1"/>
    <col min="24" max="28" width="9.140625" style="636"/>
    <col min="29" max="29" width="10" style="636" bestFit="1" customWidth="1"/>
    <col min="30" max="35" width="9.140625" style="636"/>
    <col min="36" max="16384" width="9.140625" style="96"/>
  </cols>
  <sheetData>
    <row r="1" spans="2:35" s="135" customFormat="1" ht="15" customHeight="1" x14ac:dyDescent="0.2">
      <c r="B1" s="238" t="s">
        <v>367</v>
      </c>
      <c r="C1" s="57"/>
      <c r="D1" s="57"/>
      <c r="E1" s="122"/>
      <c r="F1" s="122"/>
      <c r="G1" s="624"/>
      <c r="H1" s="93"/>
      <c r="I1" s="93"/>
      <c r="J1" s="93"/>
      <c r="K1" s="93"/>
      <c r="L1" s="93"/>
      <c r="M1" s="93"/>
      <c r="N1" s="93"/>
      <c r="O1" s="93"/>
      <c r="P1" s="93"/>
      <c r="Q1" s="93"/>
      <c r="R1" s="93"/>
      <c r="S1" s="93"/>
      <c r="T1" s="93"/>
      <c r="U1" s="93"/>
      <c r="V1" s="93"/>
      <c r="W1" s="93"/>
      <c r="X1" s="635"/>
      <c r="Y1" s="635"/>
      <c r="Z1" s="635"/>
      <c r="AA1" s="635"/>
      <c r="AB1" s="635"/>
      <c r="AC1" s="635"/>
      <c r="AD1" s="635"/>
      <c r="AE1" s="635"/>
      <c r="AF1" s="635"/>
      <c r="AG1" s="635"/>
      <c r="AH1" s="635"/>
      <c r="AI1" s="635"/>
    </row>
    <row r="2" spans="2:35" s="135" customFormat="1" ht="15" customHeight="1" x14ac:dyDescent="0.2">
      <c r="B2" s="642"/>
      <c r="C2" s="643" t="s">
        <v>141</v>
      </c>
      <c r="D2" s="644"/>
      <c r="E2" s="656" t="s">
        <v>376</v>
      </c>
      <c r="F2" s="645"/>
      <c r="G2" s="646"/>
      <c r="H2" s="645"/>
      <c r="I2" s="645"/>
      <c r="J2" s="645"/>
      <c r="K2" s="645"/>
      <c r="L2" s="646"/>
      <c r="M2" s="646"/>
      <c r="N2" s="645"/>
      <c r="O2" s="647"/>
      <c r="R2" s="93"/>
      <c r="S2" s="93"/>
      <c r="T2" s="93"/>
      <c r="U2" s="93"/>
      <c r="V2" s="93"/>
      <c r="W2" s="93"/>
      <c r="X2" s="635"/>
      <c r="Y2" s="635"/>
      <c r="Z2" s="635"/>
      <c r="AA2" s="635"/>
      <c r="AB2" s="635"/>
      <c r="AC2" s="635"/>
      <c r="AD2" s="635"/>
      <c r="AE2" s="635"/>
      <c r="AF2" s="635"/>
      <c r="AG2" s="635"/>
      <c r="AH2" s="635"/>
      <c r="AI2" s="635"/>
    </row>
    <row r="3" spans="2:35" s="135" customFormat="1" ht="15" customHeight="1" x14ac:dyDescent="0.2">
      <c r="B3" s="642"/>
      <c r="C3" s="643" t="s">
        <v>92</v>
      </c>
      <c r="D3" s="644"/>
      <c r="E3" s="657" t="s">
        <v>94</v>
      </c>
      <c r="F3" s="649"/>
      <c r="G3" s="646" t="s">
        <v>95</v>
      </c>
      <c r="H3" s="648"/>
      <c r="I3" s="649"/>
      <c r="J3" s="648" t="s">
        <v>96</v>
      </c>
      <c r="K3" s="648"/>
      <c r="L3" s="646"/>
      <c r="M3" s="663"/>
      <c r="N3" s="649" t="s">
        <v>78</v>
      </c>
      <c r="O3" s="649" t="s">
        <v>78</v>
      </c>
      <c r="R3" s="93"/>
      <c r="S3" s="93"/>
      <c r="T3" s="93"/>
      <c r="U3" s="93"/>
      <c r="V3" s="93"/>
      <c r="W3" s="93"/>
      <c r="X3" s="635"/>
      <c r="Y3" s="635"/>
      <c r="Z3" s="635"/>
      <c r="AA3" s="635"/>
      <c r="AB3" s="635"/>
      <c r="AC3" s="635"/>
      <c r="AD3" s="635"/>
      <c r="AE3" s="635"/>
      <c r="AF3" s="635"/>
      <c r="AG3" s="635"/>
      <c r="AH3" s="635"/>
      <c r="AI3" s="635"/>
    </row>
    <row r="4" spans="2:35" s="125" customFormat="1" ht="12.6" customHeight="1" x14ac:dyDescent="0.2">
      <c r="B4" s="650"/>
      <c r="C4" s="889" t="s">
        <v>280</v>
      </c>
      <c r="D4" s="889"/>
      <c r="E4" s="869" t="s">
        <v>1</v>
      </c>
      <c r="F4" s="810" t="s">
        <v>9</v>
      </c>
      <c r="G4" s="813" t="s">
        <v>283</v>
      </c>
      <c r="H4" s="813" t="s">
        <v>84</v>
      </c>
      <c r="I4" s="810" t="s">
        <v>4</v>
      </c>
      <c r="J4" s="813" t="s">
        <v>243</v>
      </c>
      <c r="K4" s="813" t="s">
        <v>244</v>
      </c>
      <c r="L4" s="813" t="s">
        <v>284</v>
      </c>
      <c r="M4" s="810" t="s">
        <v>99</v>
      </c>
      <c r="N4" s="810" t="s">
        <v>21</v>
      </c>
      <c r="O4" s="810" t="s">
        <v>281</v>
      </c>
      <c r="P4" s="95"/>
      <c r="Q4" s="95"/>
      <c r="R4" s="6"/>
      <c r="S4" s="6"/>
      <c r="T4" s="7"/>
      <c r="U4" s="7"/>
      <c r="V4" s="7"/>
      <c r="W4" s="7"/>
      <c r="X4" s="7"/>
      <c r="Y4" s="7"/>
      <c r="Z4" s="7"/>
      <c r="AA4" s="7"/>
      <c r="AB4" s="9"/>
      <c r="AC4" s="9"/>
      <c r="AD4" s="636"/>
      <c r="AE4" s="636"/>
      <c r="AF4" s="636"/>
      <c r="AG4" s="636"/>
      <c r="AH4" s="636"/>
      <c r="AI4" s="636"/>
    </row>
    <row r="5" spans="2:35" s="125" customFormat="1" ht="12.6" customHeight="1" x14ac:dyDescent="0.2">
      <c r="B5" s="650"/>
      <c r="C5" s="890"/>
      <c r="D5" s="890"/>
      <c r="E5" s="870"/>
      <c r="F5" s="811"/>
      <c r="G5" s="814"/>
      <c r="H5" s="814"/>
      <c r="I5" s="811"/>
      <c r="J5" s="814"/>
      <c r="K5" s="814"/>
      <c r="L5" s="814"/>
      <c r="M5" s="811"/>
      <c r="N5" s="811"/>
      <c r="O5" s="811"/>
      <c r="P5" s="95"/>
      <c r="Q5" s="95"/>
      <c r="R5" s="6"/>
      <c r="S5" s="6"/>
      <c r="T5" s="7"/>
      <c r="U5" s="7"/>
      <c r="V5" s="7"/>
      <c r="W5" s="7"/>
      <c r="X5" s="7"/>
      <c r="Y5" s="7"/>
      <c r="Z5" s="7"/>
      <c r="AA5" s="7"/>
      <c r="AB5" s="9"/>
      <c r="AC5" s="9"/>
      <c r="AD5" s="636"/>
      <c r="AE5" s="636"/>
      <c r="AF5" s="636"/>
      <c r="AG5" s="636"/>
      <c r="AH5" s="636"/>
      <c r="AI5" s="636"/>
    </row>
    <row r="6" spans="2:35" s="125" customFormat="1" ht="12.6" customHeight="1" x14ac:dyDescent="0.2">
      <c r="B6" s="650"/>
      <c r="C6" s="890"/>
      <c r="D6" s="890"/>
      <c r="E6" s="870"/>
      <c r="F6" s="811"/>
      <c r="G6" s="814"/>
      <c r="H6" s="814"/>
      <c r="I6" s="811"/>
      <c r="J6" s="814"/>
      <c r="K6" s="814"/>
      <c r="L6" s="814"/>
      <c r="M6" s="811"/>
      <c r="N6" s="811"/>
      <c r="O6" s="811"/>
      <c r="P6" s="95"/>
      <c r="Q6" s="95"/>
      <c r="R6" s="6"/>
      <c r="S6" s="6"/>
      <c r="T6" s="7"/>
      <c r="U6" s="7"/>
      <c r="V6" s="7"/>
      <c r="W6" s="7"/>
      <c r="X6" s="7"/>
      <c r="Y6" s="7"/>
      <c r="Z6" s="7"/>
      <c r="AA6" s="7"/>
      <c r="AB6" s="9"/>
      <c r="AC6" s="9"/>
      <c r="AD6" s="636"/>
      <c r="AE6" s="636"/>
      <c r="AF6" s="636"/>
      <c r="AG6" s="636"/>
      <c r="AH6" s="636"/>
      <c r="AI6" s="636"/>
    </row>
    <row r="7" spans="2:35" s="125" customFormat="1" ht="12.6" customHeight="1" x14ac:dyDescent="0.2">
      <c r="B7" s="650"/>
      <c r="C7" s="890"/>
      <c r="D7" s="890"/>
      <c r="E7" s="870"/>
      <c r="F7" s="811"/>
      <c r="G7" s="814"/>
      <c r="H7" s="814"/>
      <c r="I7" s="811"/>
      <c r="J7" s="814"/>
      <c r="K7" s="814"/>
      <c r="L7" s="814"/>
      <c r="M7" s="811"/>
      <c r="N7" s="811"/>
      <c r="O7" s="811"/>
      <c r="P7" s="95"/>
      <c r="Q7" s="95"/>
      <c r="R7" s="6"/>
      <c r="S7" s="6"/>
      <c r="T7" s="7"/>
      <c r="U7" s="7"/>
      <c r="V7" s="7"/>
      <c r="W7" s="7"/>
      <c r="X7" s="7"/>
      <c r="Y7" s="7"/>
      <c r="Z7" s="7"/>
      <c r="AA7" s="7"/>
      <c r="AB7" s="9"/>
      <c r="AC7" s="9"/>
      <c r="AD7" s="636"/>
      <c r="AE7" s="636"/>
      <c r="AF7" s="636"/>
      <c r="AG7" s="636"/>
      <c r="AH7" s="636"/>
      <c r="AI7" s="636"/>
    </row>
    <row r="8" spans="2:35" s="125" customFormat="1" ht="12.6" customHeight="1" x14ac:dyDescent="0.2">
      <c r="B8" s="650"/>
      <c r="C8" s="890"/>
      <c r="D8" s="890"/>
      <c r="E8" s="870"/>
      <c r="F8" s="811"/>
      <c r="G8" s="814"/>
      <c r="H8" s="814"/>
      <c r="I8" s="811"/>
      <c r="J8" s="814"/>
      <c r="K8" s="814"/>
      <c r="L8" s="814"/>
      <c r="M8" s="811"/>
      <c r="N8" s="811"/>
      <c r="O8" s="811"/>
      <c r="P8" s="95"/>
      <c r="Q8" s="95"/>
      <c r="R8" s="6"/>
      <c r="S8" s="6"/>
      <c r="T8" s="7"/>
      <c r="U8" s="7"/>
      <c r="V8" s="7"/>
      <c r="W8" s="7"/>
      <c r="X8" s="7"/>
      <c r="Y8" s="7"/>
      <c r="Z8" s="7"/>
      <c r="AA8" s="7"/>
      <c r="AB8" s="9"/>
      <c r="AC8" s="9"/>
      <c r="AD8" s="636"/>
      <c r="AE8" s="636"/>
      <c r="AF8" s="636"/>
      <c r="AG8" s="636"/>
      <c r="AH8" s="636"/>
      <c r="AI8" s="636"/>
    </row>
    <row r="9" spans="2:35" s="125" customFormat="1" ht="12.6" customHeight="1" x14ac:dyDescent="0.2">
      <c r="B9" s="651"/>
      <c r="C9" s="891"/>
      <c r="D9" s="891"/>
      <c r="E9" s="871"/>
      <c r="F9" s="812"/>
      <c r="G9" s="815"/>
      <c r="H9" s="815"/>
      <c r="I9" s="812"/>
      <c r="J9" s="815"/>
      <c r="K9" s="815"/>
      <c r="L9" s="815"/>
      <c r="M9" s="812"/>
      <c r="N9" s="812"/>
      <c r="O9" s="812"/>
      <c r="P9" s="95"/>
      <c r="Q9" s="95"/>
      <c r="R9" s="6"/>
      <c r="S9" s="6"/>
      <c r="T9" s="7"/>
      <c r="U9" s="7"/>
      <c r="V9" s="7"/>
      <c r="W9" s="7"/>
      <c r="X9" s="7"/>
      <c r="Y9" s="7"/>
      <c r="Z9" s="7"/>
      <c r="AA9" s="7"/>
      <c r="AB9" s="9"/>
      <c r="AC9" s="9"/>
      <c r="AD9" s="636"/>
      <c r="AE9" s="636"/>
      <c r="AF9" s="636"/>
      <c r="AG9" s="636"/>
      <c r="AH9" s="636"/>
      <c r="AI9" s="636"/>
    </row>
    <row r="10" spans="2:35" ht="13.35" customHeight="1" x14ac:dyDescent="0.2">
      <c r="B10" s="610"/>
      <c r="C10" s="652" t="s">
        <v>29</v>
      </c>
      <c r="D10" s="674" t="s">
        <v>236</v>
      </c>
      <c r="E10" s="629">
        <f t="shared" ref="E10:F25" si="0">K66</f>
        <v>0.94138900000000003</v>
      </c>
      <c r="F10" s="662">
        <f t="shared" si="0"/>
        <v>0</v>
      </c>
      <c r="G10" s="629">
        <f t="shared" ref="G10:G26" si="1">T45</f>
        <v>7.9539999999999993E-3</v>
      </c>
      <c r="H10" s="629">
        <f t="shared" ref="H10:I25" si="2">M66</f>
        <v>0</v>
      </c>
      <c r="I10" s="662">
        <f t="shared" si="2"/>
        <v>0</v>
      </c>
      <c r="J10" s="629">
        <f>J87</f>
        <v>0.30056900000000003</v>
      </c>
      <c r="K10" s="629">
        <f t="shared" ref="K10:K26" si="3">O66</f>
        <v>7.7200000000000001E-4</v>
      </c>
      <c r="L10" s="629">
        <f t="shared" ref="L10:L26" si="4">I66</f>
        <v>39.935105</v>
      </c>
      <c r="M10" s="662">
        <f t="shared" ref="M10:M24" si="5">J108</f>
        <v>0</v>
      </c>
      <c r="N10" s="662">
        <f t="shared" ref="N10:N26" si="6">J129</f>
        <v>0.3574209999999941</v>
      </c>
      <c r="O10" s="661">
        <f t="shared" ref="O10:O26" si="7">SUM(E10:N10)</f>
        <v>41.543209999999995</v>
      </c>
      <c r="Q10" s="637">
        <f>SUM(A3.3.1!P4:P10)-O10</f>
        <v>0</v>
      </c>
    </row>
    <row r="11" spans="2:35" ht="13.35" customHeight="1" x14ac:dyDescent="0.2">
      <c r="B11" s="126"/>
      <c r="C11" s="127" t="s">
        <v>30</v>
      </c>
      <c r="D11" s="550" t="s">
        <v>31</v>
      </c>
      <c r="E11" s="128">
        <f t="shared" si="0"/>
        <v>0.80775200000000869</v>
      </c>
      <c r="F11" s="129">
        <f t="shared" si="0"/>
        <v>1.1979999999311985E-3</v>
      </c>
      <c r="G11" s="128">
        <f t="shared" si="1"/>
        <v>-1.6192643514091024E-14</v>
      </c>
      <c r="H11" s="128">
        <f t="shared" si="2"/>
        <v>0</v>
      </c>
      <c r="I11" s="129">
        <f t="shared" si="2"/>
        <v>0</v>
      </c>
      <c r="J11" s="128">
        <f t="shared" ref="J11:J26" si="8">J88</f>
        <v>0.5646780000001812</v>
      </c>
      <c r="K11" s="128">
        <f t="shared" si="3"/>
        <v>-5.8487058512274315E-13</v>
      </c>
      <c r="L11" s="128">
        <f t="shared" si="4"/>
        <v>0.78789799999930998</v>
      </c>
      <c r="M11" s="129">
        <f t="shared" si="5"/>
        <v>0</v>
      </c>
      <c r="N11" s="129">
        <f t="shared" si="6"/>
        <v>2.7093150000011703</v>
      </c>
      <c r="O11" s="42">
        <f t="shared" si="7"/>
        <v>4.8708410000000004</v>
      </c>
      <c r="Q11" s="638">
        <f>A3.3.1!P11-O11</f>
        <v>0</v>
      </c>
    </row>
    <row r="12" spans="2:35" s="23" customFormat="1" ht="13.35" customHeight="1" x14ac:dyDescent="0.2">
      <c r="B12" s="29"/>
      <c r="C12" s="127" t="s">
        <v>32</v>
      </c>
      <c r="D12" s="675" t="s">
        <v>112</v>
      </c>
      <c r="E12" s="128">
        <f t="shared" si="0"/>
        <v>7.5902989999999999</v>
      </c>
      <c r="F12" s="129">
        <f t="shared" si="0"/>
        <v>0.395231</v>
      </c>
      <c r="G12" s="128">
        <f t="shared" si="1"/>
        <v>24.616594000000003</v>
      </c>
      <c r="H12" s="128">
        <f t="shared" si="2"/>
        <v>1.0279849999999999</v>
      </c>
      <c r="I12" s="129">
        <f t="shared" si="2"/>
        <v>15.848217999999999</v>
      </c>
      <c r="J12" s="128">
        <f t="shared" si="8"/>
        <v>60.875755999999996</v>
      </c>
      <c r="K12" s="128">
        <f t="shared" si="3"/>
        <v>8.2390260000000008</v>
      </c>
      <c r="L12" s="128">
        <f t="shared" si="4"/>
        <v>200.51493599999998</v>
      </c>
      <c r="M12" s="129">
        <f t="shared" si="5"/>
        <v>13.029157</v>
      </c>
      <c r="N12" s="129">
        <f t="shared" si="6"/>
        <v>0.81286199999999997</v>
      </c>
      <c r="O12" s="42">
        <f t="shared" si="7"/>
        <v>332.95006399999994</v>
      </c>
      <c r="Q12" s="638">
        <f>A3.3.1!P12-O12</f>
        <v>0</v>
      </c>
    </row>
    <row r="13" spans="2:35" s="23" customFormat="1" ht="13.35" customHeight="1" x14ac:dyDescent="0.2">
      <c r="B13" s="29"/>
      <c r="C13" s="127" t="s">
        <v>33</v>
      </c>
      <c r="D13" s="406" t="s">
        <v>61</v>
      </c>
      <c r="E13" s="128">
        <f t="shared" si="0"/>
        <v>18.856121000000002</v>
      </c>
      <c r="F13" s="129">
        <f t="shared" si="0"/>
        <v>1.2019439999999999</v>
      </c>
      <c r="G13" s="128">
        <f t="shared" si="1"/>
        <v>73.876197000000019</v>
      </c>
      <c r="H13" s="128">
        <f t="shared" si="2"/>
        <v>2.2606459999999999</v>
      </c>
      <c r="I13" s="129">
        <f t="shared" si="2"/>
        <v>37.665888000000002</v>
      </c>
      <c r="J13" s="128">
        <f t="shared" si="8"/>
        <v>152.65078199999999</v>
      </c>
      <c r="K13" s="128">
        <f t="shared" si="3"/>
        <v>24.011462000000002</v>
      </c>
      <c r="L13" s="128">
        <f t="shared" si="4"/>
        <v>439.26948999999996</v>
      </c>
      <c r="M13" s="129">
        <f t="shared" si="5"/>
        <v>31.950393000000002</v>
      </c>
      <c r="N13" s="129">
        <f t="shared" si="6"/>
        <v>0.947465</v>
      </c>
      <c r="O13" s="42">
        <f t="shared" si="7"/>
        <v>782.69038799999987</v>
      </c>
      <c r="Q13" s="638">
        <f>A3.3.1!P13-O13</f>
        <v>0</v>
      </c>
    </row>
    <row r="14" spans="2:35" s="23" customFormat="1" ht="13.35" customHeight="1" x14ac:dyDescent="0.2">
      <c r="B14" s="29"/>
      <c r="C14" s="130" t="s">
        <v>34</v>
      </c>
      <c r="D14" s="406" t="s">
        <v>62</v>
      </c>
      <c r="E14" s="128">
        <f t="shared" si="0"/>
        <v>39.358339999999998</v>
      </c>
      <c r="F14" s="129">
        <f t="shared" si="0"/>
        <v>2.4831110000000001</v>
      </c>
      <c r="G14" s="128">
        <f t="shared" si="1"/>
        <v>152.66021099999998</v>
      </c>
      <c r="H14" s="128">
        <f t="shared" si="2"/>
        <v>5.0914080000000004</v>
      </c>
      <c r="I14" s="129">
        <f t="shared" si="2"/>
        <v>76.571620999999993</v>
      </c>
      <c r="J14" s="128">
        <f t="shared" si="8"/>
        <v>284.08371399999999</v>
      </c>
      <c r="K14" s="128">
        <f t="shared" si="3"/>
        <v>41.987768000000003</v>
      </c>
      <c r="L14" s="128">
        <f t="shared" si="4"/>
        <v>715.78353600000003</v>
      </c>
      <c r="M14" s="129">
        <f t="shared" si="5"/>
        <v>66.240358000000001</v>
      </c>
      <c r="N14" s="129">
        <f t="shared" si="6"/>
        <v>1.405594</v>
      </c>
      <c r="O14" s="42">
        <f t="shared" si="7"/>
        <v>1385.665661</v>
      </c>
      <c r="Q14" s="638">
        <f>A3.3.1!P14-O14</f>
        <v>0</v>
      </c>
    </row>
    <row r="15" spans="2:35" s="23" customFormat="1" ht="13.35" customHeight="1" x14ac:dyDescent="0.2">
      <c r="B15" s="29"/>
      <c r="C15" s="130" t="s">
        <v>35</v>
      </c>
      <c r="D15" s="406" t="s">
        <v>58</v>
      </c>
      <c r="E15" s="128">
        <f t="shared" si="0"/>
        <v>44.544643000000001</v>
      </c>
      <c r="F15" s="129">
        <f t="shared" si="0"/>
        <v>2.0167060000000001</v>
      </c>
      <c r="G15" s="128">
        <f t="shared" si="1"/>
        <v>158.87459399999995</v>
      </c>
      <c r="H15" s="128">
        <f t="shared" si="2"/>
        <v>5.3991160000000002</v>
      </c>
      <c r="I15" s="129">
        <f t="shared" si="2"/>
        <v>66.911822999999998</v>
      </c>
      <c r="J15" s="128">
        <f t="shared" si="8"/>
        <v>264.57772699999998</v>
      </c>
      <c r="K15" s="128">
        <f t="shared" si="3"/>
        <v>41.485863999999999</v>
      </c>
      <c r="L15" s="128">
        <f t="shared" si="4"/>
        <v>610.66929700000003</v>
      </c>
      <c r="M15" s="129">
        <f t="shared" si="5"/>
        <v>69.838790999999986</v>
      </c>
      <c r="N15" s="129">
        <f t="shared" si="6"/>
        <v>1.6974370000000001</v>
      </c>
      <c r="O15" s="42">
        <f t="shared" si="7"/>
        <v>1266.0159979999999</v>
      </c>
      <c r="Q15" s="638">
        <f>A3.3.1!P15-O15</f>
        <v>0</v>
      </c>
    </row>
    <row r="16" spans="2:35" s="23" customFormat="1" ht="13.35" customHeight="1" x14ac:dyDescent="0.2">
      <c r="B16" s="29"/>
      <c r="C16" s="130" t="s">
        <v>36</v>
      </c>
      <c r="D16" s="406" t="s">
        <v>59</v>
      </c>
      <c r="E16" s="128">
        <f t="shared" si="0"/>
        <v>42.649335999999998</v>
      </c>
      <c r="F16" s="129">
        <f t="shared" si="0"/>
        <v>2.2866240000000002</v>
      </c>
      <c r="G16" s="128">
        <f t="shared" si="1"/>
        <v>160.38999599999997</v>
      </c>
      <c r="H16" s="128">
        <f t="shared" si="2"/>
        <v>6.9371790000000004</v>
      </c>
      <c r="I16" s="129">
        <f t="shared" si="2"/>
        <v>77.755849999999995</v>
      </c>
      <c r="J16" s="128">
        <f t="shared" si="8"/>
        <v>267.72639999999996</v>
      </c>
      <c r="K16" s="128">
        <f t="shared" si="3"/>
        <v>46.216101000000002</v>
      </c>
      <c r="L16" s="128">
        <f t="shared" si="4"/>
        <v>550.58889900000008</v>
      </c>
      <c r="M16" s="129">
        <f t="shared" si="5"/>
        <v>62.883787000000005</v>
      </c>
      <c r="N16" s="129">
        <f t="shared" si="6"/>
        <v>0.46625799999999995</v>
      </c>
      <c r="O16" s="42">
        <f t="shared" si="7"/>
        <v>1217.9004299999999</v>
      </c>
      <c r="Q16" s="638">
        <f>A3.3.1!P16-O16</f>
        <v>0</v>
      </c>
    </row>
    <row r="17" spans="2:17" s="23" customFormat="1" ht="13.35" customHeight="1" x14ac:dyDescent="0.2">
      <c r="B17" s="29"/>
      <c r="C17" s="130" t="s">
        <v>37</v>
      </c>
      <c r="D17" s="406" t="s">
        <v>63</v>
      </c>
      <c r="E17" s="128">
        <f t="shared" si="0"/>
        <v>148.294252</v>
      </c>
      <c r="F17" s="129">
        <f t="shared" si="0"/>
        <v>8.7759970000000003</v>
      </c>
      <c r="G17" s="128">
        <f t="shared" si="1"/>
        <v>789.8503280000001</v>
      </c>
      <c r="H17" s="128">
        <f t="shared" si="2"/>
        <v>26.443762</v>
      </c>
      <c r="I17" s="129">
        <f t="shared" si="2"/>
        <v>278.252411</v>
      </c>
      <c r="J17" s="128">
        <f t="shared" si="8"/>
        <v>991.53919199999996</v>
      </c>
      <c r="K17" s="128">
        <f t="shared" si="3"/>
        <v>184.58453700000001</v>
      </c>
      <c r="L17" s="128">
        <f t="shared" si="4"/>
        <v>2016.0186200000001</v>
      </c>
      <c r="M17" s="129">
        <f t="shared" si="5"/>
        <v>235.22797600000004</v>
      </c>
      <c r="N17" s="129">
        <f t="shared" si="6"/>
        <v>1.421511</v>
      </c>
      <c r="O17" s="42">
        <f t="shared" si="7"/>
        <v>4680.4085860000005</v>
      </c>
      <c r="Q17" s="638">
        <f>A3.3.1!P17-O17</f>
        <v>0</v>
      </c>
    </row>
    <row r="18" spans="2:17" s="23" customFormat="1" ht="13.35" customHeight="1" x14ac:dyDescent="0.2">
      <c r="B18" s="29"/>
      <c r="C18" s="130" t="s">
        <v>38</v>
      </c>
      <c r="D18" s="406" t="s">
        <v>64</v>
      </c>
      <c r="E18" s="128">
        <f t="shared" si="0"/>
        <v>171.48209299999999</v>
      </c>
      <c r="F18" s="129">
        <f t="shared" si="0"/>
        <v>13.34116</v>
      </c>
      <c r="G18" s="128">
        <f t="shared" si="1"/>
        <v>935.59089999999992</v>
      </c>
      <c r="H18" s="128">
        <f t="shared" si="2"/>
        <v>27.810680999999999</v>
      </c>
      <c r="I18" s="129">
        <f t="shared" si="2"/>
        <v>280.77769799999999</v>
      </c>
      <c r="J18" s="128">
        <f t="shared" si="8"/>
        <v>1088.3663570000001</v>
      </c>
      <c r="K18" s="128">
        <f t="shared" si="3"/>
        <v>218.699693</v>
      </c>
      <c r="L18" s="128">
        <f t="shared" si="4"/>
        <v>1914.5934280000001</v>
      </c>
      <c r="M18" s="129">
        <f t="shared" si="5"/>
        <v>191.35486900000001</v>
      </c>
      <c r="N18" s="129">
        <f t="shared" si="6"/>
        <v>0.71560199999999996</v>
      </c>
      <c r="O18" s="42">
        <f t="shared" si="7"/>
        <v>4842.732481</v>
      </c>
      <c r="Q18" s="638">
        <f>A3.3.1!P18-O18</f>
        <v>0</v>
      </c>
    </row>
    <row r="19" spans="2:17" s="23" customFormat="1" ht="13.35" customHeight="1" x14ac:dyDescent="0.2">
      <c r="B19" s="29"/>
      <c r="C19" s="130" t="s">
        <v>39</v>
      </c>
      <c r="D19" s="406" t="s">
        <v>65</v>
      </c>
      <c r="E19" s="128">
        <f t="shared" si="0"/>
        <v>86.431134</v>
      </c>
      <c r="F19" s="129">
        <f t="shared" si="0"/>
        <v>13.518768</v>
      </c>
      <c r="G19" s="128">
        <f t="shared" si="1"/>
        <v>712.56390899999997</v>
      </c>
      <c r="H19" s="128">
        <f t="shared" si="2"/>
        <v>28.522682</v>
      </c>
      <c r="I19" s="129">
        <f t="shared" si="2"/>
        <v>209.85476199999999</v>
      </c>
      <c r="J19" s="128">
        <f t="shared" si="8"/>
        <v>605.136078</v>
      </c>
      <c r="K19" s="128">
        <f t="shared" si="3"/>
        <v>147.84506099999999</v>
      </c>
      <c r="L19" s="128">
        <f t="shared" si="4"/>
        <v>1285.6568480000001</v>
      </c>
      <c r="M19" s="129">
        <f t="shared" si="5"/>
        <v>127.08989699999999</v>
      </c>
      <c r="N19" s="129">
        <f t="shared" si="6"/>
        <v>0</v>
      </c>
      <c r="O19" s="42">
        <f t="shared" si="7"/>
        <v>3216.6191389999999</v>
      </c>
      <c r="Q19" s="638">
        <f>A3.3.1!P19-O19</f>
        <v>0</v>
      </c>
    </row>
    <row r="20" spans="2:17" s="23" customFormat="1" ht="13.35" customHeight="1" x14ac:dyDescent="0.2">
      <c r="B20" s="29"/>
      <c r="C20" s="130" t="s">
        <v>40</v>
      </c>
      <c r="D20" s="406" t="s">
        <v>66</v>
      </c>
      <c r="E20" s="128">
        <f t="shared" si="0"/>
        <v>94.040234999999996</v>
      </c>
      <c r="F20" s="129">
        <f t="shared" si="0"/>
        <v>16.848528999999999</v>
      </c>
      <c r="G20" s="128">
        <f t="shared" si="1"/>
        <v>598.3180349999999</v>
      </c>
      <c r="H20" s="128">
        <f t="shared" si="2"/>
        <v>7.3985589999999997</v>
      </c>
      <c r="I20" s="129">
        <f t="shared" si="2"/>
        <v>119.13352399999999</v>
      </c>
      <c r="J20" s="128">
        <f t="shared" si="8"/>
        <v>496.74388900000002</v>
      </c>
      <c r="K20" s="128">
        <f t="shared" si="3"/>
        <v>112.344148</v>
      </c>
      <c r="L20" s="128">
        <f t="shared" si="4"/>
        <v>859.29503</v>
      </c>
      <c r="M20" s="129">
        <f t="shared" si="5"/>
        <v>70.730800000000002</v>
      </c>
      <c r="N20" s="129">
        <f t="shared" si="6"/>
        <v>0</v>
      </c>
      <c r="O20" s="42">
        <f t="shared" si="7"/>
        <v>2374.8527489999997</v>
      </c>
      <c r="Q20" s="638">
        <f>A3.3.1!P20-O20</f>
        <v>0</v>
      </c>
    </row>
    <row r="21" spans="2:17" s="23" customFormat="1" ht="13.35" customHeight="1" x14ac:dyDescent="0.2">
      <c r="B21" s="29"/>
      <c r="C21" s="130" t="s">
        <v>41</v>
      </c>
      <c r="D21" s="406" t="s">
        <v>114</v>
      </c>
      <c r="E21" s="128">
        <f t="shared" si="0"/>
        <v>212.448948</v>
      </c>
      <c r="F21" s="129">
        <f t="shared" si="0"/>
        <v>67.229532000000006</v>
      </c>
      <c r="G21" s="128">
        <f t="shared" si="1"/>
        <v>1774.0891209999997</v>
      </c>
      <c r="H21" s="128">
        <f t="shared" si="2"/>
        <v>28.060164</v>
      </c>
      <c r="I21" s="129">
        <f t="shared" si="2"/>
        <v>370.71341799999999</v>
      </c>
      <c r="J21" s="128">
        <f t="shared" si="8"/>
        <v>1635.9405839999999</v>
      </c>
      <c r="K21" s="128">
        <f t="shared" si="3"/>
        <v>409.05208399999998</v>
      </c>
      <c r="L21" s="128">
        <f t="shared" si="4"/>
        <v>3005.7808080000004</v>
      </c>
      <c r="M21" s="129">
        <f t="shared" si="5"/>
        <v>284.10273000000001</v>
      </c>
      <c r="N21" s="129">
        <f t="shared" si="6"/>
        <v>3.3034750000000002</v>
      </c>
      <c r="O21" s="42">
        <f t="shared" si="7"/>
        <v>7790.720863999999</v>
      </c>
      <c r="Q21" s="638">
        <f>A3.3.1!P21-O21</f>
        <v>0</v>
      </c>
    </row>
    <row r="22" spans="2:17" s="23" customFormat="1" ht="13.35" customHeight="1" x14ac:dyDescent="0.2">
      <c r="B22" s="29"/>
      <c r="C22" s="130" t="s">
        <v>42</v>
      </c>
      <c r="D22" s="406" t="s">
        <v>115</v>
      </c>
      <c r="E22" s="128">
        <f t="shared" si="0"/>
        <v>114.19144</v>
      </c>
      <c r="F22" s="129">
        <f t="shared" si="0"/>
        <v>80.757829999999998</v>
      </c>
      <c r="G22" s="128">
        <f t="shared" si="1"/>
        <v>1234.69517</v>
      </c>
      <c r="H22" s="128">
        <f t="shared" si="2"/>
        <v>39.329065</v>
      </c>
      <c r="I22" s="129">
        <f t="shared" si="2"/>
        <v>217.15937199999999</v>
      </c>
      <c r="J22" s="128">
        <f t="shared" si="8"/>
        <v>1056.743473</v>
      </c>
      <c r="K22" s="128">
        <f t="shared" si="3"/>
        <v>304.678156</v>
      </c>
      <c r="L22" s="128">
        <f t="shared" si="4"/>
        <v>2246.4820549999999</v>
      </c>
      <c r="M22" s="129">
        <f t="shared" si="5"/>
        <v>233.29073200000002</v>
      </c>
      <c r="N22" s="129">
        <f t="shared" si="6"/>
        <v>0</v>
      </c>
      <c r="O22" s="42">
        <f t="shared" si="7"/>
        <v>5527.3272930000003</v>
      </c>
      <c r="Q22" s="638">
        <f>A3.3.1!P22-O22</f>
        <v>0</v>
      </c>
    </row>
    <row r="23" spans="2:17" s="23" customFormat="1" ht="13.35" customHeight="1" x14ac:dyDescent="0.2">
      <c r="B23" s="29"/>
      <c r="C23" s="130" t="s">
        <v>43</v>
      </c>
      <c r="D23" s="406" t="s">
        <v>116</v>
      </c>
      <c r="E23" s="128">
        <f t="shared" si="0"/>
        <v>92.091436000000002</v>
      </c>
      <c r="F23" s="129">
        <f t="shared" si="0"/>
        <v>18.759217</v>
      </c>
      <c r="G23" s="128">
        <f t="shared" si="1"/>
        <v>880.5144140000001</v>
      </c>
      <c r="H23" s="128">
        <f t="shared" si="2"/>
        <v>17.429714000000001</v>
      </c>
      <c r="I23" s="129">
        <f t="shared" si="2"/>
        <v>101.57515600000001</v>
      </c>
      <c r="J23" s="128">
        <f t="shared" si="8"/>
        <v>451.10756099999998</v>
      </c>
      <c r="K23" s="128">
        <f t="shared" si="3"/>
        <v>240.166315</v>
      </c>
      <c r="L23" s="128">
        <f t="shared" si="4"/>
        <v>1242.844842</v>
      </c>
      <c r="M23" s="129">
        <f t="shared" si="5"/>
        <v>215.50907999999998</v>
      </c>
      <c r="N23" s="129">
        <f t="shared" si="6"/>
        <v>0</v>
      </c>
      <c r="O23" s="42">
        <f t="shared" si="7"/>
        <v>3259.9977349999999</v>
      </c>
      <c r="Q23" s="638">
        <f>A3.3.1!P23-O23</f>
        <v>0</v>
      </c>
    </row>
    <row r="24" spans="2:17" s="23" customFormat="1" ht="13.35" customHeight="1" x14ac:dyDescent="0.2">
      <c r="B24" s="29"/>
      <c r="C24" s="130" t="s">
        <v>44</v>
      </c>
      <c r="D24" s="406" t="s">
        <v>117</v>
      </c>
      <c r="E24" s="128">
        <f t="shared" si="0"/>
        <v>0</v>
      </c>
      <c r="F24" s="129">
        <f t="shared" si="0"/>
        <v>43.281798000000002</v>
      </c>
      <c r="G24" s="128">
        <f t="shared" si="1"/>
        <v>447.58272699999998</v>
      </c>
      <c r="H24" s="128">
        <f t="shared" si="2"/>
        <v>72.997033000000002</v>
      </c>
      <c r="I24" s="129">
        <f t="shared" si="2"/>
        <v>123.742548</v>
      </c>
      <c r="J24" s="128">
        <f t="shared" si="8"/>
        <v>373.90771899999999</v>
      </c>
      <c r="K24" s="128">
        <f t="shared" si="3"/>
        <v>152.748074</v>
      </c>
      <c r="L24" s="128">
        <f t="shared" si="4"/>
        <v>894.21479599999998</v>
      </c>
      <c r="M24" s="129">
        <f t="shared" si="5"/>
        <v>224.45178099999998</v>
      </c>
      <c r="N24" s="129">
        <f t="shared" si="6"/>
        <v>0</v>
      </c>
      <c r="O24" s="42">
        <f t="shared" si="7"/>
        <v>2332.9264759999996</v>
      </c>
      <c r="Q24" s="638">
        <f>A3.3.1!P24-O24</f>
        <v>0</v>
      </c>
    </row>
    <row r="25" spans="2:17" s="23" customFormat="1" ht="13.35" customHeight="1" x14ac:dyDescent="0.2">
      <c r="B25" s="29"/>
      <c r="C25" s="130" t="s">
        <v>45</v>
      </c>
      <c r="D25" s="406" t="s">
        <v>118</v>
      </c>
      <c r="E25" s="128">
        <f t="shared" si="0"/>
        <v>218.28719000000001</v>
      </c>
      <c r="F25" s="129">
        <f t="shared" si="0"/>
        <v>127.39039699999999</v>
      </c>
      <c r="G25" s="128">
        <f t="shared" si="1"/>
        <v>1007.8266259999999</v>
      </c>
      <c r="H25" s="128">
        <f t="shared" si="2"/>
        <v>75.170933000000005</v>
      </c>
      <c r="I25" s="129">
        <f t="shared" si="2"/>
        <v>118.831239</v>
      </c>
      <c r="J25" s="128">
        <f t="shared" si="8"/>
        <v>770.99822800000004</v>
      </c>
      <c r="K25" s="128">
        <f t="shared" si="3"/>
        <v>414.48562099999998</v>
      </c>
      <c r="L25" s="128">
        <f t="shared" si="4"/>
        <v>1877.3047809999998</v>
      </c>
      <c r="M25" s="129">
        <f>J123</f>
        <v>521.76659599999994</v>
      </c>
      <c r="N25" s="129">
        <f t="shared" si="6"/>
        <v>0</v>
      </c>
      <c r="O25" s="42">
        <f t="shared" si="7"/>
        <v>5132.0616109999992</v>
      </c>
      <c r="Q25" s="638">
        <f>A3.3.1!P25-O25</f>
        <v>0</v>
      </c>
    </row>
    <row r="26" spans="2:17" s="23" customFormat="1" ht="13.35" customHeight="1" x14ac:dyDescent="0.2">
      <c r="B26" s="97"/>
      <c r="C26" s="654" t="s">
        <v>46</v>
      </c>
      <c r="D26" s="488" t="s">
        <v>119</v>
      </c>
      <c r="E26" s="546">
        <f t="shared" ref="E26:F26" si="9">K82</f>
        <v>124.52830899999999</v>
      </c>
      <c r="F26" s="547">
        <f t="shared" si="9"/>
        <v>3285.0379760000001</v>
      </c>
      <c r="G26" s="546">
        <f t="shared" si="1"/>
        <v>10575.068312000001</v>
      </c>
      <c r="H26" s="546">
        <f t="shared" ref="H26:I26" si="10">M82</f>
        <v>674.72202800000002</v>
      </c>
      <c r="I26" s="547">
        <f t="shared" si="10"/>
        <v>284.170796</v>
      </c>
      <c r="J26" s="546">
        <f t="shared" si="8"/>
        <v>6592.1264449999999</v>
      </c>
      <c r="K26" s="546">
        <f t="shared" si="3"/>
        <v>5726.4508880000003</v>
      </c>
      <c r="L26" s="546">
        <f t="shared" si="4"/>
        <v>10936.969417</v>
      </c>
      <c r="M26" s="547">
        <f>J124</f>
        <v>2566.2245339999999</v>
      </c>
      <c r="N26" s="547">
        <f t="shared" si="6"/>
        <v>0</v>
      </c>
      <c r="O26" s="81">
        <f t="shared" si="7"/>
        <v>40765.298705000001</v>
      </c>
      <c r="Q26" s="640">
        <f>A3.3.1!P26-O26</f>
        <v>0</v>
      </c>
    </row>
    <row r="27" spans="2:17" s="31" customFormat="1" ht="13.35" customHeight="1" x14ac:dyDescent="0.2">
      <c r="B27" s="97"/>
      <c r="C27" s="511" t="s">
        <v>22</v>
      </c>
      <c r="D27" s="522"/>
      <c r="E27" s="80">
        <f t="shared" ref="E27:N27" si="11">SUM(E10:E26)</f>
        <v>1416.542917</v>
      </c>
      <c r="F27" s="81">
        <f t="shared" si="11"/>
        <v>3683.3260180000002</v>
      </c>
      <c r="G27" s="80">
        <f t="shared" si="11"/>
        <v>19526.525088000002</v>
      </c>
      <c r="H27" s="80">
        <f t="shared" si="11"/>
        <v>1018.600955</v>
      </c>
      <c r="I27" s="81">
        <f t="shared" si="11"/>
        <v>2378.964324</v>
      </c>
      <c r="J27" s="80">
        <f t="shared" si="11"/>
        <v>15093.389152</v>
      </c>
      <c r="K27" s="80">
        <f t="shared" si="11"/>
        <v>8072.9955699999991</v>
      </c>
      <c r="L27" s="80">
        <f t="shared" si="11"/>
        <v>28836.709785999999</v>
      </c>
      <c r="M27" s="81">
        <f t="shared" si="11"/>
        <v>4913.6914809999998</v>
      </c>
      <c r="N27" s="81">
        <f t="shared" si="11"/>
        <v>13.836940000001166</v>
      </c>
      <c r="O27" s="81">
        <f t="shared" ref="O27" si="12">SUM(E27:N27)</f>
        <v>84954.582231000022</v>
      </c>
    </row>
    <row r="28" spans="2:17" s="23" customFormat="1" ht="13.35" customHeight="1" x14ac:dyDescent="0.2">
      <c r="B28" s="31"/>
      <c r="C28" s="31"/>
      <c r="D28" s="31"/>
      <c r="O28" s="31"/>
    </row>
    <row r="29" spans="2:17" s="23" customFormat="1" ht="13.35" customHeight="1" x14ac:dyDescent="0.2">
      <c r="B29" s="31"/>
      <c r="C29" s="31"/>
      <c r="D29" s="31"/>
      <c r="J29" s="805" t="s">
        <v>190</v>
      </c>
      <c r="O29" s="31"/>
    </row>
    <row r="30" spans="2:17" s="23" customFormat="1" ht="13.35" customHeight="1" x14ac:dyDescent="0.2">
      <c r="B30" s="31"/>
      <c r="C30" s="31"/>
      <c r="D30" s="31"/>
      <c r="O30" s="31"/>
    </row>
    <row r="31" spans="2:17" s="23" customFormat="1" ht="13.35" customHeight="1" x14ac:dyDescent="0.2">
      <c r="B31" s="31"/>
      <c r="C31" s="31"/>
      <c r="D31" s="31"/>
      <c r="O31" s="31"/>
    </row>
    <row r="32" spans="2:17" s="23" customFormat="1" ht="13.35" customHeight="1" x14ac:dyDescent="0.2">
      <c r="B32" s="31"/>
      <c r="C32" s="31"/>
      <c r="D32" s="31"/>
      <c r="O32" s="31"/>
    </row>
    <row r="33" spans="2:20" s="23" customFormat="1" ht="13.35" customHeight="1" x14ac:dyDescent="0.2">
      <c r="B33" s="31"/>
      <c r="C33" s="31"/>
      <c r="D33" s="31"/>
      <c r="O33" s="31"/>
    </row>
    <row r="34" spans="2:20" s="23" customFormat="1" ht="13.35" customHeight="1" x14ac:dyDescent="0.2">
      <c r="B34" s="31"/>
      <c r="C34" s="31"/>
      <c r="D34" s="31"/>
      <c r="O34" s="31"/>
    </row>
    <row r="35" spans="2:20" s="23" customFormat="1" ht="13.35" customHeight="1" x14ac:dyDescent="0.2">
      <c r="B35" s="31"/>
      <c r="C35" s="31"/>
      <c r="D35" s="31"/>
      <c r="O35" s="31"/>
    </row>
    <row r="36" spans="2:20" s="23" customFormat="1" ht="13.35" customHeight="1" x14ac:dyDescent="0.2">
      <c r="B36" s="31"/>
      <c r="C36" s="31"/>
      <c r="D36" s="31"/>
      <c r="O36" s="31"/>
    </row>
    <row r="37" spans="2:20" s="23" customFormat="1" ht="13.35" customHeight="1" x14ac:dyDescent="0.2">
      <c r="B37" s="31"/>
      <c r="C37" s="31"/>
      <c r="D37" s="31"/>
      <c r="O37" s="31"/>
    </row>
    <row r="38" spans="2:20" s="23" customFormat="1" ht="13.35" customHeight="1" x14ac:dyDescent="0.2">
      <c r="B38" s="31"/>
      <c r="C38" s="31"/>
      <c r="D38" s="31"/>
      <c r="O38" s="31"/>
    </row>
    <row r="39" spans="2:20" s="23" customFormat="1" ht="13.35" customHeight="1" x14ac:dyDescent="0.2">
      <c r="B39" s="31"/>
      <c r="C39" s="31"/>
      <c r="D39" s="31"/>
      <c r="O39" s="31"/>
    </row>
    <row r="40" spans="2:20" s="23" customFormat="1" ht="13.35" customHeight="1" x14ac:dyDescent="0.2">
      <c r="B40" s="31"/>
      <c r="C40" s="31"/>
      <c r="D40" s="31"/>
      <c r="O40" s="31"/>
    </row>
    <row r="41" spans="2:20" s="23" customFormat="1" ht="13.35" customHeight="1" x14ac:dyDescent="0.2">
      <c r="B41" s="31"/>
      <c r="C41" s="31"/>
      <c r="D41" s="31"/>
      <c r="O41" s="31"/>
    </row>
    <row r="42" spans="2:20" s="23" customFormat="1" ht="13.35" customHeight="1" x14ac:dyDescent="0.2">
      <c r="B42" s="31"/>
      <c r="C42" s="31"/>
      <c r="D42" s="31"/>
      <c r="O42" s="31"/>
    </row>
    <row r="43" spans="2:20" s="23" customFormat="1" ht="13.35" customHeight="1" x14ac:dyDescent="0.2">
      <c r="B43" s="31"/>
      <c r="C43" s="31"/>
      <c r="D43" s="31"/>
      <c r="O43" s="31"/>
    </row>
    <row r="44" spans="2:20" s="23" customFormat="1" hidden="1" x14ac:dyDescent="0.2">
      <c r="B44" s="31"/>
      <c r="C44" s="697"/>
      <c r="D44" s="698" t="s">
        <v>93</v>
      </c>
      <c r="E44" s="699" t="s">
        <v>245</v>
      </c>
      <c r="F44" s="699" t="s">
        <v>246</v>
      </c>
      <c r="G44" s="699" t="s">
        <v>247</v>
      </c>
      <c r="H44" s="699" t="s">
        <v>248</v>
      </c>
      <c r="I44" s="699" t="s">
        <v>249</v>
      </c>
      <c r="J44" s="699" t="s">
        <v>250</v>
      </c>
      <c r="K44" s="699" t="s">
        <v>251</v>
      </c>
      <c r="L44" s="699" t="s">
        <v>252</v>
      </c>
      <c r="M44" s="699" t="s">
        <v>253</v>
      </c>
      <c r="N44" s="699" t="s">
        <v>254</v>
      </c>
      <c r="O44" s="699" t="s">
        <v>255</v>
      </c>
      <c r="P44" s="699" t="s">
        <v>256</v>
      </c>
      <c r="Q44" s="699" t="s">
        <v>17</v>
      </c>
      <c r="R44" s="699" t="s">
        <v>257</v>
      </c>
      <c r="S44" s="699" t="s">
        <v>258</v>
      </c>
      <c r="T44" s="682" t="s">
        <v>259</v>
      </c>
    </row>
    <row r="45" spans="2:20" s="23" customFormat="1" ht="13.35" hidden="1" customHeight="1" x14ac:dyDescent="0.2">
      <c r="B45" s="31"/>
      <c r="C45" s="683" t="s">
        <v>29</v>
      </c>
      <c r="D45" s="684" t="s">
        <v>236</v>
      </c>
      <c r="E45" s="685">
        <f>A3.4.4!$O$6</f>
        <v>0</v>
      </c>
      <c r="F45" s="685">
        <f>A3.4.4!$O$8</f>
        <v>0</v>
      </c>
      <c r="G45" s="685">
        <f>A3.4.4!$O$9</f>
        <v>9.9999999999999995E-7</v>
      </c>
      <c r="H45" s="685">
        <f>A3.4.4!$O$10</f>
        <v>0</v>
      </c>
      <c r="I45" s="685">
        <f>A3.4.4!$O$15</f>
        <v>5.1419999999999999E-3</v>
      </c>
      <c r="J45" s="685">
        <f>A3.4.4!$O$16</f>
        <v>0</v>
      </c>
      <c r="K45" s="685">
        <f>A3.4.4!$O$18</f>
        <v>0</v>
      </c>
      <c r="L45" s="685">
        <f>A3.4.4!$O$20</f>
        <v>0</v>
      </c>
      <c r="M45" s="685"/>
      <c r="N45" s="685">
        <f>A3.4.4!$O$22</f>
        <v>0</v>
      </c>
      <c r="O45" s="685">
        <f>A3.4.4!$O$23</f>
        <v>0</v>
      </c>
      <c r="P45" s="685">
        <f>A3.4.4!$O$28</f>
        <v>0</v>
      </c>
      <c r="Q45" s="685">
        <f>A3.4.4!$O$31</f>
        <v>2.8110000000000001E-3</v>
      </c>
      <c r="R45" s="685">
        <f>A3.4.4!$O$32</f>
        <v>0</v>
      </c>
      <c r="S45" s="685">
        <f>A3.4.4!$O$36</f>
        <v>0</v>
      </c>
      <c r="T45" s="687">
        <f t="shared" ref="T45:T61" si="13">SUM(E45:S45)</f>
        <v>7.9539999999999993E-3</v>
      </c>
    </row>
    <row r="46" spans="2:20" s="23" customFormat="1" ht="13.35" hidden="1" customHeight="1" x14ac:dyDescent="0.2">
      <c r="B46" s="31"/>
      <c r="C46" s="704" t="s">
        <v>30</v>
      </c>
      <c r="D46" s="705" t="s">
        <v>31</v>
      </c>
      <c r="E46" s="695">
        <f>A3.4.5!$O$6</f>
        <v>0</v>
      </c>
      <c r="F46" s="695">
        <f>A3.4.5!$O$8</f>
        <v>0</v>
      </c>
      <c r="G46" s="695">
        <f>A3.4.5!$O$9</f>
        <v>-2.5247572468697606E-15</v>
      </c>
      <c r="H46" s="695">
        <f>A3.4.5!$O$10</f>
        <v>0</v>
      </c>
      <c r="I46" s="695">
        <f>A3.4.5!$O$15</f>
        <v>-2.2002365207551833E-14</v>
      </c>
      <c r="J46" s="695">
        <f>A3.4.5!$O$16</f>
        <v>0</v>
      </c>
      <c r="K46" s="695">
        <f>A3.4.5!$O$18</f>
        <v>0</v>
      </c>
      <c r="L46" s="695">
        <f>A3.4.5!$O$20</f>
        <v>0</v>
      </c>
      <c r="M46" s="695"/>
      <c r="N46" s="695">
        <f>A3.4.5!$O$22</f>
        <v>0</v>
      </c>
      <c r="O46" s="695">
        <f>A3.4.5!$O$23</f>
        <v>0</v>
      </c>
      <c r="P46" s="695">
        <f>A3.4.5!$O$28</f>
        <v>0</v>
      </c>
      <c r="Q46" s="695">
        <f>A3.4.5!$O$31</f>
        <v>8.3344789403305697E-15</v>
      </c>
      <c r="R46" s="695">
        <f>A3.4.5!$O$32</f>
        <v>0</v>
      </c>
      <c r="S46" s="695">
        <f>A3.4.5!$O$36</f>
        <v>0</v>
      </c>
      <c r="T46" s="694">
        <f t="shared" si="13"/>
        <v>-1.6192643514091024E-14</v>
      </c>
    </row>
    <row r="47" spans="2:20" s="23" customFormat="1" ht="13.35" hidden="1" customHeight="1" x14ac:dyDescent="0.2">
      <c r="B47" s="31"/>
      <c r="C47" s="683" t="s">
        <v>32</v>
      </c>
      <c r="D47" s="684" t="s">
        <v>112</v>
      </c>
      <c r="E47" s="685">
        <v>1.032748</v>
      </c>
      <c r="F47" s="685">
        <v>2.4467110000000001</v>
      </c>
      <c r="G47" s="685">
        <v>1.304721</v>
      </c>
      <c r="H47" s="685">
        <v>0.73376300000000005</v>
      </c>
      <c r="I47" s="685">
        <v>2.563164</v>
      </c>
      <c r="J47" s="685">
        <v>0.13798099999999999</v>
      </c>
      <c r="K47" s="685">
        <v>5.0194270000000003</v>
      </c>
      <c r="L47" s="685">
        <v>1.2425949999999999</v>
      </c>
      <c r="M47" s="685">
        <v>1.991293</v>
      </c>
      <c r="N47" s="685">
        <v>2.738855</v>
      </c>
      <c r="O47" s="685">
        <v>2.4279670000000002</v>
      </c>
      <c r="P47" s="685">
        <v>0.39783499999999999</v>
      </c>
      <c r="Q47" s="685">
        <v>0.58955400000000002</v>
      </c>
      <c r="R47" s="685">
        <v>0.71876200000000001</v>
      </c>
      <c r="S47" s="685">
        <v>1.271218</v>
      </c>
      <c r="T47" s="687">
        <f t="shared" si="13"/>
        <v>24.616594000000003</v>
      </c>
    </row>
    <row r="48" spans="2:20" s="23" customFormat="1" ht="13.35" hidden="1" customHeight="1" x14ac:dyDescent="0.2">
      <c r="B48" s="31"/>
      <c r="C48" s="683" t="s">
        <v>33</v>
      </c>
      <c r="D48" s="688" t="s">
        <v>61</v>
      </c>
      <c r="E48" s="685">
        <v>3.0195630000000002</v>
      </c>
      <c r="F48" s="685">
        <v>7.934304</v>
      </c>
      <c r="G48" s="685">
        <v>3.1293129999999998</v>
      </c>
      <c r="H48" s="685">
        <v>2.8166730000000002</v>
      </c>
      <c r="I48" s="685">
        <v>6.7004330000000003</v>
      </c>
      <c r="J48" s="685">
        <v>0.39599299999999998</v>
      </c>
      <c r="K48" s="685">
        <v>15.852014</v>
      </c>
      <c r="L48" s="685">
        <v>3.900029</v>
      </c>
      <c r="M48" s="685">
        <v>7.8168839999999999</v>
      </c>
      <c r="N48" s="685">
        <v>7.8974260000000003</v>
      </c>
      <c r="O48" s="685">
        <v>5.8792460000000002</v>
      </c>
      <c r="P48" s="685">
        <v>2.1208610000000001</v>
      </c>
      <c r="Q48" s="685">
        <v>1.402347</v>
      </c>
      <c r="R48" s="685">
        <v>1.962137</v>
      </c>
      <c r="S48" s="685">
        <v>3.0489739999999999</v>
      </c>
      <c r="T48" s="687">
        <f t="shared" si="13"/>
        <v>73.876197000000019</v>
      </c>
    </row>
    <row r="49" spans="2:20" s="23" customFormat="1" ht="13.35" hidden="1" customHeight="1" x14ac:dyDescent="0.2">
      <c r="B49" s="31"/>
      <c r="C49" s="689" t="s">
        <v>34</v>
      </c>
      <c r="D49" s="688" t="s">
        <v>62</v>
      </c>
      <c r="E49" s="685">
        <v>5.1455529999999996</v>
      </c>
      <c r="F49" s="685">
        <v>16.066108</v>
      </c>
      <c r="G49" s="685">
        <v>5.0043920000000002</v>
      </c>
      <c r="H49" s="685">
        <v>6.9053000000000004</v>
      </c>
      <c r="I49" s="685">
        <v>11.971306</v>
      </c>
      <c r="J49" s="685">
        <v>1.6209370000000001</v>
      </c>
      <c r="K49" s="685">
        <v>32.896377000000001</v>
      </c>
      <c r="L49" s="685">
        <v>7.0677380000000003</v>
      </c>
      <c r="M49" s="685">
        <v>16.813706</v>
      </c>
      <c r="N49" s="685">
        <v>19.244941000000001</v>
      </c>
      <c r="O49" s="685">
        <v>12.400468</v>
      </c>
      <c r="P49" s="685">
        <v>3.3207550000000001</v>
      </c>
      <c r="Q49" s="685">
        <v>3.0696720000000002</v>
      </c>
      <c r="R49" s="685">
        <v>3.8555329999999999</v>
      </c>
      <c r="S49" s="685">
        <v>7.277425</v>
      </c>
      <c r="T49" s="687">
        <f t="shared" si="13"/>
        <v>152.66021099999998</v>
      </c>
    </row>
    <row r="50" spans="2:20" s="23" customFormat="1" ht="13.35" hidden="1" customHeight="1" x14ac:dyDescent="0.2">
      <c r="B50" s="31"/>
      <c r="C50" s="689" t="s">
        <v>35</v>
      </c>
      <c r="D50" s="688" t="s">
        <v>58</v>
      </c>
      <c r="E50" s="685">
        <v>7.5477829999999999</v>
      </c>
      <c r="F50" s="685">
        <v>17.418704000000002</v>
      </c>
      <c r="G50" s="685">
        <v>4.8960039999999996</v>
      </c>
      <c r="H50" s="685">
        <v>7.5038900000000002</v>
      </c>
      <c r="I50" s="685">
        <v>11.937716</v>
      </c>
      <c r="J50" s="685">
        <v>0.77272200000000002</v>
      </c>
      <c r="K50" s="685">
        <v>35.888646999999999</v>
      </c>
      <c r="L50" s="685">
        <v>7.9479360000000003</v>
      </c>
      <c r="M50" s="685">
        <v>15.957720999999999</v>
      </c>
      <c r="N50" s="685">
        <v>18.849146999999999</v>
      </c>
      <c r="O50" s="685">
        <v>12.079051</v>
      </c>
      <c r="P50" s="685">
        <v>4.2585920000000002</v>
      </c>
      <c r="Q50" s="685">
        <v>3.630636</v>
      </c>
      <c r="R50" s="685">
        <v>1.9046989999999999</v>
      </c>
      <c r="S50" s="685">
        <v>8.2813459999999992</v>
      </c>
      <c r="T50" s="687">
        <f t="shared" si="13"/>
        <v>158.87459399999995</v>
      </c>
    </row>
    <row r="51" spans="2:20" s="23" customFormat="1" ht="13.35" hidden="1" customHeight="1" x14ac:dyDescent="0.2">
      <c r="B51" s="31"/>
      <c r="C51" s="689" t="s">
        <v>36</v>
      </c>
      <c r="D51" s="688" t="s">
        <v>59</v>
      </c>
      <c r="E51" s="685">
        <v>7.1893279999999997</v>
      </c>
      <c r="F51" s="685">
        <v>18.337880999999999</v>
      </c>
      <c r="G51" s="685">
        <v>5.776764</v>
      </c>
      <c r="H51" s="685">
        <v>5.5743479999999996</v>
      </c>
      <c r="I51" s="685">
        <v>8.7084589999999995</v>
      </c>
      <c r="J51" s="685">
        <v>0.16148599999999999</v>
      </c>
      <c r="K51" s="685">
        <v>37.896749</v>
      </c>
      <c r="L51" s="685">
        <v>9.1978030000000004</v>
      </c>
      <c r="M51" s="685">
        <v>20.172257999999999</v>
      </c>
      <c r="N51" s="685">
        <v>17.651388000000001</v>
      </c>
      <c r="O51" s="685">
        <v>10.243986</v>
      </c>
      <c r="P51" s="685">
        <v>4.9317380000000002</v>
      </c>
      <c r="Q51" s="685">
        <v>4.5719370000000001</v>
      </c>
      <c r="R51" s="685">
        <v>2.6357550000000001</v>
      </c>
      <c r="S51" s="685">
        <v>7.3401160000000001</v>
      </c>
      <c r="T51" s="687">
        <f t="shared" si="13"/>
        <v>160.38999599999997</v>
      </c>
    </row>
    <row r="52" spans="2:20" s="23" customFormat="1" ht="13.35" hidden="1" customHeight="1" x14ac:dyDescent="0.2">
      <c r="B52" s="31"/>
      <c r="C52" s="689" t="s">
        <v>37</v>
      </c>
      <c r="D52" s="688" t="s">
        <v>63</v>
      </c>
      <c r="E52" s="685">
        <v>28.608371999999999</v>
      </c>
      <c r="F52" s="685">
        <v>108.48530700000001</v>
      </c>
      <c r="G52" s="685">
        <v>33.099977000000003</v>
      </c>
      <c r="H52" s="685">
        <v>27.113319000000001</v>
      </c>
      <c r="I52" s="685">
        <v>58.011794999999999</v>
      </c>
      <c r="J52" s="685">
        <v>2.532025</v>
      </c>
      <c r="K52" s="685">
        <v>182.24649600000001</v>
      </c>
      <c r="L52" s="685">
        <v>40.912737999999997</v>
      </c>
      <c r="M52" s="685">
        <v>85.783452999999994</v>
      </c>
      <c r="N52" s="685">
        <v>100.201801</v>
      </c>
      <c r="O52" s="685">
        <v>45.876634000000003</v>
      </c>
      <c r="P52" s="685">
        <v>23.998156999999999</v>
      </c>
      <c r="Q52" s="685">
        <v>18.098421999999999</v>
      </c>
      <c r="R52" s="685">
        <v>11.254092999999999</v>
      </c>
      <c r="S52" s="685">
        <v>23.627738999999998</v>
      </c>
      <c r="T52" s="687">
        <f t="shared" si="13"/>
        <v>789.8503280000001</v>
      </c>
    </row>
    <row r="53" spans="2:20" s="23" customFormat="1" ht="13.35" hidden="1" customHeight="1" x14ac:dyDescent="0.2">
      <c r="B53" s="31"/>
      <c r="C53" s="689" t="s">
        <v>38</v>
      </c>
      <c r="D53" s="688" t="s">
        <v>64</v>
      </c>
      <c r="E53" s="685">
        <v>32.5901</v>
      </c>
      <c r="F53" s="685">
        <v>105.902384</v>
      </c>
      <c r="G53" s="685">
        <v>32.036741999999997</v>
      </c>
      <c r="H53" s="685">
        <v>17.324560999999999</v>
      </c>
      <c r="I53" s="685">
        <v>79.935187999999997</v>
      </c>
      <c r="J53" s="685">
        <v>5.2308899999999996</v>
      </c>
      <c r="K53" s="685">
        <v>223.032591</v>
      </c>
      <c r="L53" s="685">
        <v>69.518733999999995</v>
      </c>
      <c r="M53" s="685">
        <v>92.371645999999998</v>
      </c>
      <c r="N53" s="685">
        <v>114.223896</v>
      </c>
      <c r="O53" s="685">
        <v>71.997911999999999</v>
      </c>
      <c r="P53" s="685">
        <v>31.508088999999998</v>
      </c>
      <c r="Q53" s="685">
        <v>19.933997999999999</v>
      </c>
      <c r="R53" s="685">
        <v>11.479918</v>
      </c>
      <c r="S53" s="685">
        <v>28.504251</v>
      </c>
      <c r="T53" s="687">
        <f t="shared" si="13"/>
        <v>935.59089999999992</v>
      </c>
    </row>
    <row r="54" spans="2:20" s="23" customFormat="1" ht="13.35" hidden="1" customHeight="1" x14ac:dyDescent="0.2">
      <c r="B54" s="31"/>
      <c r="C54" s="689" t="s">
        <v>39</v>
      </c>
      <c r="D54" s="688" t="s">
        <v>65</v>
      </c>
      <c r="E54" s="685">
        <v>22.047035000000001</v>
      </c>
      <c r="F54" s="685">
        <v>101.329055</v>
      </c>
      <c r="G54" s="685">
        <v>22.660869999999999</v>
      </c>
      <c r="H54" s="685">
        <v>14.439422</v>
      </c>
      <c r="I54" s="685">
        <v>72.811187000000004</v>
      </c>
      <c r="J54" s="685">
        <v>3.346492</v>
      </c>
      <c r="K54" s="685">
        <v>152.39277100000001</v>
      </c>
      <c r="L54" s="685">
        <v>46.762473</v>
      </c>
      <c r="M54" s="685">
        <v>74.143792000000005</v>
      </c>
      <c r="N54" s="685">
        <v>101.333929</v>
      </c>
      <c r="O54" s="685">
        <v>46.556961999999999</v>
      </c>
      <c r="P54" s="685">
        <v>21.113790999999999</v>
      </c>
      <c r="Q54" s="685">
        <v>11.643470000000001</v>
      </c>
      <c r="R54" s="685">
        <v>11.611262</v>
      </c>
      <c r="S54" s="685">
        <v>10.371397999999999</v>
      </c>
      <c r="T54" s="687">
        <f t="shared" si="13"/>
        <v>712.56390899999997</v>
      </c>
    </row>
    <row r="55" spans="2:20" s="23" customFormat="1" ht="13.35" hidden="1" customHeight="1" x14ac:dyDescent="0.2">
      <c r="B55" s="31"/>
      <c r="C55" s="689" t="s">
        <v>40</v>
      </c>
      <c r="D55" s="688" t="s">
        <v>66</v>
      </c>
      <c r="E55" s="685">
        <v>15.083828</v>
      </c>
      <c r="F55" s="685">
        <v>74.388299000000004</v>
      </c>
      <c r="G55" s="685">
        <v>21.651779999999999</v>
      </c>
      <c r="H55" s="685">
        <v>11.505504999999999</v>
      </c>
      <c r="I55" s="685">
        <v>66.168557000000007</v>
      </c>
      <c r="J55" s="685">
        <v>2.6335139999999999</v>
      </c>
      <c r="K55" s="685">
        <v>111.94709899999999</v>
      </c>
      <c r="L55" s="685">
        <v>64.545502999999997</v>
      </c>
      <c r="M55" s="685">
        <v>36.095132999999997</v>
      </c>
      <c r="N55" s="685">
        <v>97.566187999999997</v>
      </c>
      <c r="O55" s="685">
        <v>49.171277000000003</v>
      </c>
      <c r="P55" s="685">
        <v>15.630641000000001</v>
      </c>
      <c r="Q55" s="685">
        <v>12.307506</v>
      </c>
      <c r="R55" s="685">
        <v>7.1018239999999997</v>
      </c>
      <c r="S55" s="685">
        <v>12.521381</v>
      </c>
      <c r="T55" s="687">
        <f t="shared" si="13"/>
        <v>598.3180349999999</v>
      </c>
    </row>
    <row r="56" spans="2:20" s="23" customFormat="1" ht="13.35" hidden="1" customHeight="1" x14ac:dyDescent="0.2">
      <c r="B56" s="31"/>
      <c r="C56" s="689" t="s">
        <v>41</v>
      </c>
      <c r="D56" s="688" t="s">
        <v>114</v>
      </c>
      <c r="E56" s="685">
        <v>89.959885999999997</v>
      </c>
      <c r="F56" s="685">
        <v>182.89471399999999</v>
      </c>
      <c r="G56" s="685">
        <v>70.975234</v>
      </c>
      <c r="H56" s="685">
        <v>29.866486999999999</v>
      </c>
      <c r="I56" s="685">
        <v>210.09790799999999</v>
      </c>
      <c r="J56" s="685">
        <v>18.547695000000001</v>
      </c>
      <c r="K56" s="685">
        <v>400.36988100000002</v>
      </c>
      <c r="L56" s="685">
        <v>142.148978</v>
      </c>
      <c r="M56" s="685">
        <v>163.73397600000001</v>
      </c>
      <c r="N56" s="685">
        <v>256.002861</v>
      </c>
      <c r="O56" s="685">
        <v>74.031927999999994</v>
      </c>
      <c r="P56" s="685">
        <v>44.007987</v>
      </c>
      <c r="Q56" s="685">
        <v>22.923297999999999</v>
      </c>
      <c r="R56" s="685">
        <v>35.439332</v>
      </c>
      <c r="S56" s="685">
        <v>33.088956000000003</v>
      </c>
      <c r="T56" s="687">
        <f t="shared" si="13"/>
        <v>1774.0891209999997</v>
      </c>
    </row>
    <row r="57" spans="2:20" s="23" customFormat="1" ht="13.35" hidden="1" customHeight="1" x14ac:dyDescent="0.2">
      <c r="B57" s="31"/>
      <c r="C57" s="689" t="s">
        <v>42</v>
      </c>
      <c r="D57" s="688" t="s">
        <v>115</v>
      </c>
      <c r="E57" s="685">
        <v>25.791976999999999</v>
      </c>
      <c r="F57" s="685">
        <v>267.53406999999999</v>
      </c>
      <c r="G57" s="685">
        <v>12.762319</v>
      </c>
      <c r="H57" s="685">
        <v>23.999071000000001</v>
      </c>
      <c r="I57" s="685">
        <v>128.41967500000001</v>
      </c>
      <c r="J57" s="685">
        <v>28.283484999999999</v>
      </c>
      <c r="K57" s="685">
        <v>245.07099099999999</v>
      </c>
      <c r="L57" s="685">
        <v>112.902912</v>
      </c>
      <c r="M57" s="685">
        <v>111.901214</v>
      </c>
      <c r="N57" s="685">
        <v>152.93257600000001</v>
      </c>
      <c r="O57" s="685">
        <v>73.169543000000004</v>
      </c>
      <c r="P57" s="685">
        <v>27.138807</v>
      </c>
      <c r="Q57" s="685">
        <v>0</v>
      </c>
      <c r="R57" s="685">
        <v>7.4373899999999997</v>
      </c>
      <c r="S57" s="685">
        <v>17.351140000000001</v>
      </c>
      <c r="T57" s="687">
        <f t="shared" si="13"/>
        <v>1234.69517</v>
      </c>
    </row>
    <row r="58" spans="2:20" s="23" customFormat="1" ht="13.35" hidden="1" customHeight="1" x14ac:dyDescent="0.2">
      <c r="B58" s="31"/>
      <c r="C58" s="689" t="s">
        <v>43</v>
      </c>
      <c r="D58" s="688" t="s">
        <v>116</v>
      </c>
      <c r="E58" s="685">
        <v>15.133236</v>
      </c>
      <c r="F58" s="685">
        <v>48.902746999999998</v>
      </c>
      <c r="G58" s="685">
        <v>55.577443000000002</v>
      </c>
      <c r="H58" s="685">
        <v>68.794101999999995</v>
      </c>
      <c r="I58" s="685">
        <v>124.785988</v>
      </c>
      <c r="J58" s="685">
        <v>0</v>
      </c>
      <c r="K58" s="685">
        <v>179.754716</v>
      </c>
      <c r="L58" s="685">
        <v>68.325845999999999</v>
      </c>
      <c r="M58" s="685">
        <v>35.519196000000001</v>
      </c>
      <c r="N58" s="685">
        <v>99.401368000000005</v>
      </c>
      <c r="O58" s="685">
        <v>96.158036999999993</v>
      </c>
      <c r="P58" s="685">
        <v>34.937041999999998</v>
      </c>
      <c r="Q58" s="685">
        <v>0</v>
      </c>
      <c r="R58" s="685">
        <v>38.656497999999999</v>
      </c>
      <c r="S58" s="685">
        <v>14.568194999999999</v>
      </c>
      <c r="T58" s="687">
        <f t="shared" si="13"/>
        <v>880.5144140000001</v>
      </c>
    </row>
    <row r="59" spans="2:20" s="23" customFormat="1" ht="13.35" hidden="1" customHeight="1" x14ac:dyDescent="0.2">
      <c r="B59" s="31"/>
      <c r="C59" s="689" t="s">
        <v>44</v>
      </c>
      <c r="D59" s="688" t="s">
        <v>117</v>
      </c>
      <c r="E59" s="685">
        <v>27.754577000000001</v>
      </c>
      <c r="F59" s="685">
        <v>69.373945000000006</v>
      </c>
      <c r="G59" s="685">
        <v>22.003689999999999</v>
      </c>
      <c r="H59" s="685">
        <v>27.893416999999999</v>
      </c>
      <c r="I59" s="685">
        <v>113.64317699999999</v>
      </c>
      <c r="J59" s="685">
        <v>0</v>
      </c>
      <c r="K59" s="685">
        <v>92.439638000000002</v>
      </c>
      <c r="L59" s="685">
        <v>66.997146000000001</v>
      </c>
      <c r="M59" s="685">
        <v>0</v>
      </c>
      <c r="N59" s="685">
        <v>27.477136999999999</v>
      </c>
      <c r="O59" s="685">
        <v>0</v>
      </c>
      <c r="P59" s="685">
        <v>0</v>
      </c>
      <c r="Q59" s="685">
        <v>0</v>
      </c>
      <c r="R59" s="685">
        <v>0</v>
      </c>
      <c r="S59" s="685">
        <v>0</v>
      </c>
      <c r="T59" s="687">
        <f t="shared" si="13"/>
        <v>447.58272699999998</v>
      </c>
    </row>
    <row r="60" spans="2:20" s="23" customFormat="1" ht="13.35" hidden="1" customHeight="1" x14ac:dyDescent="0.2">
      <c r="B60" s="31"/>
      <c r="C60" s="689" t="s">
        <v>45</v>
      </c>
      <c r="D60" s="688" t="s">
        <v>118</v>
      </c>
      <c r="E60" s="685">
        <v>49.281672</v>
      </c>
      <c r="F60" s="685">
        <v>150.98546200000001</v>
      </c>
      <c r="G60" s="685">
        <v>0</v>
      </c>
      <c r="H60" s="685">
        <v>0</v>
      </c>
      <c r="I60" s="685">
        <v>68.250119999999995</v>
      </c>
      <c r="J60" s="685">
        <v>0</v>
      </c>
      <c r="K60" s="685">
        <v>167.27362500000001</v>
      </c>
      <c r="L60" s="685">
        <v>191.723657</v>
      </c>
      <c r="M60" s="685">
        <v>0</v>
      </c>
      <c r="N60" s="685">
        <v>188.84642400000001</v>
      </c>
      <c r="O60" s="685">
        <v>65.226501999999996</v>
      </c>
      <c r="P60" s="685">
        <v>0</v>
      </c>
      <c r="Q60" s="685">
        <v>0</v>
      </c>
      <c r="R60" s="685">
        <v>126.239164</v>
      </c>
      <c r="S60" s="685">
        <v>0</v>
      </c>
      <c r="T60" s="687">
        <f t="shared" si="13"/>
        <v>1007.8266259999999</v>
      </c>
    </row>
    <row r="61" spans="2:20" s="23" customFormat="1" ht="13.35" hidden="1" customHeight="1" x14ac:dyDescent="0.2">
      <c r="B61" s="31"/>
      <c r="C61" s="690" t="s">
        <v>46</v>
      </c>
      <c r="D61" s="691" t="s">
        <v>119</v>
      </c>
      <c r="E61" s="695">
        <v>56.731884000000001</v>
      </c>
      <c r="F61" s="695">
        <v>0</v>
      </c>
      <c r="G61" s="695">
        <v>0</v>
      </c>
      <c r="H61" s="695">
        <v>5602.5163490000004</v>
      </c>
      <c r="I61" s="695">
        <v>3735.0786240000002</v>
      </c>
      <c r="J61" s="695">
        <v>0</v>
      </c>
      <c r="K61" s="695">
        <v>292.619708</v>
      </c>
      <c r="L61" s="695">
        <v>147.46415200000001</v>
      </c>
      <c r="M61" s="695">
        <v>0</v>
      </c>
      <c r="N61" s="695">
        <v>395.62251900000001</v>
      </c>
      <c r="O61" s="695">
        <v>345.035076</v>
      </c>
      <c r="P61" s="695">
        <v>0</v>
      </c>
      <c r="Q61" s="695">
        <v>0</v>
      </c>
      <c r="R61" s="695">
        <v>0</v>
      </c>
      <c r="S61" s="695">
        <v>0</v>
      </c>
      <c r="T61" s="694">
        <f t="shared" si="13"/>
        <v>10575.068312000001</v>
      </c>
    </row>
    <row r="62" spans="2:20" s="23" customFormat="1" ht="13.35" hidden="1" customHeight="1" x14ac:dyDescent="0.2">
      <c r="B62" s="31"/>
      <c r="C62" s="690"/>
      <c r="D62" s="691"/>
      <c r="E62" s="692">
        <f t="shared" ref="E62:K62" si="14">SUM(E45:E61)</f>
        <v>386.91754199999997</v>
      </c>
      <c r="F62" s="692">
        <f t="shared" si="14"/>
        <v>1171.999691</v>
      </c>
      <c r="G62" s="692">
        <f t="shared" si="14"/>
        <v>290.87925000000001</v>
      </c>
      <c r="H62" s="692">
        <f t="shared" si="14"/>
        <v>5846.9862070000008</v>
      </c>
      <c r="I62" s="692">
        <f t="shared" si="14"/>
        <v>4699.0884390000001</v>
      </c>
      <c r="J62" s="692">
        <f t="shared" si="14"/>
        <v>63.663219999999995</v>
      </c>
      <c r="K62" s="692">
        <f t="shared" si="14"/>
        <v>2174.70073</v>
      </c>
      <c r="L62" s="692">
        <f>SUM(L45:L61)+SUM(M45:M61)</f>
        <v>1642.9585120000002</v>
      </c>
      <c r="M62" s="692"/>
      <c r="N62" s="692">
        <f t="shared" ref="N62:T62" si="15">SUM(N45:N61)</f>
        <v>1599.9904560000002</v>
      </c>
      <c r="O62" s="692">
        <f t="shared" si="15"/>
        <v>910.25458900000001</v>
      </c>
      <c r="P62" s="692">
        <f t="shared" si="15"/>
        <v>213.36429499999994</v>
      </c>
      <c r="Q62" s="692">
        <f t="shared" si="15"/>
        <v>98.173651000000007</v>
      </c>
      <c r="R62" s="692">
        <f t="shared" si="15"/>
        <v>260.29636699999998</v>
      </c>
      <c r="S62" s="692">
        <f t="shared" si="15"/>
        <v>167.252139</v>
      </c>
      <c r="T62" s="694">
        <f t="shared" si="15"/>
        <v>19526.525088000002</v>
      </c>
    </row>
    <row r="63" spans="2:20" s="23" customFormat="1" ht="13.35" hidden="1" customHeight="1" x14ac:dyDescent="0.2">
      <c r="B63" s="31"/>
      <c r="C63" s="130"/>
      <c r="D63" s="130"/>
      <c r="E63" s="677">
        <f>A3.4.1!$O$6</f>
        <v>386.91754100000003</v>
      </c>
      <c r="F63" s="678">
        <f>A3.4.1!$O$8</f>
        <v>1171.9996920000001</v>
      </c>
      <c r="G63" s="678">
        <f>A3.4.1!$O$9</f>
        <v>290.87925000000001</v>
      </c>
      <c r="H63" s="679">
        <f>A3.4.1!$O$10</f>
        <v>5846.9862050000002</v>
      </c>
      <c r="I63" s="678">
        <f>A3.4.1!$O$15</f>
        <v>4699.0884370000003</v>
      </c>
      <c r="J63" s="678">
        <f>A3.4.1!$O$16</f>
        <v>63.663220000000003</v>
      </c>
      <c r="K63" s="678">
        <f>A3.4.1!$O$18</f>
        <v>2174.7007290000001</v>
      </c>
      <c r="L63" s="678">
        <f>A3.4.1!$O$20</f>
        <v>1642.9585149999998</v>
      </c>
      <c r="M63" s="678"/>
      <c r="N63" s="678">
        <f>A3.4.1!$O$22</f>
        <v>1599.9904570000001</v>
      </c>
      <c r="O63" s="678">
        <f>A3.4.1!$O$23</f>
        <v>910.25458900000001</v>
      </c>
      <c r="P63" s="678">
        <f>A3.4.1!$O$28</f>
        <v>213.36429699999999</v>
      </c>
      <c r="Q63" s="678">
        <f>A3.4.1!$O$31</f>
        <v>98.173651000000007</v>
      </c>
      <c r="R63" s="678">
        <f>A3.4.1!$O$32</f>
        <v>260.29636799999997</v>
      </c>
      <c r="S63" s="631">
        <f>A3.4.1!$O$36</f>
        <v>167.252138</v>
      </c>
    </row>
    <row r="64" spans="2:20" s="23" customFormat="1" ht="13.35" hidden="1" customHeight="1" x14ac:dyDescent="0.2">
      <c r="B64" s="31"/>
      <c r="C64" s="130"/>
      <c r="D64" s="130"/>
      <c r="E64" s="680"/>
      <c r="F64" s="680"/>
      <c r="G64" s="680"/>
      <c r="H64" s="680"/>
      <c r="I64" s="680"/>
      <c r="J64" s="680"/>
      <c r="K64" s="680"/>
      <c r="L64" s="680"/>
      <c r="M64" s="680"/>
      <c r="N64" s="680"/>
      <c r="O64" s="130"/>
      <c r="P64" s="680"/>
      <c r="Q64" s="680"/>
      <c r="R64" s="680"/>
    </row>
    <row r="65" spans="2:18" s="23" customFormat="1" ht="13.35" hidden="1" customHeight="1" x14ac:dyDescent="0.2">
      <c r="B65" s="31"/>
      <c r="C65" s="697"/>
      <c r="D65" s="698" t="s">
        <v>98</v>
      </c>
      <c r="E65" s="699" t="s">
        <v>260</v>
      </c>
      <c r="F65" s="699" t="s">
        <v>261</v>
      </c>
      <c r="G65" s="699" t="s">
        <v>262</v>
      </c>
      <c r="H65" s="699" t="s">
        <v>263</v>
      </c>
      <c r="I65" s="682" t="s">
        <v>259</v>
      </c>
      <c r="J65" s="680"/>
      <c r="K65" s="700" t="s">
        <v>1</v>
      </c>
      <c r="L65" s="699" t="s">
        <v>9</v>
      </c>
      <c r="M65" s="699" t="s">
        <v>84</v>
      </c>
      <c r="N65" s="699" t="s">
        <v>4</v>
      </c>
      <c r="O65" s="681" t="s">
        <v>244</v>
      </c>
      <c r="P65" s="680"/>
      <c r="Q65" s="680"/>
      <c r="R65" s="680"/>
    </row>
    <row r="66" spans="2:18" s="23" customFormat="1" ht="13.35" hidden="1" customHeight="1" x14ac:dyDescent="0.2">
      <c r="B66" s="31"/>
      <c r="C66" s="683" t="s">
        <v>29</v>
      </c>
      <c r="D66" s="684" t="s">
        <v>236</v>
      </c>
      <c r="E66" s="685">
        <f>A3.4.4!$O$4</f>
        <v>3.2215000000000001E-2</v>
      </c>
      <c r="F66" s="685">
        <f>A3.4.4!$O$14</f>
        <v>0</v>
      </c>
      <c r="G66" s="685">
        <f>A3.4.4!$O$17</f>
        <v>39.902889999999999</v>
      </c>
      <c r="H66" s="685">
        <f>A3.4.4!$O$26</f>
        <v>0</v>
      </c>
      <c r="I66" s="687">
        <f t="shared" ref="I66:I83" si="16">SUM(E66:H66)</f>
        <v>39.935105</v>
      </c>
      <c r="J66" s="680"/>
      <c r="K66" s="701">
        <f>A3.4.4!$O$5</f>
        <v>0.94138900000000003</v>
      </c>
      <c r="L66" s="685">
        <f>A3.4.4!$O$21</f>
        <v>0</v>
      </c>
      <c r="M66" s="685">
        <f>A3.4.4!$O$13</f>
        <v>0</v>
      </c>
      <c r="N66" s="685">
        <f>A3.4.4!$O$11</f>
        <v>0</v>
      </c>
      <c r="O66" s="686">
        <f>A3.4.4!$O$33</f>
        <v>7.7200000000000001E-4</v>
      </c>
      <c r="P66" s="680"/>
      <c r="Q66" s="680"/>
      <c r="R66" s="680"/>
    </row>
    <row r="67" spans="2:18" s="23" customFormat="1" ht="13.35" hidden="1" customHeight="1" x14ac:dyDescent="0.2">
      <c r="B67" s="31"/>
      <c r="C67" s="704" t="s">
        <v>30</v>
      </c>
      <c r="D67" s="705" t="s">
        <v>31</v>
      </c>
      <c r="E67" s="695">
        <f>A3.4.5!$O$4</f>
        <v>0.55916599999972838</v>
      </c>
      <c r="F67" s="695">
        <f>A3.4.5!$O$14</f>
        <v>0.2287319999995816</v>
      </c>
      <c r="G67" s="695">
        <f>A3.4.5!$O$17</f>
        <v>0</v>
      </c>
      <c r="H67" s="695">
        <f>A3.4.5!$O$26</f>
        <v>0</v>
      </c>
      <c r="I67" s="694">
        <f t="shared" si="16"/>
        <v>0.78789799999930998</v>
      </c>
      <c r="J67" s="680"/>
      <c r="K67" s="702">
        <f>A3.4.5!$O$5</f>
        <v>0.80775200000000869</v>
      </c>
      <c r="L67" s="695">
        <f>A3.4.5!$O$21</f>
        <v>1.1979999999311985E-3</v>
      </c>
      <c r="M67" s="695">
        <f>A3.4.5!$O$13</f>
        <v>0</v>
      </c>
      <c r="N67" s="695">
        <f>A3.4.5!$O$11</f>
        <v>0</v>
      </c>
      <c r="O67" s="696">
        <f>A3.4.5!$O$33</f>
        <v>-5.8487058512274315E-13</v>
      </c>
      <c r="P67" s="680"/>
      <c r="Q67" s="680"/>
      <c r="R67" s="680"/>
    </row>
    <row r="68" spans="2:18" s="23" customFormat="1" ht="13.35" hidden="1" customHeight="1" x14ac:dyDescent="0.2">
      <c r="B68" s="31"/>
      <c r="C68" s="683" t="s">
        <v>32</v>
      </c>
      <c r="D68" s="684" t="s">
        <v>112</v>
      </c>
      <c r="E68" s="685">
        <v>14.069682</v>
      </c>
      <c r="F68" s="685">
        <v>185.84010799999999</v>
      </c>
      <c r="G68" s="685">
        <v>3.2064000000000002E-2</v>
      </c>
      <c r="H68" s="685">
        <v>0.57308199999999998</v>
      </c>
      <c r="I68" s="687">
        <f t="shared" si="16"/>
        <v>200.51493599999998</v>
      </c>
      <c r="J68" s="680"/>
      <c r="K68" s="701">
        <v>7.5902989999999999</v>
      </c>
      <c r="L68" s="685">
        <v>0.395231</v>
      </c>
      <c r="M68" s="685">
        <v>1.0279849999999999</v>
      </c>
      <c r="N68" s="685">
        <v>15.848217999999999</v>
      </c>
      <c r="O68" s="686">
        <v>8.2390260000000008</v>
      </c>
      <c r="P68" s="680"/>
      <c r="Q68" s="680"/>
      <c r="R68" s="680"/>
    </row>
    <row r="69" spans="2:18" s="23" customFormat="1" ht="13.35" hidden="1" customHeight="1" x14ac:dyDescent="0.2">
      <c r="B69" s="31"/>
      <c r="C69" s="683" t="s">
        <v>33</v>
      </c>
      <c r="D69" s="688" t="s">
        <v>61</v>
      </c>
      <c r="E69" s="685">
        <v>33.159402999999998</v>
      </c>
      <c r="F69" s="685">
        <v>404.40683899999999</v>
      </c>
      <c r="G69" s="685">
        <v>8.3696000000000007E-2</v>
      </c>
      <c r="H69" s="685">
        <v>1.6195520000000001</v>
      </c>
      <c r="I69" s="687">
        <f t="shared" si="16"/>
        <v>439.26948999999996</v>
      </c>
      <c r="J69" s="680"/>
      <c r="K69" s="701">
        <v>18.856121000000002</v>
      </c>
      <c r="L69" s="685">
        <v>1.2019439999999999</v>
      </c>
      <c r="M69" s="685">
        <v>2.2606459999999999</v>
      </c>
      <c r="N69" s="685">
        <v>37.665888000000002</v>
      </c>
      <c r="O69" s="686">
        <v>24.011462000000002</v>
      </c>
      <c r="P69" s="680"/>
      <c r="Q69" s="680"/>
      <c r="R69" s="680"/>
    </row>
    <row r="70" spans="2:18" s="23" customFormat="1" ht="13.35" hidden="1" customHeight="1" x14ac:dyDescent="0.2">
      <c r="B70" s="31"/>
      <c r="C70" s="689" t="s">
        <v>34</v>
      </c>
      <c r="D70" s="688" t="s">
        <v>62</v>
      </c>
      <c r="E70" s="685">
        <v>57.746816000000003</v>
      </c>
      <c r="F70" s="685">
        <v>654.92229399999997</v>
      </c>
      <c r="G70" s="685">
        <v>0.22192799999999999</v>
      </c>
      <c r="H70" s="685">
        <v>2.8924979999999998</v>
      </c>
      <c r="I70" s="687">
        <f t="shared" si="16"/>
        <v>715.78353600000003</v>
      </c>
      <c r="J70" s="680"/>
      <c r="K70" s="701">
        <v>39.358339999999998</v>
      </c>
      <c r="L70" s="685">
        <v>2.4831110000000001</v>
      </c>
      <c r="M70" s="685">
        <v>5.0914080000000004</v>
      </c>
      <c r="N70" s="685">
        <v>76.571620999999993</v>
      </c>
      <c r="O70" s="686">
        <v>41.987768000000003</v>
      </c>
      <c r="P70" s="680"/>
      <c r="Q70" s="680"/>
      <c r="R70" s="680"/>
    </row>
    <row r="71" spans="2:18" s="23" customFormat="1" ht="13.35" hidden="1" customHeight="1" x14ac:dyDescent="0.2">
      <c r="B71" s="31"/>
      <c r="C71" s="689" t="s">
        <v>35</v>
      </c>
      <c r="D71" s="688" t="s">
        <v>58</v>
      </c>
      <c r="E71" s="685">
        <v>55.208016999999998</v>
      </c>
      <c r="F71" s="685">
        <v>552.51347599999997</v>
      </c>
      <c r="G71" s="685">
        <v>0</v>
      </c>
      <c r="H71" s="685">
        <v>2.9478040000000001</v>
      </c>
      <c r="I71" s="687">
        <f t="shared" si="16"/>
        <v>610.66929700000003</v>
      </c>
      <c r="J71" s="680"/>
      <c r="K71" s="701">
        <v>44.544643000000001</v>
      </c>
      <c r="L71" s="685">
        <v>2.0167060000000001</v>
      </c>
      <c r="M71" s="685">
        <v>5.3991160000000002</v>
      </c>
      <c r="N71" s="685">
        <v>66.911822999999998</v>
      </c>
      <c r="O71" s="686">
        <v>41.485863999999999</v>
      </c>
      <c r="P71" s="680"/>
      <c r="Q71" s="680"/>
      <c r="R71" s="680"/>
    </row>
    <row r="72" spans="2:18" s="23" customFormat="1" ht="13.35" hidden="1" customHeight="1" x14ac:dyDescent="0.2">
      <c r="B72" s="31"/>
      <c r="C72" s="689" t="s">
        <v>36</v>
      </c>
      <c r="D72" s="688" t="s">
        <v>59</v>
      </c>
      <c r="E72" s="685">
        <v>47.803980000000003</v>
      </c>
      <c r="F72" s="685">
        <v>497.47175600000003</v>
      </c>
      <c r="G72" s="685">
        <v>0</v>
      </c>
      <c r="H72" s="685">
        <v>5.3131630000000003</v>
      </c>
      <c r="I72" s="687">
        <f t="shared" si="16"/>
        <v>550.58889900000008</v>
      </c>
      <c r="J72" s="680"/>
      <c r="K72" s="701">
        <v>42.649335999999998</v>
      </c>
      <c r="L72" s="685">
        <v>2.2866240000000002</v>
      </c>
      <c r="M72" s="685">
        <v>6.9371790000000004</v>
      </c>
      <c r="N72" s="685">
        <v>77.755849999999995</v>
      </c>
      <c r="O72" s="686">
        <v>46.216101000000002</v>
      </c>
      <c r="P72" s="680"/>
      <c r="Q72" s="680"/>
      <c r="R72" s="680"/>
    </row>
    <row r="73" spans="2:18" s="23" customFormat="1" ht="13.35" hidden="1" customHeight="1" x14ac:dyDescent="0.2">
      <c r="B73" s="31"/>
      <c r="C73" s="689" t="s">
        <v>37</v>
      </c>
      <c r="D73" s="688" t="s">
        <v>63</v>
      </c>
      <c r="E73" s="685">
        <v>218.13486800000001</v>
      </c>
      <c r="F73" s="685">
        <v>1787.104077</v>
      </c>
      <c r="G73" s="685">
        <v>2.413583</v>
      </c>
      <c r="H73" s="685">
        <v>8.3660920000000001</v>
      </c>
      <c r="I73" s="687">
        <f t="shared" si="16"/>
        <v>2016.0186200000001</v>
      </c>
      <c r="J73" s="680"/>
      <c r="K73" s="701">
        <v>148.294252</v>
      </c>
      <c r="L73" s="685">
        <v>8.7759970000000003</v>
      </c>
      <c r="M73" s="685">
        <v>26.443762</v>
      </c>
      <c r="N73" s="685">
        <v>278.252411</v>
      </c>
      <c r="O73" s="686">
        <v>184.58453700000001</v>
      </c>
      <c r="P73" s="680"/>
      <c r="Q73" s="680"/>
      <c r="R73" s="680"/>
    </row>
    <row r="74" spans="2:18" s="23" customFormat="1" ht="13.35" hidden="1" customHeight="1" x14ac:dyDescent="0.2">
      <c r="B74" s="31"/>
      <c r="C74" s="689" t="s">
        <v>38</v>
      </c>
      <c r="D74" s="688" t="s">
        <v>64</v>
      </c>
      <c r="E74" s="685">
        <v>220.29119800000001</v>
      </c>
      <c r="F74" s="685">
        <v>1684.846014</v>
      </c>
      <c r="G74" s="685">
        <v>0</v>
      </c>
      <c r="H74" s="685">
        <v>9.4562159999999995</v>
      </c>
      <c r="I74" s="687">
        <f t="shared" si="16"/>
        <v>1914.5934280000001</v>
      </c>
      <c r="J74" s="680"/>
      <c r="K74" s="701">
        <v>171.48209299999999</v>
      </c>
      <c r="L74" s="685">
        <v>13.34116</v>
      </c>
      <c r="M74" s="685">
        <v>27.810680999999999</v>
      </c>
      <c r="N74" s="685">
        <v>280.77769799999999</v>
      </c>
      <c r="O74" s="686">
        <v>218.699693</v>
      </c>
      <c r="P74" s="680"/>
      <c r="Q74" s="680"/>
      <c r="R74" s="680"/>
    </row>
    <row r="75" spans="2:18" s="23" customFormat="1" ht="13.35" hidden="1" customHeight="1" x14ac:dyDescent="0.2">
      <c r="B75" s="31"/>
      <c r="C75" s="689" t="s">
        <v>39</v>
      </c>
      <c r="D75" s="688" t="s">
        <v>65</v>
      </c>
      <c r="E75" s="685">
        <v>145.54005000000001</v>
      </c>
      <c r="F75" s="685">
        <v>1135.372691</v>
      </c>
      <c r="G75" s="685">
        <v>0</v>
      </c>
      <c r="H75" s="685">
        <v>4.7441069999999996</v>
      </c>
      <c r="I75" s="687">
        <f t="shared" si="16"/>
        <v>1285.6568480000001</v>
      </c>
      <c r="J75" s="680"/>
      <c r="K75" s="701">
        <v>86.431134</v>
      </c>
      <c r="L75" s="685">
        <v>13.518768</v>
      </c>
      <c r="M75" s="685">
        <v>28.522682</v>
      </c>
      <c r="N75" s="685">
        <v>209.85476199999999</v>
      </c>
      <c r="O75" s="686">
        <v>147.84506099999999</v>
      </c>
      <c r="P75" s="680"/>
      <c r="Q75" s="680"/>
      <c r="R75" s="680"/>
    </row>
    <row r="76" spans="2:18" s="23" customFormat="1" ht="13.35" hidden="1" customHeight="1" x14ac:dyDescent="0.2">
      <c r="B76" s="31"/>
      <c r="C76" s="689" t="s">
        <v>40</v>
      </c>
      <c r="D76" s="688" t="s">
        <v>66</v>
      </c>
      <c r="E76" s="685">
        <v>88.012693999999996</v>
      </c>
      <c r="F76" s="685">
        <v>761.84968100000003</v>
      </c>
      <c r="G76" s="685">
        <v>0</v>
      </c>
      <c r="H76" s="685">
        <v>9.4326550000000005</v>
      </c>
      <c r="I76" s="687">
        <f t="shared" si="16"/>
        <v>859.29503</v>
      </c>
      <c r="J76" s="680"/>
      <c r="K76" s="701">
        <v>94.040234999999996</v>
      </c>
      <c r="L76" s="685">
        <v>16.848528999999999</v>
      </c>
      <c r="M76" s="685">
        <v>7.3985589999999997</v>
      </c>
      <c r="N76" s="685">
        <v>119.13352399999999</v>
      </c>
      <c r="O76" s="686">
        <v>112.344148</v>
      </c>
      <c r="P76" s="680"/>
      <c r="Q76" s="680"/>
      <c r="R76" s="680"/>
    </row>
    <row r="77" spans="2:18" s="23" customFormat="1" ht="13.35" hidden="1" customHeight="1" x14ac:dyDescent="0.2">
      <c r="B77" s="31"/>
      <c r="C77" s="689" t="s">
        <v>41</v>
      </c>
      <c r="D77" s="688" t="s">
        <v>114</v>
      </c>
      <c r="E77" s="685">
        <v>373.17157600000002</v>
      </c>
      <c r="F77" s="685">
        <v>2612.605916</v>
      </c>
      <c r="G77" s="685">
        <v>3.6275469999999999</v>
      </c>
      <c r="H77" s="685">
        <v>16.375768999999998</v>
      </c>
      <c r="I77" s="687">
        <f t="shared" si="16"/>
        <v>3005.7808080000004</v>
      </c>
      <c r="J77" s="680"/>
      <c r="K77" s="701">
        <v>212.448948</v>
      </c>
      <c r="L77" s="685">
        <v>67.229532000000006</v>
      </c>
      <c r="M77" s="685">
        <v>28.060164</v>
      </c>
      <c r="N77" s="685">
        <v>370.71341799999999</v>
      </c>
      <c r="O77" s="686">
        <v>409.05208399999998</v>
      </c>
      <c r="P77" s="680"/>
      <c r="Q77" s="680"/>
      <c r="R77" s="680"/>
    </row>
    <row r="78" spans="2:18" s="23" customFormat="1" ht="13.35" hidden="1" customHeight="1" x14ac:dyDescent="0.2">
      <c r="B78" s="31"/>
      <c r="C78" s="689" t="s">
        <v>42</v>
      </c>
      <c r="D78" s="688" t="s">
        <v>115</v>
      </c>
      <c r="E78" s="685">
        <v>239.26417599999999</v>
      </c>
      <c r="F78" s="685">
        <v>1921.78207</v>
      </c>
      <c r="G78" s="685">
        <v>52.296638999999999</v>
      </c>
      <c r="H78" s="685">
        <v>33.13917</v>
      </c>
      <c r="I78" s="687">
        <f t="shared" si="16"/>
        <v>2246.4820549999999</v>
      </c>
      <c r="J78" s="680"/>
      <c r="K78" s="701">
        <v>114.19144</v>
      </c>
      <c r="L78" s="685">
        <v>80.757829999999998</v>
      </c>
      <c r="M78" s="685">
        <v>39.329065</v>
      </c>
      <c r="N78" s="685">
        <v>217.15937199999999</v>
      </c>
      <c r="O78" s="686">
        <v>304.678156</v>
      </c>
      <c r="P78" s="680"/>
      <c r="Q78" s="680"/>
      <c r="R78" s="680"/>
    </row>
    <row r="79" spans="2:18" s="23" customFormat="1" ht="13.35" hidden="1" customHeight="1" x14ac:dyDescent="0.2">
      <c r="B79" s="31"/>
      <c r="C79" s="689" t="s">
        <v>43</v>
      </c>
      <c r="D79" s="688" t="s">
        <v>116</v>
      </c>
      <c r="E79" s="685">
        <v>168.19183699999999</v>
      </c>
      <c r="F79" s="685">
        <v>1074.6530049999999</v>
      </c>
      <c r="G79" s="685">
        <v>0</v>
      </c>
      <c r="H79" s="685">
        <v>0</v>
      </c>
      <c r="I79" s="687">
        <f t="shared" si="16"/>
        <v>1242.844842</v>
      </c>
      <c r="J79" s="680"/>
      <c r="K79" s="701">
        <v>92.091436000000002</v>
      </c>
      <c r="L79" s="685">
        <v>18.759217</v>
      </c>
      <c r="M79" s="685">
        <v>17.429714000000001</v>
      </c>
      <c r="N79" s="685">
        <v>101.57515600000001</v>
      </c>
      <c r="O79" s="686">
        <v>240.166315</v>
      </c>
      <c r="P79" s="680"/>
      <c r="Q79" s="680"/>
      <c r="R79" s="680"/>
    </row>
    <row r="80" spans="2:18" s="23" customFormat="1" ht="13.35" hidden="1" customHeight="1" x14ac:dyDescent="0.2">
      <c r="B80" s="31"/>
      <c r="C80" s="689" t="s">
        <v>44</v>
      </c>
      <c r="D80" s="688" t="s">
        <v>117</v>
      </c>
      <c r="E80" s="685">
        <v>103.86915</v>
      </c>
      <c r="F80" s="685">
        <v>790.34564599999999</v>
      </c>
      <c r="G80" s="685">
        <v>0</v>
      </c>
      <c r="H80" s="685">
        <v>0</v>
      </c>
      <c r="I80" s="687">
        <f t="shared" si="16"/>
        <v>894.21479599999998</v>
      </c>
      <c r="J80" s="680"/>
      <c r="K80" s="701">
        <v>0</v>
      </c>
      <c r="L80" s="685">
        <v>43.281798000000002</v>
      </c>
      <c r="M80" s="685">
        <v>72.997033000000002</v>
      </c>
      <c r="N80" s="685">
        <v>123.742548</v>
      </c>
      <c r="O80" s="686">
        <v>152.748074</v>
      </c>
      <c r="P80" s="680"/>
      <c r="Q80" s="680"/>
      <c r="R80" s="680"/>
    </row>
    <row r="81" spans="2:18" s="23" customFormat="1" ht="13.35" hidden="1" customHeight="1" x14ac:dyDescent="0.2">
      <c r="B81" s="31"/>
      <c r="C81" s="689" t="s">
        <v>45</v>
      </c>
      <c r="D81" s="688" t="s">
        <v>118</v>
      </c>
      <c r="E81" s="685">
        <v>239.98069699999999</v>
      </c>
      <c r="F81" s="685">
        <v>1608.1716899999999</v>
      </c>
      <c r="G81" s="685">
        <v>0</v>
      </c>
      <c r="H81" s="685">
        <v>29.152394000000001</v>
      </c>
      <c r="I81" s="687">
        <f t="shared" si="16"/>
        <v>1877.3047809999998</v>
      </c>
      <c r="J81" s="680"/>
      <c r="K81" s="701">
        <v>218.28719000000001</v>
      </c>
      <c r="L81" s="685">
        <v>127.39039699999999</v>
      </c>
      <c r="M81" s="685">
        <v>75.170933000000005</v>
      </c>
      <c r="N81" s="685">
        <v>118.831239</v>
      </c>
      <c r="O81" s="686">
        <v>414.48562099999998</v>
      </c>
      <c r="P81" s="680"/>
      <c r="Q81" s="680"/>
      <c r="R81" s="680"/>
    </row>
    <row r="82" spans="2:18" s="23" customFormat="1" ht="13.35" hidden="1" customHeight="1" x14ac:dyDescent="0.2">
      <c r="B82" s="31"/>
      <c r="C82" s="690" t="s">
        <v>46</v>
      </c>
      <c r="D82" s="691" t="s">
        <v>119</v>
      </c>
      <c r="E82" s="695">
        <v>303.46541500000001</v>
      </c>
      <c r="F82" s="695">
        <v>10479.969993999999</v>
      </c>
      <c r="G82" s="695">
        <v>153.534008</v>
      </c>
      <c r="H82" s="695">
        <v>0</v>
      </c>
      <c r="I82" s="694">
        <f t="shared" si="16"/>
        <v>10936.969417</v>
      </c>
      <c r="J82" s="680"/>
      <c r="K82" s="702">
        <v>124.52830899999999</v>
      </c>
      <c r="L82" s="695">
        <v>3285.0379760000001</v>
      </c>
      <c r="M82" s="695">
        <v>674.72202800000002</v>
      </c>
      <c r="N82" s="695">
        <v>284.170796</v>
      </c>
      <c r="O82" s="696">
        <v>5726.4508880000003</v>
      </c>
      <c r="P82" s="680"/>
      <c r="Q82" s="680"/>
      <c r="R82" s="680"/>
    </row>
    <row r="83" spans="2:18" s="23" customFormat="1" ht="13.35" hidden="1" customHeight="1" x14ac:dyDescent="0.2">
      <c r="B83" s="31"/>
      <c r="C83" s="690"/>
      <c r="D83" s="691"/>
      <c r="E83" s="692">
        <f>SUM(E66:E82)</f>
        <v>2308.5009399999999</v>
      </c>
      <c r="F83" s="692">
        <f>SUM(F66:F82)</f>
        <v>26152.083988999999</v>
      </c>
      <c r="G83" s="692">
        <f>SUM(G66:G82)</f>
        <v>252.11235500000001</v>
      </c>
      <c r="H83" s="692">
        <f>SUM(H66:H82)</f>
        <v>124.012502</v>
      </c>
      <c r="I83" s="694">
        <f t="shared" si="16"/>
        <v>28836.709785999999</v>
      </c>
      <c r="J83" s="680"/>
      <c r="K83" s="703">
        <f t="shared" ref="K83:O83" si="17">SUM(K66:K82)</f>
        <v>1416.542917</v>
      </c>
      <c r="L83" s="692">
        <f t="shared" si="17"/>
        <v>3683.3260180000002</v>
      </c>
      <c r="M83" s="692">
        <f t="shared" si="17"/>
        <v>1018.600955</v>
      </c>
      <c r="N83" s="692">
        <f t="shared" si="17"/>
        <v>2378.964324</v>
      </c>
      <c r="O83" s="693">
        <f t="shared" si="17"/>
        <v>8072.9955699999991</v>
      </c>
      <c r="P83" s="680"/>
      <c r="Q83" s="680"/>
      <c r="R83" s="680"/>
    </row>
    <row r="84" spans="2:18" s="23" customFormat="1" ht="13.35" hidden="1" customHeight="1" x14ac:dyDescent="0.2">
      <c r="B84" s="31"/>
      <c r="C84" s="130"/>
      <c r="D84" s="130"/>
      <c r="E84" s="678">
        <f>A3.4.1!$O$4</f>
        <v>2308.5009409999998</v>
      </c>
      <c r="F84" s="678">
        <f>A3.4.1!$O$14</f>
        <v>26151.780133</v>
      </c>
      <c r="G84" s="678">
        <f>A3.4.1!$O$17</f>
        <v>252.11235500000001</v>
      </c>
      <c r="H84" s="678">
        <f>A3.4.1!$O$26</f>
        <v>124.012502</v>
      </c>
      <c r="I84" s="680"/>
      <c r="J84" s="680"/>
      <c r="K84" s="678">
        <f>A3.4.1!$O$5</f>
        <v>1416.542917</v>
      </c>
      <c r="L84" s="678">
        <f>A3.4.1!$O$21</f>
        <v>3683.3260190000001</v>
      </c>
      <c r="M84" s="678">
        <f>A3.4.1!$O$13</f>
        <v>1018.600955</v>
      </c>
      <c r="N84" s="678">
        <f>A3.4.1!$O$11</f>
        <v>2378.964324</v>
      </c>
      <c r="O84" s="678">
        <f>A3.4.1!$O$33</f>
        <v>8072.9955689999997</v>
      </c>
      <c r="P84" s="680"/>
      <c r="Q84" s="680"/>
      <c r="R84" s="680"/>
    </row>
    <row r="85" spans="2:18" s="23" customFormat="1" ht="13.35" hidden="1" customHeight="1" x14ac:dyDescent="0.2">
      <c r="B85" s="31"/>
      <c r="C85" s="130"/>
      <c r="D85" s="130"/>
      <c r="E85" s="680"/>
      <c r="F85" s="680"/>
      <c r="G85" s="680"/>
      <c r="H85" s="680"/>
      <c r="I85" s="680"/>
      <c r="J85" s="680"/>
      <c r="K85" s="680"/>
      <c r="L85" s="680"/>
      <c r="M85" s="680"/>
      <c r="N85" s="680"/>
      <c r="O85" s="130"/>
      <c r="P85" s="680"/>
      <c r="Q85" s="680"/>
      <c r="R85" s="680"/>
    </row>
    <row r="86" spans="2:18" s="23" customFormat="1" ht="13.35" hidden="1" customHeight="1" x14ac:dyDescent="0.2">
      <c r="B86" s="31"/>
      <c r="C86" s="697"/>
      <c r="D86" s="698" t="s">
        <v>97</v>
      </c>
      <c r="E86" s="699" t="s">
        <v>264</v>
      </c>
      <c r="F86" s="699" t="s">
        <v>265</v>
      </c>
      <c r="G86" s="699" t="s">
        <v>266</v>
      </c>
      <c r="H86" s="699" t="s">
        <v>267</v>
      </c>
      <c r="I86" s="699" t="s">
        <v>268</v>
      </c>
      <c r="J86" s="682" t="s">
        <v>259</v>
      </c>
      <c r="K86" s="680"/>
      <c r="L86" s="680"/>
      <c r="M86" s="680"/>
      <c r="N86" s="680"/>
      <c r="O86" s="130"/>
      <c r="P86" s="680"/>
      <c r="Q86" s="680"/>
      <c r="R86" s="680"/>
    </row>
    <row r="87" spans="2:18" s="23" customFormat="1" ht="13.35" hidden="1" customHeight="1" x14ac:dyDescent="0.2">
      <c r="B87" s="31"/>
      <c r="C87" s="683" t="s">
        <v>29</v>
      </c>
      <c r="D87" s="684" t="s">
        <v>236</v>
      </c>
      <c r="E87" s="685">
        <f>A3.4.4!$O$7</f>
        <v>0</v>
      </c>
      <c r="F87" s="685">
        <f>A3.4.4!$O$27</f>
        <v>3.2899999999999997E-4</v>
      </c>
      <c r="G87" s="685">
        <f>A3.4.4!$O$30</f>
        <v>0</v>
      </c>
      <c r="H87" s="685">
        <f>A3.4.4!$O$34</f>
        <v>0</v>
      </c>
      <c r="I87" s="685">
        <f>A3.4.4!$O$35</f>
        <v>0.30024000000000001</v>
      </c>
      <c r="J87" s="687">
        <f t="shared" ref="J87:J104" si="18">SUM(E87:I87)</f>
        <v>0.30056900000000003</v>
      </c>
      <c r="K87" s="680"/>
      <c r="L87" s="680"/>
      <c r="M87" s="680"/>
      <c r="N87" s="680"/>
      <c r="O87" s="130"/>
      <c r="P87" s="680"/>
      <c r="Q87" s="680"/>
      <c r="R87" s="680"/>
    </row>
    <row r="88" spans="2:18" s="23" customFormat="1" ht="13.35" hidden="1" customHeight="1" x14ac:dyDescent="0.2">
      <c r="B88" s="31"/>
      <c r="C88" s="704" t="s">
        <v>30</v>
      </c>
      <c r="D88" s="705" t="s">
        <v>31</v>
      </c>
      <c r="E88" s="695">
        <f>A3.4.5!$O$7</f>
        <v>4.6330000000125438E-3</v>
      </c>
      <c r="F88" s="695">
        <f>A3.4.5!$O$27</f>
        <v>4.1991009194081164E-13</v>
      </c>
      <c r="G88" s="695">
        <f>A3.4.5!$O$30</f>
        <v>0</v>
      </c>
      <c r="H88" s="695">
        <f>A3.4.5!$O$34</f>
        <v>0</v>
      </c>
      <c r="I88" s="695">
        <f>A3.4.5!$O$35</f>
        <v>0.56004499999974877</v>
      </c>
      <c r="J88" s="694">
        <f t="shared" si="18"/>
        <v>0.5646780000001812</v>
      </c>
      <c r="K88" s="680"/>
      <c r="L88" s="680"/>
      <c r="M88" s="680"/>
      <c r="N88" s="680"/>
      <c r="O88" s="130"/>
      <c r="P88" s="680"/>
      <c r="Q88" s="680"/>
      <c r="R88" s="680"/>
    </row>
    <row r="89" spans="2:18" s="23" customFormat="1" ht="13.35" hidden="1" customHeight="1" x14ac:dyDescent="0.2">
      <c r="B89" s="31"/>
      <c r="C89" s="683" t="s">
        <v>32</v>
      </c>
      <c r="D89" s="684" t="s">
        <v>112</v>
      </c>
      <c r="E89" s="685">
        <v>9.2333110000000005</v>
      </c>
      <c r="F89" s="685">
        <v>32.762310999999997</v>
      </c>
      <c r="G89" s="685">
        <v>1.9341569999999999</v>
      </c>
      <c r="H89" s="685">
        <v>4.7676730000000003</v>
      </c>
      <c r="I89" s="685">
        <v>12.178304000000001</v>
      </c>
      <c r="J89" s="687">
        <f>SUM(E89:I89)</f>
        <v>60.875755999999996</v>
      </c>
      <c r="K89" s="680"/>
      <c r="L89" s="680"/>
      <c r="M89" s="680"/>
      <c r="N89" s="680"/>
      <c r="O89" s="130"/>
      <c r="P89" s="680"/>
      <c r="Q89" s="680"/>
      <c r="R89" s="680"/>
    </row>
    <row r="90" spans="2:18" s="23" customFormat="1" ht="13.35" hidden="1" customHeight="1" x14ac:dyDescent="0.2">
      <c r="B90" s="31"/>
      <c r="C90" s="683" t="s">
        <v>33</v>
      </c>
      <c r="D90" s="688" t="s">
        <v>61</v>
      </c>
      <c r="E90" s="685">
        <v>19.127058000000002</v>
      </c>
      <c r="F90" s="685">
        <v>83.126456000000005</v>
      </c>
      <c r="G90" s="685">
        <v>7.5733139999999999</v>
      </c>
      <c r="H90" s="685">
        <v>14.736034999999999</v>
      </c>
      <c r="I90" s="685">
        <v>28.087918999999999</v>
      </c>
      <c r="J90" s="687">
        <f t="shared" si="18"/>
        <v>152.65078199999999</v>
      </c>
      <c r="K90" s="680"/>
      <c r="L90" s="680"/>
      <c r="M90" s="680"/>
      <c r="N90" s="680"/>
      <c r="O90" s="130"/>
      <c r="P90" s="680"/>
      <c r="Q90" s="680"/>
      <c r="R90" s="680"/>
    </row>
    <row r="91" spans="2:18" s="23" customFormat="1" ht="13.35" hidden="1" customHeight="1" x14ac:dyDescent="0.2">
      <c r="B91" s="31"/>
      <c r="C91" s="689" t="s">
        <v>34</v>
      </c>
      <c r="D91" s="688" t="s">
        <v>62</v>
      </c>
      <c r="E91" s="685">
        <v>28.366313999999999</v>
      </c>
      <c r="F91" s="685">
        <v>159.642753</v>
      </c>
      <c r="G91" s="685">
        <v>13.828462999999999</v>
      </c>
      <c r="H91" s="685">
        <v>27.198343999999999</v>
      </c>
      <c r="I91" s="685">
        <v>55.047840000000001</v>
      </c>
      <c r="J91" s="687">
        <f t="shared" si="18"/>
        <v>284.08371399999999</v>
      </c>
      <c r="K91" s="680"/>
      <c r="L91" s="680"/>
      <c r="M91" s="680"/>
      <c r="N91" s="680"/>
      <c r="O91" s="130"/>
      <c r="P91" s="680"/>
      <c r="Q91" s="680"/>
      <c r="R91" s="680"/>
    </row>
    <row r="92" spans="2:18" s="23" customFormat="1" ht="13.35" hidden="1" customHeight="1" x14ac:dyDescent="0.2">
      <c r="B92" s="31"/>
      <c r="C92" s="689" t="s">
        <v>35</v>
      </c>
      <c r="D92" s="688" t="s">
        <v>58</v>
      </c>
      <c r="E92" s="685">
        <v>25.583406</v>
      </c>
      <c r="F92" s="685">
        <v>144.70218800000001</v>
      </c>
      <c r="G92" s="685">
        <v>10.179748999999999</v>
      </c>
      <c r="H92" s="685">
        <v>26.988022999999998</v>
      </c>
      <c r="I92" s="685">
        <v>57.124361</v>
      </c>
      <c r="J92" s="687">
        <f t="shared" si="18"/>
        <v>264.57772699999998</v>
      </c>
      <c r="K92" s="680"/>
      <c r="L92" s="680"/>
      <c r="M92" s="680"/>
      <c r="N92" s="680"/>
      <c r="O92" s="130"/>
      <c r="P92" s="680"/>
      <c r="Q92" s="680"/>
      <c r="R92" s="680"/>
    </row>
    <row r="93" spans="2:18" s="23" customFormat="1" ht="13.35" hidden="1" customHeight="1" x14ac:dyDescent="0.2">
      <c r="B93" s="31"/>
      <c r="C93" s="689" t="s">
        <v>36</v>
      </c>
      <c r="D93" s="688" t="s">
        <v>59</v>
      </c>
      <c r="E93" s="685">
        <v>25.884685999999999</v>
      </c>
      <c r="F93" s="685">
        <v>143.29660899999999</v>
      </c>
      <c r="G93" s="685">
        <v>9.04983</v>
      </c>
      <c r="H93" s="685">
        <v>28.399832</v>
      </c>
      <c r="I93" s="685">
        <v>61.095443000000003</v>
      </c>
      <c r="J93" s="687">
        <f t="shared" si="18"/>
        <v>267.72639999999996</v>
      </c>
      <c r="K93" s="680"/>
      <c r="L93" s="680"/>
      <c r="M93" s="680"/>
      <c r="N93" s="680"/>
      <c r="O93" s="130"/>
      <c r="P93" s="680"/>
      <c r="Q93" s="680"/>
      <c r="R93" s="680"/>
    </row>
    <row r="94" spans="2:18" s="23" customFormat="1" ht="13.35" hidden="1" customHeight="1" x14ac:dyDescent="0.2">
      <c r="B94" s="31"/>
      <c r="C94" s="689" t="s">
        <v>37</v>
      </c>
      <c r="D94" s="688" t="s">
        <v>63</v>
      </c>
      <c r="E94" s="685">
        <v>78.269608000000005</v>
      </c>
      <c r="F94" s="685">
        <v>508.03767299999998</v>
      </c>
      <c r="G94" s="685">
        <v>35.622086000000003</v>
      </c>
      <c r="H94" s="685">
        <v>117.10256099999999</v>
      </c>
      <c r="I94" s="685">
        <v>252.50726399999999</v>
      </c>
      <c r="J94" s="687">
        <f t="shared" si="18"/>
        <v>991.53919199999996</v>
      </c>
      <c r="K94" s="680"/>
      <c r="L94" s="680"/>
      <c r="M94" s="680"/>
      <c r="N94" s="680"/>
      <c r="O94" s="130"/>
      <c r="P94" s="680"/>
      <c r="Q94" s="680"/>
      <c r="R94" s="680"/>
    </row>
    <row r="95" spans="2:18" s="23" customFormat="1" ht="13.35" hidden="1" customHeight="1" x14ac:dyDescent="0.2">
      <c r="B95" s="31"/>
      <c r="C95" s="689" t="s">
        <v>38</v>
      </c>
      <c r="D95" s="688" t="s">
        <v>64</v>
      </c>
      <c r="E95" s="685">
        <v>75.612482</v>
      </c>
      <c r="F95" s="685">
        <v>485.98586299999999</v>
      </c>
      <c r="G95" s="685">
        <v>30.575326</v>
      </c>
      <c r="H95" s="685">
        <v>142.238415</v>
      </c>
      <c r="I95" s="685">
        <v>353.95427100000001</v>
      </c>
      <c r="J95" s="687">
        <f t="shared" si="18"/>
        <v>1088.3663570000001</v>
      </c>
      <c r="K95" s="680"/>
      <c r="L95" s="680"/>
      <c r="M95" s="680"/>
      <c r="N95" s="680"/>
      <c r="O95" s="130"/>
      <c r="P95" s="680"/>
      <c r="Q95" s="680"/>
      <c r="R95" s="680"/>
    </row>
    <row r="96" spans="2:18" s="23" customFormat="1" ht="13.35" hidden="1" customHeight="1" x14ac:dyDescent="0.2">
      <c r="B96" s="31"/>
      <c r="C96" s="689" t="s">
        <v>39</v>
      </c>
      <c r="D96" s="688" t="s">
        <v>65</v>
      </c>
      <c r="E96" s="685">
        <v>34.165520000000001</v>
      </c>
      <c r="F96" s="685">
        <v>258.40562599999998</v>
      </c>
      <c r="G96" s="685">
        <v>16.236340999999999</v>
      </c>
      <c r="H96" s="685">
        <v>83.571413000000007</v>
      </c>
      <c r="I96" s="685">
        <v>212.75717800000001</v>
      </c>
      <c r="J96" s="687">
        <f t="shared" si="18"/>
        <v>605.136078</v>
      </c>
      <c r="K96" s="680"/>
      <c r="L96" s="680"/>
      <c r="M96" s="680"/>
      <c r="N96" s="680"/>
      <c r="O96" s="130"/>
      <c r="P96" s="680"/>
      <c r="Q96" s="680"/>
      <c r="R96" s="680"/>
    </row>
    <row r="97" spans="2:18" s="23" customFormat="1" ht="13.35" hidden="1" customHeight="1" x14ac:dyDescent="0.2">
      <c r="B97" s="31"/>
      <c r="C97" s="689" t="s">
        <v>40</v>
      </c>
      <c r="D97" s="688" t="s">
        <v>66</v>
      </c>
      <c r="E97" s="685">
        <v>30.952556999999999</v>
      </c>
      <c r="F97" s="685">
        <v>212.39587</v>
      </c>
      <c r="G97" s="685">
        <v>2.1274950000000001</v>
      </c>
      <c r="H97" s="685">
        <v>73.41019</v>
      </c>
      <c r="I97" s="685">
        <v>177.857777</v>
      </c>
      <c r="J97" s="687">
        <f t="shared" si="18"/>
        <v>496.74388900000002</v>
      </c>
      <c r="K97" s="680"/>
      <c r="L97" s="680"/>
      <c r="M97" s="680"/>
      <c r="N97" s="680"/>
      <c r="O97" s="130"/>
      <c r="P97" s="680"/>
      <c r="Q97" s="680"/>
      <c r="R97" s="680"/>
    </row>
    <row r="98" spans="2:18" s="23" customFormat="1" ht="13.35" hidden="1" customHeight="1" x14ac:dyDescent="0.2">
      <c r="B98" s="31"/>
      <c r="C98" s="689" t="s">
        <v>41</v>
      </c>
      <c r="D98" s="688" t="s">
        <v>114</v>
      </c>
      <c r="E98" s="685">
        <v>72.193539999999999</v>
      </c>
      <c r="F98" s="685">
        <v>620.47818099999995</v>
      </c>
      <c r="G98" s="685">
        <v>4.3109780000000004</v>
      </c>
      <c r="H98" s="685">
        <v>280.75235099999998</v>
      </c>
      <c r="I98" s="685">
        <v>658.20553399999994</v>
      </c>
      <c r="J98" s="687">
        <f t="shared" si="18"/>
        <v>1635.9405839999999</v>
      </c>
      <c r="K98" s="680"/>
      <c r="L98" s="680"/>
      <c r="M98" s="680"/>
      <c r="N98" s="680"/>
      <c r="O98" s="130"/>
      <c r="P98" s="680"/>
      <c r="Q98" s="680"/>
      <c r="R98" s="680"/>
    </row>
    <row r="99" spans="2:18" s="23" customFormat="1" ht="13.35" hidden="1" customHeight="1" x14ac:dyDescent="0.2">
      <c r="B99" s="31"/>
      <c r="C99" s="689" t="s">
        <v>42</v>
      </c>
      <c r="D99" s="688" t="s">
        <v>115</v>
      </c>
      <c r="E99" s="685">
        <v>70.301803000000007</v>
      </c>
      <c r="F99" s="685">
        <v>460.56879900000001</v>
      </c>
      <c r="G99" s="685">
        <v>26.722308999999999</v>
      </c>
      <c r="H99" s="685">
        <v>162.81488999999999</v>
      </c>
      <c r="I99" s="685">
        <v>336.33567199999999</v>
      </c>
      <c r="J99" s="687">
        <f t="shared" si="18"/>
        <v>1056.743473</v>
      </c>
      <c r="K99" s="680"/>
      <c r="L99" s="680"/>
      <c r="M99" s="680"/>
      <c r="N99" s="680"/>
      <c r="O99" s="130"/>
      <c r="P99" s="680"/>
      <c r="Q99" s="680"/>
      <c r="R99" s="680"/>
    </row>
    <row r="100" spans="2:18" s="23" customFormat="1" ht="13.35" hidden="1" customHeight="1" x14ac:dyDescent="0.2">
      <c r="B100" s="31"/>
      <c r="C100" s="689" t="s">
        <v>43</v>
      </c>
      <c r="D100" s="688" t="s">
        <v>116</v>
      </c>
      <c r="E100" s="685">
        <v>15.791789</v>
      </c>
      <c r="F100" s="685">
        <v>200.29643799999999</v>
      </c>
      <c r="G100" s="685">
        <v>0</v>
      </c>
      <c r="H100" s="685">
        <v>72.093609000000001</v>
      </c>
      <c r="I100" s="685">
        <v>162.925725</v>
      </c>
      <c r="J100" s="687">
        <f t="shared" si="18"/>
        <v>451.10756099999998</v>
      </c>
      <c r="K100" s="680"/>
      <c r="L100" s="680"/>
      <c r="M100" s="680"/>
      <c r="N100" s="680"/>
      <c r="O100" s="130"/>
      <c r="P100" s="680"/>
      <c r="Q100" s="680"/>
      <c r="R100" s="680"/>
    </row>
    <row r="101" spans="2:18" s="23" customFormat="1" ht="13.35" hidden="1" customHeight="1" x14ac:dyDescent="0.2">
      <c r="B101" s="31"/>
      <c r="C101" s="689" t="s">
        <v>44</v>
      </c>
      <c r="D101" s="688" t="s">
        <v>117</v>
      </c>
      <c r="E101" s="685">
        <v>0</v>
      </c>
      <c r="F101" s="685">
        <v>72.771722999999994</v>
      </c>
      <c r="G101" s="685">
        <v>25.420997</v>
      </c>
      <c r="H101" s="685">
        <v>200.377511</v>
      </c>
      <c r="I101" s="685">
        <v>75.337487999999993</v>
      </c>
      <c r="J101" s="687">
        <f t="shared" si="18"/>
        <v>373.90771899999999</v>
      </c>
      <c r="K101" s="680"/>
      <c r="L101" s="680"/>
      <c r="M101" s="680"/>
      <c r="N101" s="680"/>
      <c r="O101" s="130"/>
      <c r="P101" s="680"/>
      <c r="Q101" s="680"/>
      <c r="R101" s="680"/>
    </row>
    <row r="102" spans="2:18" s="23" customFormat="1" ht="13.35" hidden="1" customHeight="1" x14ac:dyDescent="0.2">
      <c r="B102" s="31"/>
      <c r="C102" s="689" t="s">
        <v>45</v>
      </c>
      <c r="D102" s="688" t="s">
        <v>118</v>
      </c>
      <c r="E102" s="685">
        <v>0</v>
      </c>
      <c r="F102" s="685">
        <v>396.83952799999997</v>
      </c>
      <c r="G102" s="685">
        <v>0</v>
      </c>
      <c r="H102" s="685">
        <v>165.34859599999999</v>
      </c>
      <c r="I102" s="685">
        <v>208.810104</v>
      </c>
      <c r="J102" s="687">
        <f t="shared" si="18"/>
        <v>770.99822800000004</v>
      </c>
      <c r="K102" s="680"/>
      <c r="L102" s="680"/>
      <c r="M102" s="680"/>
      <c r="N102" s="680"/>
      <c r="O102" s="130"/>
      <c r="P102" s="680"/>
      <c r="Q102" s="680"/>
      <c r="R102" s="680"/>
    </row>
    <row r="103" spans="2:18" s="23" customFormat="1" ht="13.35" hidden="1" customHeight="1" x14ac:dyDescent="0.2">
      <c r="B103" s="31"/>
      <c r="C103" s="690" t="s">
        <v>46</v>
      </c>
      <c r="D103" s="691" t="s">
        <v>119</v>
      </c>
      <c r="E103" s="695">
        <v>170.158827</v>
      </c>
      <c r="F103" s="695">
        <v>3668.5573460000001</v>
      </c>
      <c r="G103" s="695">
        <v>0</v>
      </c>
      <c r="H103" s="695">
        <v>2202.4219779999999</v>
      </c>
      <c r="I103" s="695">
        <v>550.988294</v>
      </c>
      <c r="J103" s="694">
        <f t="shared" si="18"/>
        <v>6592.1264449999999</v>
      </c>
      <c r="K103" s="680"/>
      <c r="L103" s="680"/>
      <c r="M103" s="680"/>
      <c r="N103" s="680"/>
      <c r="O103" s="130"/>
      <c r="P103" s="680"/>
      <c r="Q103" s="680"/>
      <c r="R103" s="680"/>
    </row>
    <row r="104" spans="2:18" s="23" customFormat="1" ht="13.35" hidden="1" customHeight="1" x14ac:dyDescent="0.2">
      <c r="B104" s="31"/>
      <c r="C104" s="690"/>
      <c r="D104" s="691"/>
      <c r="E104" s="692">
        <f>SUM(E87:E103)</f>
        <v>655.645534</v>
      </c>
      <c r="F104" s="692">
        <f>SUM(F87:F103)</f>
        <v>7447.8676930000001</v>
      </c>
      <c r="G104" s="692">
        <f>SUM(G87:G103)</f>
        <v>183.58104499999999</v>
      </c>
      <c r="H104" s="692">
        <f>SUM(H87:H103)</f>
        <v>3602.2214209999997</v>
      </c>
      <c r="I104" s="692">
        <f>SUM(I87:I103)</f>
        <v>3204.0734590000002</v>
      </c>
      <c r="J104" s="694">
        <f t="shared" si="18"/>
        <v>15093.389152</v>
      </c>
      <c r="K104" s="680"/>
      <c r="L104" s="680"/>
      <c r="M104" s="680"/>
      <c r="N104" s="680"/>
      <c r="O104" s="130"/>
      <c r="P104" s="680"/>
      <c r="Q104" s="680"/>
      <c r="R104" s="680"/>
    </row>
    <row r="105" spans="2:18" s="23" customFormat="1" ht="13.35" hidden="1" customHeight="1" x14ac:dyDescent="0.2">
      <c r="B105" s="31"/>
      <c r="C105" s="130"/>
      <c r="D105" s="130"/>
      <c r="E105" s="678">
        <f>A3.4.1!$O$7</f>
        <v>655.64553599999999</v>
      </c>
      <c r="F105" s="678">
        <f>A3.4.1!$O$27</f>
        <v>7447.5868090000004</v>
      </c>
      <c r="G105" s="678">
        <f>A3.4.1!$O$30</f>
        <v>183.58104599999999</v>
      </c>
      <c r="H105" s="678">
        <f>A3.4.1!$O$34</f>
        <v>3602.2214210000002</v>
      </c>
      <c r="I105" s="678">
        <f>A3.4.1!$O$35</f>
        <v>3204.0734579999998</v>
      </c>
      <c r="J105" s="678"/>
      <c r="K105" s="680"/>
      <c r="L105" s="680"/>
      <c r="M105" s="680"/>
      <c r="N105" s="680"/>
      <c r="O105" s="130"/>
      <c r="P105" s="680"/>
      <c r="Q105" s="680"/>
      <c r="R105" s="680"/>
    </row>
    <row r="106" spans="2:18" s="23" customFormat="1" ht="13.35" hidden="1" customHeight="1" x14ac:dyDescent="0.2">
      <c r="B106" s="31"/>
      <c r="C106" s="130"/>
      <c r="D106" s="130"/>
      <c r="E106" s="680"/>
      <c r="F106" s="680"/>
      <c r="G106" s="680"/>
      <c r="H106" s="680"/>
      <c r="I106" s="680"/>
      <c r="J106" s="680"/>
      <c r="K106" s="680"/>
      <c r="L106" s="680"/>
      <c r="M106" s="680"/>
      <c r="N106" s="680"/>
      <c r="O106" s="130"/>
      <c r="P106" s="680"/>
      <c r="Q106" s="680"/>
      <c r="R106" s="680"/>
    </row>
    <row r="107" spans="2:18" s="23" customFormat="1" ht="13.35" hidden="1" customHeight="1" x14ac:dyDescent="0.2">
      <c r="B107" s="31"/>
      <c r="C107" s="697"/>
      <c r="D107" s="698" t="s">
        <v>99</v>
      </c>
      <c r="E107" s="699" t="s">
        <v>269</v>
      </c>
      <c r="F107" s="699" t="s">
        <v>270</v>
      </c>
      <c r="G107" s="699" t="s">
        <v>271</v>
      </c>
      <c r="H107" s="699" t="s">
        <v>272</v>
      </c>
      <c r="I107" s="699" t="s">
        <v>273</v>
      </c>
      <c r="J107" s="682" t="s">
        <v>259</v>
      </c>
      <c r="K107" s="680"/>
      <c r="L107" s="680"/>
      <c r="M107" s="680"/>
      <c r="N107" s="680"/>
      <c r="O107" s="130"/>
      <c r="P107" s="680"/>
      <c r="Q107" s="680"/>
      <c r="R107" s="680"/>
    </row>
    <row r="108" spans="2:18" s="23" customFormat="1" ht="13.35" hidden="1" customHeight="1" x14ac:dyDescent="0.2">
      <c r="B108" s="31"/>
      <c r="C108" s="683" t="s">
        <v>29</v>
      </c>
      <c r="D108" s="684" t="s">
        <v>236</v>
      </c>
      <c r="E108" s="685">
        <f>A3.4.4!$O$12</f>
        <v>0</v>
      </c>
      <c r="F108" s="685">
        <f>A3.4.4!$O$19</f>
        <v>0</v>
      </c>
      <c r="G108" s="685">
        <f>A3.4.4!$O$24</f>
        <v>0</v>
      </c>
      <c r="H108" s="685">
        <f>A3.4.4!$O$25</f>
        <v>0</v>
      </c>
      <c r="I108" s="685">
        <f>A3.4.4!$O$29</f>
        <v>0</v>
      </c>
      <c r="J108" s="687">
        <f t="shared" ref="J108:J125" si="19">SUM(E108:I108)</f>
        <v>0</v>
      </c>
      <c r="K108" s="680"/>
      <c r="L108" s="680"/>
      <c r="M108" s="680"/>
      <c r="N108" s="680"/>
      <c r="O108" s="130"/>
      <c r="P108" s="680"/>
      <c r="Q108" s="680"/>
      <c r="R108" s="680"/>
    </row>
    <row r="109" spans="2:18" s="23" customFormat="1" ht="13.35" hidden="1" customHeight="1" x14ac:dyDescent="0.2">
      <c r="B109" s="31"/>
      <c r="C109" s="704" t="s">
        <v>30</v>
      </c>
      <c r="D109" s="705" t="s">
        <v>31</v>
      </c>
      <c r="E109" s="695">
        <f>A3.4.5!$O$12</f>
        <v>0</v>
      </c>
      <c r="F109" s="695">
        <f>A3.4.5!$O$19</f>
        <v>0</v>
      </c>
      <c r="G109" s="695">
        <f>A3.4.5!$O$24</f>
        <v>0</v>
      </c>
      <c r="H109" s="695">
        <f>A3.4.5!$O$25</f>
        <v>0</v>
      </c>
      <c r="I109" s="695">
        <f>A3.4.5!$O$29</f>
        <v>0</v>
      </c>
      <c r="J109" s="694">
        <f t="shared" si="19"/>
        <v>0</v>
      </c>
      <c r="K109" s="680"/>
      <c r="L109" s="680"/>
      <c r="M109" s="680"/>
      <c r="N109" s="680"/>
      <c r="O109" s="130"/>
      <c r="P109" s="680"/>
      <c r="Q109" s="680"/>
      <c r="R109" s="680"/>
    </row>
    <row r="110" spans="2:18" s="23" customFormat="1" ht="13.35" hidden="1" customHeight="1" x14ac:dyDescent="0.2">
      <c r="B110" s="31"/>
      <c r="C110" s="683" t="s">
        <v>32</v>
      </c>
      <c r="D110" s="684" t="s">
        <v>112</v>
      </c>
      <c r="E110" s="685">
        <v>2.9207360000000002</v>
      </c>
      <c r="F110" s="685">
        <v>4.3833099999999998</v>
      </c>
      <c r="G110" s="685">
        <v>2.4759039999999999</v>
      </c>
      <c r="H110" s="685">
        <v>2.2418719999999999</v>
      </c>
      <c r="I110" s="685">
        <v>1.0073350000000001</v>
      </c>
      <c r="J110" s="687">
        <f t="shared" si="19"/>
        <v>13.029157</v>
      </c>
      <c r="K110" s="680"/>
      <c r="L110" s="680"/>
      <c r="M110" s="680"/>
      <c r="N110" s="680"/>
      <c r="O110" s="130"/>
      <c r="P110" s="680"/>
      <c r="Q110" s="680"/>
      <c r="R110" s="680"/>
    </row>
    <row r="111" spans="2:18" s="23" customFormat="1" ht="13.35" hidden="1" customHeight="1" x14ac:dyDescent="0.2">
      <c r="B111" s="31"/>
      <c r="C111" s="683" t="s">
        <v>33</v>
      </c>
      <c r="D111" s="688" t="s">
        <v>61</v>
      </c>
      <c r="E111" s="685">
        <v>5.8084049999999996</v>
      </c>
      <c r="F111" s="685">
        <v>14.880015</v>
      </c>
      <c r="G111" s="685">
        <v>4.8560639999999999</v>
      </c>
      <c r="H111" s="685">
        <v>5.0940070000000004</v>
      </c>
      <c r="I111" s="685">
        <v>1.3119019999999999</v>
      </c>
      <c r="J111" s="687">
        <f t="shared" si="19"/>
        <v>31.950393000000002</v>
      </c>
      <c r="K111" s="680"/>
      <c r="L111" s="680"/>
      <c r="M111" s="680"/>
      <c r="N111" s="680"/>
      <c r="O111" s="130"/>
      <c r="P111" s="680"/>
      <c r="Q111" s="680"/>
      <c r="R111" s="680"/>
    </row>
    <row r="112" spans="2:18" s="23" customFormat="1" ht="13.35" hidden="1" customHeight="1" x14ac:dyDescent="0.2">
      <c r="B112" s="31"/>
      <c r="C112" s="689" t="s">
        <v>34</v>
      </c>
      <c r="D112" s="688" t="s">
        <v>62</v>
      </c>
      <c r="E112" s="685">
        <v>10.702722</v>
      </c>
      <c r="F112" s="685">
        <v>39.315582999999997</v>
      </c>
      <c r="G112" s="685">
        <v>6.0704510000000003</v>
      </c>
      <c r="H112" s="685">
        <v>7.5800609999999997</v>
      </c>
      <c r="I112" s="685">
        <v>2.5715409999999999</v>
      </c>
      <c r="J112" s="687">
        <f t="shared" si="19"/>
        <v>66.240358000000001</v>
      </c>
      <c r="K112" s="680"/>
      <c r="L112" s="680"/>
      <c r="M112" s="680"/>
      <c r="N112" s="680"/>
      <c r="O112" s="130"/>
      <c r="P112" s="680"/>
      <c r="Q112" s="680"/>
      <c r="R112" s="680"/>
    </row>
    <row r="113" spans="2:18" s="23" customFormat="1" ht="13.35" hidden="1" customHeight="1" x14ac:dyDescent="0.2">
      <c r="B113" s="31"/>
      <c r="C113" s="689" t="s">
        <v>35</v>
      </c>
      <c r="D113" s="688" t="s">
        <v>58</v>
      </c>
      <c r="E113" s="685">
        <v>9.3921449999999993</v>
      </c>
      <c r="F113" s="685">
        <v>43.548625999999999</v>
      </c>
      <c r="G113" s="685">
        <v>6.6777189999999997</v>
      </c>
      <c r="H113" s="685">
        <v>7.9788110000000003</v>
      </c>
      <c r="I113" s="685">
        <v>2.2414900000000002</v>
      </c>
      <c r="J113" s="687">
        <f t="shared" si="19"/>
        <v>69.838790999999986</v>
      </c>
      <c r="K113" s="680"/>
      <c r="L113" s="680"/>
      <c r="M113" s="680"/>
      <c r="N113" s="680"/>
      <c r="O113" s="130"/>
      <c r="P113" s="680"/>
      <c r="Q113" s="680"/>
      <c r="R113" s="680"/>
    </row>
    <row r="114" spans="2:18" s="23" customFormat="1" ht="13.35" hidden="1" customHeight="1" x14ac:dyDescent="0.2">
      <c r="B114" s="31"/>
      <c r="C114" s="689" t="s">
        <v>36</v>
      </c>
      <c r="D114" s="688" t="s">
        <v>59</v>
      </c>
      <c r="E114" s="685">
        <v>7.3159049999999999</v>
      </c>
      <c r="F114" s="685">
        <v>44.244106000000002</v>
      </c>
      <c r="G114" s="685">
        <v>4.9054399999999996</v>
      </c>
      <c r="H114" s="685">
        <v>5.9565020000000004</v>
      </c>
      <c r="I114" s="685">
        <v>0.46183400000000002</v>
      </c>
      <c r="J114" s="687">
        <f t="shared" si="19"/>
        <v>62.883787000000005</v>
      </c>
      <c r="K114" s="680"/>
      <c r="L114" s="680"/>
      <c r="M114" s="680"/>
      <c r="N114" s="680"/>
      <c r="O114" s="130"/>
      <c r="P114" s="680"/>
      <c r="Q114" s="680"/>
      <c r="R114" s="680"/>
    </row>
    <row r="115" spans="2:18" s="23" customFormat="1" ht="13.35" hidden="1" customHeight="1" x14ac:dyDescent="0.2">
      <c r="B115" s="31"/>
      <c r="C115" s="689" t="s">
        <v>37</v>
      </c>
      <c r="D115" s="688" t="s">
        <v>63</v>
      </c>
      <c r="E115" s="685">
        <v>26.870100000000001</v>
      </c>
      <c r="F115" s="685">
        <v>165.76607300000001</v>
      </c>
      <c r="G115" s="685">
        <v>16.347687000000001</v>
      </c>
      <c r="H115" s="685">
        <v>24.986353000000001</v>
      </c>
      <c r="I115" s="685">
        <v>1.257763</v>
      </c>
      <c r="J115" s="687">
        <f t="shared" si="19"/>
        <v>235.22797600000004</v>
      </c>
      <c r="K115" s="680"/>
      <c r="L115" s="680"/>
      <c r="M115" s="680"/>
      <c r="N115" s="680"/>
      <c r="O115" s="130"/>
      <c r="P115" s="680"/>
      <c r="Q115" s="680"/>
      <c r="R115" s="680"/>
    </row>
    <row r="116" spans="2:18" s="23" customFormat="1" ht="13.35" hidden="1" customHeight="1" x14ac:dyDescent="0.2">
      <c r="B116" s="31"/>
      <c r="C116" s="689" t="s">
        <v>38</v>
      </c>
      <c r="D116" s="688" t="s">
        <v>64</v>
      </c>
      <c r="E116" s="685">
        <v>15.043797</v>
      </c>
      <c r="F116" s="685">
        <v>134.37509399999999</v>
      </c>
      <c r="G116" s="685">
        <v>7.3520320000000003</v>
      </c>
      <c r="H116" s="685">
        <v>32.032971000000003</v>
      </c>
      <c r="I116" s="685">
        <v>2.5509750000000002</v>
      </c>
      <c r="J116" s="687">
        <f t="shared" si="19"/>
        <v>191.35486900000001</v>
      </c>
      <c r="K116" s="680"/>
      <c r="L116" s="680"/>
      <c r="M116" s="680"/>
      <c r="N116" s="680"/>
      <c r="O116" s="130"/>
      <c r="P116" s="680"/>
      <c r="Q116" s="680"/>
      <c r="R116" s="680"/>
    </row>
    <row r="117" spans="2:18" s="23" customFormat="1" ht="13.35" hidden="1" customHeight="1" x14ac:dyDescent="0.2">
      <c r="B117" s="31"/>
      <c r="C117" s="689" t="s">
        <v>39</v>
      </c>
      <c r="D117" s="688" t="s">
        <v>65</v>
      </c>
      <c r="E117" s="685">
        <v>14.837876</v>
      </c>
      <c r="F117" s="685">
        <v>73.834334999999996</v>
      </c>
      <c r="G117" s="685">
        <v>1.785002</v>
      </c>
      <c r="H117" s="685">
        <v>34.682827000000003</v>
      </c>
      <c r="I117" s="685">
        <v>1.949857</v>
      </c>
      <c r="J117" s="687">
        <f t="shared" si="19"/>
        <v>127.08989699999999</v>
      </c>
      <c r="K117" s="680"/>
      <c r="L117" s="680"/>
      <c r="M117" s="680"/>
      <c r="N117" s="680"/>
      <c r="O117" s="130"/>
      <c r="P117" s="680"/>
      <c r="Q117" s="680"/>
      <c r="R117" s="680"/>
    </row>
    <row r="118" spans="2:18" s="23" customFormat="1" ht="13.35" hidden="1" customHeight="1" x14ac:dyDescent="0.2">
      <c r="B118" s="31"/>
      <c r="C118" s="689" t="s">
        <v>40</v>
      </c>
      <c r="D118" s="688" t="s">
        <v>66</v>
      </c>
      <c r="E118" s="685">
        <v>8.3845519999999993</v>
      </c>
      <c r="F118" s="685">
        <v>45.942258000000002</v>
      </c>
      <c r="G118" s="685">
        <v>9.3420649999999998</v>
      </c>
      <c r="H118" s="685">
        <v>4.7312709999999996</v>
      </c>
      <c r="I118" s="685">
        <v>2.330654</v>
      </c>
      <c r="J118" s="687">
        <f t="shared" si="19"/>
        <v>70.730800000000002</v>
      </c>
      <c r="K118" s="680"/>
      <c r="L118" s="680"/>
      <c r="M118" s="680"/>
      <c r="N118" s="680"/>
      <c r="O118" s="130"/>
      <c r="P118" s="680"/>
      <c r="Q118" s="680"/>
      <c r="R118" s="680"/>
    </row>
    <row r="119" spans="2:18" s="23" customFormat="1" ht="13.35" hidden="1" customHeight="1" x14ac:dyDescent="0.2">
      <c r="B119" s="31"/>
      <c r="C119" s="689" t="s">
        <v>41</v>
      </c>
      <c r="D119" s="688" t="s">
        <v>114</v>
      </c>
      <c r="E119" s="685">
        <v>47.269742999999998</v>
      </c>
      <c r="F119" s="685">
        <v>180.90794199999999</v>
      </c>
      <c r="G119" s="685">
        <v>16.263380999999999</v>
      </c>
      <c r="H119" s="685">
        <v>31.859095</v>
      </c>
      <c r="I119" s="685">
        <v>7.8025690000000001</v>
      </c>
      <c r="J119" s="687">
        <f t="shared" si="19"/>
        <v>284.10273000000001</v>
      </c>
      <c r="K119" s="680"/>
      <c r="L119" s="680"/>
      <c r="M119" s="680"/>
      <c r="N119" s="680"/>
      <c r="O119" s="130"/>
      <c r="P119" s="680"/>
      <c r="Q119" s="680"/>
      <c r="R119" s="680"/>
    </row>
    <row r="120" spans="2:18" s="23" customFormat="1" ht="13.35" hidden="1" customHeight="1" x14ac:dyDescent="0.2">
      <c r="B120" s="31"/>
      <c r="C120" s="689" t="s">
        <v>42</v>
      </c>
      <c r="D120" s="688" t="s">
        <v>115</v>
      </c>
      <c r="E120" s="685">
        <v>17.222408000000001</v>
      </c>
      <c r="F120" s="685">
        <v>165.72806600000001</v>
      </c>
      <c r="G120" s="685">
        <v>7.2748869999999997</v>
      </c>
      <c r="H120" s="685">
        <v>29.137205999999999</v>
      </c>
      <c r="I120" s="685">
        <v>13.928165</v>
      </c>
      <c r="J120" s="687">
        <f t="shared" si="19"/>
        <v>233.29073200000002</v>
      </c>
      <c r="K120" s="680"/>
      <c r="L120" s="680"/>
      <c r="M120" s="680"/>
      <c r="N120" s="680"/>
      <c r="O120" s="130"/>
      <c r="P120" s="680"/>
      <c r="Q120" s="680"/>
      <c r="R120" s="680"/>
    </row>
    <row r="121" spans="2:18" s="23" customFormat="1" ht="13.35" hidden="1" customHeight="1" x14ac:dyDescent="0.2">
      <c r="B121" s="31"/>
      <c r="C121" s="689" t="s">
        <v>43</v>
      </c>
      <c r="D121" s="688" t="s">
        <v>116</v>
      </c>
      <c r="E121" s="685">
        <v>15.517023</v>
      </c>
      <c r="F121" s="685">
        <v>133.271703</v>
      </c>
      <c r="G121" s="685">
        <v>0</v>
      </c>
      <c r="H121" s="685">
        <v>66.720354</v>
      </c>
      <c r="I121" s="685">
        <v>0</v>
      </c>
      <c r="J121" s="687">
        <f t="shared" si="19"/>
        <v>215.50907999999998</v>
      </c>
      <c r="K121" s="680"/>
      <c r="L121" s="680"/>
      <c r="M121" s="680"/>
      <c r="N121" s="680"/>
      <c r="O121" s="130"/>
      <c r="P121" s="680"/>
      <c r="Q121" s="680"/>
      <c r="R121" s="680"/>
    </row>
    <row r="122" spans="2:18" s="23" customFormat="1" ht="13.35" hidden="1" customHeight="1" x14ac:dyDescent="0.2">
      <c r="B122" s="31"/>
      <c r="C122" s="689" t="s">
        <v>44</v>
      </c>
      <c r="D122" s="688" t="s">
        <v>117</v>
      </c>
      <c r="E122" s="685">
        <v>0</v>
      </c>
      <c r="F122" s="685">
        <v>146.779202</v>
      </c>
      <c r="G122" s="685">
        <v>0</v>
      </c>
      <c r="H122" s="685">
        <v>77.672578999999999</v>
      </c>
      <c r="I122" s="685">
        <v>0</v>
      </c>
      <c r="J122" s="687">
        <f t="shared" si="19"/>
        <v>224.45178099999998</v>
      </c>
      <c r="K122" s="680"/>
      <c r="L122" s="680"/>
      <c r="M122" s="680"/>
      <c r="N122" s="680"/>
      <c r="O122" s="130"/>
      <c r="P122" s="680"/>
      <c r="Q122" s="680"/>
      <c r="R122" s="680"/>
    </row>
    <row r="123" spans="2:18" s="23" customFormat="1" ht="13.35" hidden="1" customHeight="1" x14ac:dyDescent="0.2">
      <c r="B123" s="31"/>
      <c r="C123" s="689" t="s">
        <v>45</v>
      </c>
      <c r="D123" s="688" t="s">
        <v>118</v>
      </c>
      <c r="E123" s="685">
        <v>0</v>
      </c>
      <c r="F123" s="685">
        <v>313.412082</v>
      </c>
      <c r="G123" s="685">
        <v>0</v>
      </c>
      <c r="H123" s="685">
        <v>208.35451399999999</v>
      </c>
      <c r="I123" s="685">
        <v>0</v>
      </c>
      <c r="J123" s="687">
        <f t="shared" si="19"/>
        <v>521.76659599999994</v>
      </c>
      <c r="K123" s="680"/>
      <c r="L123" s="680"/>
      <c r="M123" s="680"/>
      <c r="N123" s="680"/>
      <c r="O123" s="130"/>
      <c r="P123" s="680"/>
      <c r="Q123" s="680"/>
      <c r="R123" s="680"/>
    </row>
    <row r="124" spans="2:18" s="23" customFormat="1" ht="13.35" hidden="1" customHeight="1" x14ac:dyDescent="0.2">
      <c r="B124" s="31"/>
      <c r="C124" s="690" t="s">
        <v>46</v>
      </c>
      <c r="D124" s="691" t="s">
        <v>119</v>
      </c>
      <c r="E124" s="695">
        <v>0</v>
      </c>
      <c r="F124" s="695">
        <v>644.08309299999996</v>
      </c>
      <c r="G124" s="695">
        <v>0</v>
      </c>
      <c r="H124" s="695">
        <v>1922.141441</v>
      </c>
      <c r="I124" s="695">
        <v>0</v>
      </c>
      <c r="J124" s="694">
        <f t="shared" si="19"/>
        <v>2566.2245339999999</v>
      </c>
      <c r="K124" s="680"/>
      <c r="L124" s="680"/>
      <c r="M124" s="680"/>
      <c r="N124" s="680"/>
      <c r="O124" s="130"/>
      <c r="P124" s="680"/>
      <c r="Q124" s="680"/>
      <c r="R124" s="680"/>
    </row>
    <row r="125" spans="2:18" s="23" customFormat="1" ht="13.35" hidden="1" customHeight="1" x14ac:dyDescent="0.2">
      <c r="B125" s="31"/>
      <c r="C125" s="690"/>
      <c r="D125" s="691"/>
      <c r="E125" s="692">
        <f>SUM(E108:E124)</f>
        <v>181.28541199999998</v>
      </c>
      <c r="F125" s="692">
        <f>SUM(F108:F124)</f>
        <v>2150.4714880000001</v>
      </c>
      <c r="G125" s="692">
        <f>SUM(G108:G124)</f>
        <v>83.35063199999999</v>
      </c>
      <c r="H125" s="692">
        <f>SUM(H108:H124)</f>
        <v>2461.169864</v>
      </c>
      <c r="I125" s="692">
        <f>SUM(I108:I124)</f>
        <v>37.414085</v>
      </c>
      <c r="J125" s="694">
        <f t="shared" si="19"/>
        <v>4913.6914810000007</v>
      </c>
      <c r="K125" s="680"/>
      <c r="L125" s="680"/>
      <c r="M125" s="680"/>
      <c r="N125" s="680"/>
      <c r="O125" s="130"/>
      <c r="P125" s="680"/>
      <c r="Q125" s="680"/>
      <c r="R125" s="680"/>
    </row>
    <row r="126" spans="2:18" s="23" customFormat="1" ht="13.35" hidden="1" customHeight="1" x14ac:dyDescent="0.2">
      <c r="B126" s="31"/>
      <c r="C126" s="130"/>
      <c r="D126" s="130"/>
      <c r="E126" s="678">
        <f>A3.4.1!$O$12</f>
        <v>181.28541100000001</v>
      </c>
      <c r="F126" s="678">
        <f>A3.4.1!$O$19</f>
        <v>2150.471489</v>
      </c>
      <c r="G126" s="678">
        <f>A3.4.1!$O$24</f>
        <v>83.350632000000004</v>
      </c>
      <c r="H126" s="678">
        <f>A3.4.1!$O$25</f>
        <v>2461.1698630000001</v>
      </c>
      <c r="I126" s="678">
        <f>A3.4.1!$O$29</f>
        <v>37.414084000000003</v>
      </c>
      <c r="J126" s="680"/>
      <c r="K126" s="680"/>
      <c r="L126" s="680"/>
      <c r="M126" s="680"/>
      <c r="N126" s="680"/>
      <c r="O126" s="130"/>
      <c r="P126" s="680"/>
      <c r="Q126" s="680"/>
      <c r="R126" s="680"/>
    </row>
    <row r="127" spans="2:18" s="23" customFormat="1" ht="13.35" hidden="1" customHeight="1" x14ac:dyDescent="0.2">
      <c r="B127" s="31"/>
      <c r="C127" s="130"/>
      <c r="D127" s="130"/>
      <c r="E127" s="680"/>
      <c r="F127" s="680"/>
      <c r="G127" s="680"/>
      <c r="H127" s="680"/>
      <c r="I127" s="680"/>
      <c r="J127" s="680"/>
      <c r="K127" s="680"/>
      <c r="L127" s="680"/>
      <c r="M127" s="680"/>
      <c r="N127" s="680"/>
      <c r="O127" s="130"/>
      <c r="P127" s="680"/>
      <c r="Q127" s="680"/>
      <c r="R127" s="680"/>
    </row>
    <row r="128" spans="2:18" s="23" customFormat="1" ht="13.35" hidden="1" customHeight="1" x14ac:dyDescent="0.2">
      <c r="B128" s="31"/>
      <c r="C128" s="697"/>
      <c r="D128" s="698" t="s">
        <v>21</v>
      </c>
      <c r="E128" s="699" t="s">
        <v>274</v>
      </c>
      <c r="F128" s="699" t="s">
        <v>275</v>
      </c>
      <c r="G128" s="699" t="s">
        <v>276</v>
      </c>
      <c r="H128" s="699" t="s">
        <v>277</v>
      </c>
      <c r="I128" s="699" t="s">
        <v>278</v>
      </c>
      <c r="J128" s="682" t="s">
        <v>259</v>
      </c>
      <c r="K128" s="680"/>
      <c r="L128" s="680"/>
      <c r="M128" s="680"/>
      <c r="N128" s="680"/>
      <c r="O128" s="130"/>
      <c r="P128" s="680"/>
      <c r="Q128" s="680"/>
      <c r="R128" s="680"/>
    </row>
    <row r="129" spans="2:18" s="23" customFormat="1" ht="13.35" hidden="1" customHeight="1" x14ac:dyDescent="0.2">
      <c r="B129" s="31"/>
      <c r="C129" s="683" t="s">
        <v>29</v>
      </c>
      <c r="D129" s="684" t="s">
        <v>236</v>
      </c>
      <c r="E129" s="712">
        <v>0.27693799999999413</v>
      </c>
      <c r="F129" s="500">
        <v>0</v>
      </c>
      <c r="G129" s="500">
        <v>0</v>
      </c>
      <c r="H129" s="500">
        <v>0</v>
      </c>
      <c r="I129" s="500">
        <v>8.0482999999999999E-2</v>
      </c>
      <c r="J129" s="687">
        <f t="shared" ref="J129:J146" si="20">SUM(E129:I129)</f>
        <v>0.3574209999999941</v>
      </c>
      <c r="K129" s="715">
        <f t="shared" ref="K129:K145" si="21">Q10</f>
        <v>0</v>
      </c>
      <c r="L129" s="680">
        <v>0.27693799999999413</v>
      </c>
      <c r="M129" s="680"/>
      <c r="N129" s="680"/>
      <c r="O129" s="130"/>
      <c r="P129" s="680"/>
      <c r="Q129" s="680"/>
      <c r="R129" s="680"/>
    </row>
    <row r="130" spans="2:18" s="23" customFormat="1" ht="13.35" hidden="1" customHeight="1" x14ac:dyDescent="0.2">
      <c r="B130" s="31"/>
      <c r="C130" s="704" t="s">
        <v>30</v>
      </c>
      <c r="D130" s="705" t="s">
        <v>31</v>
      </c>
      <c r="E130" s="713">
        <v>2.4463680000011703</v>
      </c>
      <c r="F130" s="503">
        <v>0</v>
      </c>
      <c r="G130" s="503">
        <v>0</v>
      </c>
      <c r="H130" s="503">
        <v>0</v>
      </c>
      <c r="I130" s="503">
        <v>0.26294699999999999</v>
      </c>
      <c r="J130" s="694">
        <f t="shared" si="20"/>
        <v>2.7093150000011703</v>
      </c>
      <c r="K130" s="715">
        <f t="shared" si="21"/>
        <v>0</v>
      </c>
      <c r="L130" s="680">
        <v>2.2135110000011702</v>
      </c>
      <c r="M130" s="680"/>
      <c r="N130" s="680"/>
      <c r="O130" s="130"/>
      <c r="P130" s="680"/>
      <c r="Q130" s="680"/>
      <c r="R130" s="680"/>
    </row>
    <row r="131" spans="2:18" s="23" customFormat="1" ht="13.35" hidden="1" customHeight="1" x14ac:dyDescent="0.2">
      <c r="B131" s="31"/>
      <c r="C131" s="683" t="s">
        <v>32</v>
      </c>
      <c r="D131" s="684" t="s">
        <v>112</v>
      </c>
      <c r="E131" s="685">
        <v>0.31987199999999999</v>
      </c>
      <c r="F131" s="685">
        <v>0</v>
      </c>
      <c r="G131" s="685">
        <v>0</v>
      </c>
      <c r="H131" s="685" t="s">
        <v>288</v>
      </c>
      <c r="I131" s="685">
        <v>0.49298999999999998</v>
      </c>
      <c r="J131" s="687">
        <f t="shared" si="20"/>
        <v>0.81286199999999997</v>
      </c>
      <c r="K131" s="715">
        <f t="shared" si="21"/>
        <v>0</v>
      </c>
      <c r="L131" s="680">
        <v>0</v>
      </c>
      <c r="M131" s="680"/>
      <c r="N131" s="680"/>
      <c r="O131" s="130"/>
      <c r="P131" s="680"/>
      <c r="Q131" s="680"/>
      <c r="R131" s="680"/>
    </row>
    <row r="132" spans="2:18" s="23" customFormat="1" ht="13.35" hidden="1" customHeight="1" x14ac:dyDescent="0.2">
      <c r="B132" s="31"/>
      <c r="C132" s="683" t="s">
        <v>33</v>
      </c>
      <c r="D132" s="688" t="s">
        <v>61</v>
      </c>
      <c r="E132" s="685">
        <v>0.31148599999999999</v>
      </c>
      <c r="F132" s="685">
        <v>0</v>
      </c>
      <c r="G132" s="685">
        <v>0</v>
      </c>
      <c r="H132" s="685">
        <v>0</v>
      </c>
      <c r="I132" s="685">
        <v>0.63597899999999996</v>
      </c>
      <c r="J132" s="687">
        <f t="shared" si="20"/>
        <v>0.947465</v>
      </c>
      <c r="K132" s="715">
        <f t="shared" si="21"/>
        <v>0</v>
      </c>
      <c r="L132" s="680">
        <v>0</v>
      </c>
      <c r="M132" s="680"/>
      <c r="N132" s="680"/>
      <c r="O132" s="130"/>
      <c r="P132" s="680"/>
      <c r="Q132" s="680"/>
      <c r="R132" s="680"/>
    </row>
    <row r="133" spans="2:18" s="23" customFormat="1" ht="13.35" hidden="1" customHeight="1" x14ac:dyDescent="0.2">
      <c r="B133" s="31"/>
      <c r="C133" s="689" t="s">
        <v>34</v>
      </c>
      <c r="D133" s="688" t="s">
        <v>62</v>
      </c>
      <c r="E133" s="685">
        <v>0.41156999999999999</v>
      </c>
      <c r="F133" s="685">
        <v>0</v>
      </c>
      <c r="G133" s="685">
        <v>0</v>
      </c>
      <c r="H133" s="685">
        <v>0</v>
      </c>
      <c r="I133" s="685">
        <v>0.99402400000000002</v>
      </c>
      <c r="J133" s="687">
        <f t="shared" si="20"/>
        <v>1.405594</v>
      </c>
      <c r="K133" s="715">
        <f t="shared" si="21"/>
        <v>0</v>
      </c>
      <c r="L133" s="680">
        <v>0</v>
      </c>
      <c r="M133" s="680"/>
      <c r="N133" s="680"/>
      <c r="O133" s="130"/>
      <c r="P133" s="680"/>
      <c r="Q133" s="680"/>
      <c r="R133" s="680"/>
    </row>
    <row r="134" spans="2:18" s="23" customFormat="1" ht="13.35" hidden="1" customHeight="1" x14ac:dyDescent="0.2">
      <c r="B134" s="31"/>
      <c r="C134" s="689" t="s">
        <v>35</v>
      </c>
      <c r="D134" s="688" t="s">
        <v>58</v>
      </c>
      <c r="E134" s="685">
        <v>0.81040900000000005</v>
      </c>
      <c r="F134" s="685">
        <v>0</v>
      </c>
      <c r="G134" s="685">
        <v>0</v>
      </c>
      <c r="H134" s="685">
        <v>0</v>
      </c>
      <c r="I134" s="685">
        <v>0.88702800000000004</v>
      </c>
      <c r="J134" s="687">
        <f t="shared" si="20"/>
        <v>1.6974370000000001</v>
      </c>
      <c r="K134" s="715">
        <f t="shared" si="21"/>
        <v>0</v>
      </c>
      <c r="L134" s="680">
        <v>0</v>
      </c>
      <c r="M134" s="680"/>
      <c r="N134" s="680"/>
      <c r="O134" s="130"/>
      <c r="P134" s="680"/>
      <c r="Q134" s="680"/>
      <c r="R134" s="680"/>
    </row>
    <row r="135" spans="2:18" s="23" customFormat="1" ht="13.35" hidden="1" customHeight="1" x14ac:dyDescent="0.2">
      <c r="B135" s="31"/>
      <c r="C135" s="689" t="s">
        <v>36</v>
      </c>
      <c r="D135" s="688" t="s">
        <v>59</v>
      </c>
      <c r="E135" s="685">
        <v>0.25266899999999998</v>
      </c>
      <c r="F135" s="685">
        <v>0</v>
      </c>
      <c r="G135" s="685">
        <v>0</v>
      </c>
      <c r="H135" s="685">
        <v>0</v>
      </c>
      <c r="I135" s="685">
        <v>0.213589</v>
      </c>
      <c r="J135" s="687">
        <f t="shared" si="20"/>
        <v>0.46625799999999995</v>
      </c>
      <c r="K135" s="715">
        <f t="shared" si="21"/>
        <v>0</v>
      </c>
      <c r="L135" s="680">
        <v>0</v>
      </c>
      <c r="M135" s="680"/>
      <c r="N135" s="680"/>
      <c r="O135" s="130"/>
      <c r="P135" s="680"/>
      <c r="Q135" s="680"/>
      <c r="R135" s="680"/>
    </row>
    <row r="136" spans="2:18" s="23" customFormat="1" ht="13.35" hidden="1" customHeight="1" x14ac:dyDescent="0.2">
      <c r="B136" s="31"/>
      <c r="C136" s="689" t="s">
        <v>37</v>
      </c>
      <c r="D136" s="688" t="s">
        <v>63</v>
      </c>
      <c r="E136" s="685">
        <v>0.383214</v>
      </c>
      <c r="F136" s="685">
        <v>0</v>
      </c>
      <c r="G136" s="685">
        <v>0</v>
      </c>
      <c r="H136" s="685">
        <v>0</v>
      </c>
      <c r="I136" s="685">
        <v>1.038297</v>
      </c>
      <c r="J136" s="687">
        <f t="shared" si="20"/>
        <v>1.421511</v>
      </c>
      <c r="K136" s="715">
        <f t="shared" si="21"/>
        <v>0</v>
      </c>
      <c r="L136" s="680">
        <v>0</v>
      </c>
      <c r="M136" s="680"/>
      <c r="N136" s="680"/>
      <c r="O136" s="130"/>
      <c r="P136" s="680"/>
      <c r="Q136" s="680"/>
      <c r="R136" s="680"/>
    </row>
    <row r="137" spans="2:18" s="23" customFormat="1" ht="13.35" hidden="1" customHeight="1" x14ac:dyDescent="0.2">
      <c r="B137" s="31"/>
      <c r="C137" s="689" t="s">
        <v>38</v>
      </c>
      <c r="D137" s="688" t="s">
        <v>64</v>
      </c>
      <c r="E137" s="685">
        <v>0</v>
      </c>
      <c r="F137" s="685">
        <v>0</v>
      </c>
      <c r="G137" s="685">
        <v>0</v>
      </c>
      <c r="H137" s="685">
        <v>0</v>
      </c>
      <c r="I137" s="685">
        <v>0.71560199999999996</v>
      </c>
      <c r="J137" s="687">
        <f t="shared" si="20"/>
        <v>0.71560199999999996</v>
      </c>
      <c r="K137" s="715">
        <f t="shared" si="21"/>
        <v>0</v>
      </c>
      <c r="L137" s="680">
        <v>0</v>
      </c>
      <c r="M137" s="680"/>
      <c r="N137" s="680"/>
      <c r="O137" s="130"/>
      <c r="P137" s="680"/>
      <c r="Q137" s="680"/>
      <c r="R137" s="680"/>
    </row>
    <row r="138" spans="2:18" s="23" customFormat="1" ht="13.35" hidden="1" customHeight="1" x14ac:dyDescent="0.2">
      <c r="B138" s="31"/>
      <c r="C138" s="689" t="s">
        <v>39</v>
      </c>
      <c r="D138" s="688" t="s">
        <v>65</v>
      </c>
      <c r="E138" s="685">
        <v>0</v>
      </c>
      <c r="F138" s="685">
        <v>0</v>
      </c>
      <c r="G138" s="685">
        <v>0</v>
      </c>
      <c r="H138" s="685">
        <v>0</v>
      </c>
      <c r="I138" s="685">
        <v>0</v>
      </c>
      <c r="J138" s="687">
        <f t="shared" si="20"/>
        <v>0</v>
      </c>
      <c r="K138" s="715">
        <f t="shared" si="21"/>
        <v>0</v>
      </c>
      <c r="L138" s="680">
        <v>0</v>
      </c>
      <c r="M138" s="680"/>
      <c r="N138" s="680"/>
      <c r="O138" s="130"/>
      <c r="P138" s="680"/>
      <c r="Q138" s="680"/>
      <c r="R138" s="680"/>
    </row>
    <row r="139" spans="2:18" s="23" customFormat="1" ht="13.35" hidden="1" customHeight="1" x14ac:dyDescent="0.2">
      <c r="B139" s="31"/>
      <c r="C139" s="689" t="s">
        <v>40</v>
      </c>
      <c r="D139" s="688" t="s">
        <v>66</v>
      </c>
      <c r="E139" s="685">
        <v>0</v>
      </c>
      <c r="F139" s="685">
        <v>0</v>
      </c>
      <c r="G139" s="685">
        <v>0</v>
      </c>
      <c r="H139" s="685">
        <v>0</v>
      </c>
      <c r="I139" s="685">
        <v>0</v>
      </c>
      <c r="J139" s="687">
        <f t="shared" si="20"/>
        <v>0</v>
      </c>
      <c r="K139" s="715">
        <f t="shared" si="21"/>
        <v>0</v>
      </c>
      <c r="L139" s="680">
        <v>0</v>
      </c>
      <c r="M139" s="680"/>
      <c r="N139" s="680"/>
      <c r="O139" s="130"/>
      <c r="P139" s="680"/>
      <c r="Q139" s="680"/>
      <c r="R139" s="680"/>
    </row>
    <row r="140" spans="2:18" s="23" customFormat="1" ht="13.35" hidden="1" customHeight="1" x14ac:dyDescent="0.2">
      <c r="B140" s="31"/>
      <c r="C140" s="689" t="s">
        <v>41</v>
      </c>
      <c r="D140" s="688" t="s">
        <v>114</v>
      </c>
      <c r="E140" s="685">
        <v>3.3034750000000002</v>
      </c>
      <c r="F140" s="685">
        <v>0</v>
      </c>
      <c r="G140" s="685">
        <v>0</v>
      </c>
      <c r="H140" s="685">
        <v>0</v>
      </c>
      <c r="I140" s="685">
        <v>0</v>
      </c>
      <c r="J140" s="687">
        <f t="shared" si="20"/>
        <v>3.3034750000000002</v>
      </c>
      <c r="K140" s="715">
        <f t="shared" si="21"/>
        <v>0</v>
      </c>
      <c r="L140" s="680">
        <v>0</v>
      </c>
      <c r="M140" s="680"/>
      <c r="N140" s="680"/>
      <c r="O140" s="130"/>
      <c r="P140" s="680"/>
      <c r="Q140" s="680"/>
      <c r="R140" s="680"/>
    </row>
    <row r="141" spans="2:18" s="23" customFormat="1" ht="13.35" hidden="1" customHeight="1" x14ac:dyDescent="0.2">
      <c r="B141" s="31"/>
      <c r="C141" s="689" t="s">
        <v>42</v>
      </c>
      <c r="D141" s="688" t="s">
        <v>115</v>
      </c>
      <c r="E141" s="685">
        <v>0</v>
      </c>
      <c r="F141" s="685">
        <v>0</v>
      </c>
      <c r="G141" s="685">
        <v>0</v>
      </c>
      <c r="H141" s="685">
        <v>0</v>
      </c>
      <c r="I141" s="685">
        <v>0</v>
      </c>
      <c r="J141" s="687">
        <f t="shared" si="20"/>
        <v>0</v>
      </c>
      <c r="K141" s="715">
        <f t="shared" si="21"/>
        <v>0</v>
      </c>
      <c r="L141" s="680">
        <v>0</v>
      </c>
      <c r="M141" s="680"/>
      <c r="N141" s="680"/>
      <c r="O141" s="130"/>
      <c r="P141" s="680"/>
      <c r="Q141" s="680"/>
      <c r="R141" s="680"/>
    </row>
    <row r="142" spans="2:18" s="23" customFormat="1" ht="13.35" hidden="1" customHeight="1" x14ac:dyDescent="0.2">
      <c r="B142" s="31"/>
      <c r="C142" s="689" t="s">
        <v>43</v>
      </c>
      <c r="D142" s="688" t="s">
        <v>116</v>
      </c>
      <c r="E142" s="685">
        <v>0</v>
      </c>
      <c r="F142" s="685">
        <v>0</v>
      </c>
      <c r="G142" s="685">
        <v>0</v>
      </c>
      <c r="H142" s="685">
        <v>0</v>
      </c>
      <c r="I142" s="685">
        <v>0</v>
      </c>
      <c r="J142" s="687">
        <f t="shared" si="20"/>
        <v>0</v>
      </c>
      <c r="K142" s="715">
        <f t="shared" si="21"/>
        <v>0</v>
      </c>
      <c r="L142" s="680">
        <v>0</v>
      </c>
      <c r="M142" s="680"/>
      <c r="N142" s="680"/>
      <c r="O142" s="130"/>
      <c r="P142" s="680"/>
      <c r="Q142" s="680"/>
      <c r="R142" s="680"/>
    </row>
    <row r="143" spans="2:18" s="23" customFormat="1" ht="13.35" hidden="1" customHeight="1" x14ac:dyDescent="0.2">
      <c r="B143" s="31"/>
      <c r="C143" s="689" t="s">
        <v>44</v>
      </c>
      <c r="D143" s="688" t="s">
        <v>117</v>
      </c>
      <c r="E143" s="685">
        <v>0</v>
      </c>
      <c r="F143" s="685">
        <v>0</v>
      </c>
      <c r="G143" s="685">
        <v>0</v>
      </c>
      <c r="H143" s="685">
        <v>0</v>
      </c>
      <c r="I143" s="685">
        <v>0</v>
      </c>
      <c r="J143" s="687">
        <f t="shared" si="20"/>
        <v>0</v>
      </c>
      <c r="K143" s="715">
        <f t="shared" si="21"/>
        <v>0</v>
      </c>
      <c r="L143" s="680">
        <v>0</v>
      </c>
      <c r="M143" s="680"/>
      <c r="N143" s="680"/>
      <c r="O143" s="130"/>
      <c r="P143" s="680"/>
      <c r="Q143" s="680"/>
      <c r="R143" s="680"/>
    </row>
    <row r="144" spans="2:18" s="23" customFormat="1" ht="13.35" hidden="1" customHeight="1" x14ac:dyDescent="0.2">
      <c r="B144" s="31"/>
      <c r="C144" s="689" t="s">
        <v>45</v>
      </c>
      <c r="D144" s="688" t="s">
        <v>118</v>
      </c>
      <c r="E144" s="685">
        <v>0</v>
      </c>
      <c r="F144" s="685">
        <v>0</v>
      </c>
      <c r="G144" s="685">
        <v>0</v>
      </c>
      <c r="H144" s="685">
        <v>0</v>
      </c>
      <c r="I144" s="685">
        <v>0</v>
      </c>
      <c r="J144" s="687">
        <f t="shared" si="20"/>
        <v>0</v>
      </c>
      <c r="K144" s="715">
        <f t="shared" si="21"/>
        <v>0</v>
      </c>
      <c r="L144" s="680">
        <v>0</v>
      </c>
      <c r="M144" s="680"/>
      <c r="N144" s="680"/>
      <c r="O144" s="130"/>
      <c r="P144" s="680"/>
      <c r="Q144" s="680"/>
      <c r="R144" s="680"/>
    </row>
    <row r="145" spans="2:35" s="23" customFormat="1" ht="13.35" hidden="1" customHeight="1" x14ac:dyDescent="0.2">
      <c r="B145" s="31"/>
      <c r="C145" s="690" t="s">
        <v>46</v>
      </c>
      <c r="D145" s="691" t="s">
        <v>119</v>
      </c>
      <c r="E145" s="695">
        <v>0</v>
      </c>
      <c r="F145" s="695">
        <v>0</v>
      </c>
      <c r="G145" s="695">
        <v>0</v>
      </c>
      <c r="H145" s="695">
        <v>0</v>
      </c>
      <c r="I145" s="695">
        <v>0</v>
      </c>
      <c r="J145" s="694">
        <f t="shared" si="20"/>
        <v>0</v>
      </c>
      <c r="K145" s="715">
        <f t="shared" si="21"/>
        <v>0</v>
      </c>
      <c r="L145" s="680">
        <v>0</v>
      </c>
      <c r="M145" s="680"/>
      <c r="N145" s="680"/>
      <c r="O145" s="130"/>
      <c r="P145" s="680"/>
      <c r="Q145" s="680"/>
      <c r="R145" s="680"/>
    </row>
    <row r="146" spans="2:35" s="23" customFormat="1" ht="13.35" hidden="1" customHeight="1" x14ac:dyDescent="0.2">
      <c r="B146" s="31"/>
      <c r="C146" s="690"/>
      <c r="D146" s="691"/>
      <c r="E146" s="692">
        <f>SUM(E129:E145)</f>
        <v>8.5160010000011646</v>
      </c>
      <c r="F146" s="692">
        <f t="shared" ref="F146:H146" si="22">SUM(F129:F145)</f>
        <v>0</v>
      </c>
      <c r="G146" s="692">
        <f t="shared" si="22"/>
        <v>0</v>
      </c>
      <c r="H146" s="692">
        <f t="shared" si="22"/>
        <v>0</v>
      </c>
      <c r="I146" s="692">
        <f>SUM(I129:I145)</f>
        <v>5.3209389999999992</v>
      </c>
      <c r="J146" s="694">
        <f t="shared" si="20"/>
        <v>13.836940000001164</v>
      </c>
      <c r="K146" s="680"/>
      <c r="L146" s="680"/>
      <c r="M146" s="680"/>
      <c r="N146" s="680"/>
      <c r="O146" s="130"/>
      <c r="P146" s="680"/>
      <c r="Q146" s="680"/>
      <c r="R146" s="680"/>
    </row>
    <row r="147" spans="2:35" s="23" customFormat="1" ht="13.35" hidden="1" customHeight="1" x14ac:dyDescent="0.2">
      <c r="B147" s="31"/>
      <c r="C147" s="130"/>
      <c r="D147" s="130"/>
      <c r="E147" s="678">
        <f>A3.4.1!$O$49-SUM(G147:I147)</f>
        <v>9.1007389999778319</v>
      </c>
      <c r="F147" s="678"/>
      <c r="G147" s="678">
        <f>A3.4.1!$O$54</f>
        <v>0</v>
      </c>
      <c r="H147" s="678">
        <f>A3.4.1!$O$53</f>
        <v>0</v>
      </c>
      <c r="I147" s="678">
        <f>A3.4.1!$O$52</f>
        <v>5.3209390000000001</v>
      </c>
      <c r="J147" s="680"/>
      <c r="K147" s="680"/>
      <c r="L147" s="680"/>
      <c r="M147" s="680"/>
      <c r="N147" s="680"/>
      <c r="O147" s="130"/>
      <c r="P147" s="680"/>
      <c r="Q147" s="680"/>
      <c r="R147" s="680"/>
    </row>
    <row r="148" spans="2:35" hidden="1" x14ac:dyDescent="0.2">
      <c r="E148" s="706">
        <f t="shared" ref="E148:I148" si="23">-E146+E147</f>
        <v>0.58473799997666731</v>
      </c>
      <c r="F148" s="706">
        <f t="shared" si="23"/>
        <v>0</v>
      </c>
      <c r="G148" s="706">
        <f t="shared" si="23"/>
        <v>0</v>
      </c>
      <c r="H148" s="706">
        <f t="shared" si="23"/>
        <v>0</v>
      </c>
      <c r="I148" s="706">
        <f t="shared" si="23"/>
        <v>0</v>
      </c>
      <c r="U148" s="96"/>
      <c r="V148" s="96"/>
      <c r="W148" s="96"/>
      <c r="X148" s="96"/>
      <c r="Y148" s="96"/>
      <c r="Z148" s="96"/>
      <c r="AA148" s="96"/>
      <c r="AB148" s="96"/>
      <c r="AC148" s="96"/>
      <c r="AD148" s="96"/>
      <c r="AE148" s="96"/>
      <c r="AF148" s="96"/>
      <c r="AG148" s="96"/>
      <c r="AH148" s="96"/>
      <c r="AI148" s="96"/>
    </row>
    <row r="149" spans="2:35" x14ac:dyDescent="0.2">
      <c r="E149" s="707"/>
      <c r="F149" s="707"/>
      <c r="G149" s="708"/>
      <c r="H149" s="709"/>
      <c r="I149" s="709"/>
      <c r="U149" s="96"/>
      <c r="V149" s="96"/>
      <c r="W149" s="96"/>
      <c r="X149" s="96"/>
      <c r="Y149" s="96"/>
      <c r="Z149" s="96"/>
      <c r="AA149" s="96"/>
      <c r="AB149" s="96"/>
      <c r="AC149" s="96"/>
      <c r="AD149" s="96"/>
      <c r="AE149" s="96"/>
      <c r="AF149" s="96"/>
      <c r="AG149" s="96"/>
      <c r="AH149" s="96"/>
      <c r="AI149" s="96"/>
    </row>
    <row r="150" spans="2:35" s="23" customFormat="1" ht="13.35" customHeight="1" x14ac:dyDescent="0.2">
      <c r="B150" s="31"/>
      <c r="C150" s="31"/>
      <c r="D150" s="31"/>
      <c r="O150" s="31"/>
    </row>
    <row r="151" spans="2:35" s="23" customFormat="1" ht="13.35" customHeight="1" x14ac:dyDescent="0.2">
      <c r="B151" s="31"/>
      <c r="C151" s="31"/>
      <c r="D151" s="31"/>
      <c r="O151" s="31"/>
    </row>
    <row r="152" spans="2:35" s="23" customFormat="1" ht="13.35" customHeight="1" x14ac:dyDescent="0.2">
      <c r="B152" s="31"/>
      <c r="C152" s="31"/>
      <c r="D152" s="31"/>
      <c r="O152" s="31"/>
    </row>
    <row r="153" spans="2:35" s="23" customFormat="1" ht="13.35" customHeight="1" x14ac:dyDescent="0.2">
      <c r="B153" s="31"/>
      <c r="C153" s="31"/>
      <c r="D153" s="31"/>
      <c r="O153" s="31"/>
    </row>
    <row r="154" spans="2:35" s="23" customFormat="1" ht="13.35" customHeight="1" x14ac:dyDescent="0.2">
      <c r="B154" s="31"/>
      <c r="C154" s="31"/>
      <c r="D154" s="31"/>
      <c r="O154" s="31"/>
    </row>
    <row r="155" spans="2:35" s="23" customFormat="1" ht="13.35" customHeight="1" x14ac:dyDescent="0.2">
      <c r="B155" s="31"/>
      <c r="C155" s="31"/>
      <c r="D155" s="31"/>
      <c r="O155" s="31"/>
    </row>
    <row r="156" spans="2:35" s="23" customFormat="1" ht="13.35" customHeight="1" x14ac:dyDescent="0.2">
      <c r="B156" s="31"/>
      <c r="C156" s="31"/>
      <c r="D156" s="31"/>
      <c r="O156" s="31"/>
    </row>
    <row r="157" spans="2:35" s="23" customFormat="1" ht="13.35" customHeight="1" x14ac:dyDescent="0.2">
      <c r="B157" s="31"/>
      <c r="C157" s="31"/>
      <c r="D157" s="31"/>
      <c r="O157" s="31"/>
    </row>
    <row r="158" spans="2:35" s="23" customFormat="1" ht="13.35" customHeight="1" x14ac:dyDescent="0.2">
      <c r="B158" s="31"/>
      <c r="C158" s="31"/>
      <c r="D158" s="31"/>
      <c r="O158" s="31"/>
    </row>
    <row r="159" spans="2:35" s="23" customFormat="1" ht="13.35" customHeight="1" x14ac:dyDescent="0.2">
      <c r="B159" s="31"/>
      <c r="C159" s="31"/>
      <c r="D159" s="31"/>
      <c r="O159" s="31"/>
    </row>
    <row r="160" spans="2:35" s="23" customFormat="1" ht="13.35" customHeight="1" x14ac:dyDescent="0.2">
      <c r="B160" s="31"/>
      <c r="C160" s="31"/>
      <c r="D160" s="31"/>
      <c r="O160" s="31"/>
    </row>
    <row r="161" spans="2:15" s="23" customFormat="1" ht="13.35" customHeight="1" x14ac:dyDescent="0.2">
      <c r="B161" s="31"/>
      <c r="C161" s="31"/>
      <c r="D161" s="31"/>
      <c r="O161" s="31"/>
    </row>
    <row r="162" spans="2:15" s="23" customFormat="1" ht="13.35" customHeight="1" x14ac:dyDescent="0.2">
      <c r="B162" s="31"/>
      <c r="C162" s="31"/>
      <c r="D162" s="31"/>
      <c r="O162" s="31"/>
    </row>
    <row r="163" spans="2:15" s="23" customFormat="1" ht="13.35" customHeight="1" x14ac:dyDescent="0.2">
      <c r="B163" s="31"/>
      <c r="C163" s="31"/>
      <c r="D163" s="31"/>
      <c r="O163" s="31"/>
    </row>
    <row r="164" spans="2:15" s="23" customFormat="1" ht="13.35" customHeight="1" x14ac:dyDescent="0.2">
      <c r="B164" s="31"/>
      <c r="C164" s="31"/>
      <c r="D164" s="31"/>
      <c r="O164" s="31"/>
    </row>
    <row r="165" spans="2:15" s="23" customFormat="1" ht="13.35" customHeight="1" x14ac:dyDescent="0.2">
      <c r="B165" s="31"/>
      <c r="C165" s="31"/>
      <c r="D165" s="31"/>
      <c r="O165" s="31"/>
    </row>
    <row r="166" spans="2:15" s="23" customFormat="1" ht="13.35" customHeight="1" x14ac:dyDescent="0.2">
      <c r="B166" s="31"/>
      <c r="C166" s="31"/>
      <c r="D166" s="31"/>
      <c r="O166" s="31"/>
    </row>
    <row r="167" spans="2:15" s="23" customFormat="1" ht="13.35" customHeight="1" x14ac:dyDescent="0.2">
      <c r="B167" s="31"/>
      <c r="C167" s="31"/>
      <c r="D167" s="31"/>
      <c r="O167" s="31"/>
    </row>
    <row r="168" spans="2:15" s="23" customFormat="1" ht="13.35" customHeight="1" x14ac:dyDescent="0.2">
      <c r="B168" s="31"/>
      <c r="C168" s="31"/>
      <c r="D168" s="31"/>
      <c r="O168" s="31"/>
    </row>
    <row r="169" spans="2:15" s="23" customFormat="1" ht="13.35" customHeight="1" x14ac:dyDescent="0.2">
      <c r="B169" s="31"/>
      <c r="C169" s="31"/>
      <c r="D169" s="31"/>
      <c r="O169" s="31"/>
    </row>
    <row r="170" spans="2:15" s="23" customFormat="1" ht="13.35" customHeight="1" x14ac:dyDescent="0.2">
      <c r="B170" s="31"/>
      <c r="C170" s="31"/>
      <c r="D170" s="31"/>
      <c r="O170" s="31"/>
    </row>
    <row r="171" spans="2:15" s="23" customFormat="1" ht="13.35" customHeight="1" x14ac:dyDescent="0.2">
      <c r="B171" s="31"/>
      <c r="C171" s="31"/>
      <c r="D171" s="31"/>
      <c r="O171" s="31"/>
    </row>
    <row r="172" spans="2:15" s="23" customFormat="1" ht="13.35" customHeight="1" x14ac:dyDescent="0.2">
      <c r="B172" s="31"/>
      <c r="C172" s="31"/>
      <c r="D172" s="31"/>
      <c r="O172" s="31"/>
    </row>
    <row r="173" spans="2:15" s="23" customFormat="1" ht="13.35" customHeight="1" x14ac:dyDescent="0.2">
      <c r="B173" s="31"/>
      <c r="C173" s="31"/>
      <c r="D173" s="31"/>
      <c r="O173" s="31"/>
    </row>
    <row r="174" spans="2:15" s="23" customFormat="1" ht="13.35" customHeight="1" x14ac:dyDescent="0.2">
      <c r="B174" s="31"/>
      <c r="C174" s="31"/>
      <c r="D174" s="31"/>
      <c r="O174" s="31"/>
    </row>
    <row r="175" spans="2:15" s="23" customFormat="1" ht="13.35" customHeight="1" x14ac:dyDescent="0.2">
      <c r="B175" s="31"/>
      <c r="C175" s="31"/>
      <c r="D175" s="31"/>
      <c r="O175" s="31"/>
    </row>
    <row r="176" spans="2:15" s="23" customFormat="1" ht="13.35" customHeight="1" x14ac:dyDescent="0.2">
      <c r="B176" s="31"/>
      <c r="C176" s="31"/>
      <c r="D176" s="31"/>
      <c r="O176" s="31"/>
    </row>
    <row r="177" spans="2:15" s="23" customFormat="1" ht="13.35" customHeight="1" x14ac:dyDescent="0.2">
      <c r="B177" s="31"/>
      <c r="C177" s="31"/>
      <c r="D177" s="31"/>
      <c r="O177" s="31"/>
    </row>
    <row r="178" spans="2:15" s="23" customFormat="1" ht="13.35" customHeight="1" x14ac:dyDescent="0.2">
      <c r="B178" s="31"/>
      <c r="C178" s="31"/>
      <c r="D178" s="31"/>
      <c r="O178" s="31"/>
    </row>
    <row r="179" spans="2:15" s="23" customFormat="1" ht="13.35" customHeight="1" x14ac:dyDescent="0.2">
      <c r="B179" s="31"/>
      <c r="C179" s="31"/>
      <c r="D179" s="31"/>
      <c r="O179" s="31"/>
    </row>
    <row r="180" spans="2:15" s="23" customFormat="1" ht="13.35" customHeight="1" x14ac:dyDescent="0.2">
      <c r="B180" s="31"/>
      <c r="C180" s="31"/>
      <c r="D180" s="31"/>
      <c r="O180" s="31"/>
    </row>
    <row r="181" spans="2:15" s="23" customFormat="1" ht="13.35" customHeight="1" x14ac:dyDescent="0.2">
      <c r="B181" s="31"/>
      <c r="C181" s="31"/>
      <c r="D181" s="31"/>
      <c r="O181" s="31"/>
    </row>
    <row r="182" spans="2:15" s="23" customFormat="1" ht="13.35" customHeight="1" x14ac:dyDescent="0.2">
      <c r="B182" s="31"/>
      <c r="C182" s="31"/>
      <c r="D182" s="31"/>
      <c r="O182" s="31"/>
    </row>
    <row r="183" spans="2:15" s="23" customFormat="1" ht="13.35" customHeight="1" x14ac:dyDescent="0.2">
      <c r="B183" s="31"/>
      <c r="C183" s="31"/>
      <c r="D183" s="31"/>
      <c r="O183" s="31"/>
    </row>
    <row r="184" spans="2:15" s="23" customFormat="1" ht="13.35" customHeight="1" x14ac:dyDescent="0.2">
      <c r="B184" s="31"/>
      <c r="C184" s="31"/>
      <c r="D184" s="31"/>
      <c r="O184" s="31"/>
    </row>
    <row r="185" spans="2:15" s="23" customFormat="1" ht="13.35" customHeight="1" x14ac:dyDescent="0.2">
      <c r="B185" s="31"/>
      <c r="C185" s="31"/>
      <c r="D185" s="31"/>
      <c r="O185" s="31"/>
    </row>
    <row r="186" spans="2:15" s="23" customFormat="1" ht="13.35" customHeight="1" x14ac:dyDescent="0.2">
      <c r="B186" s="31"/>
      <c r="C186" s="31"/>
      <c r="D186" s="31"/>
      <c r="O186" s="31"/>
    </row>
    <row r="187" spans="2:15" s="23" customFormat="1" ht="13.35" customHeight="1" x14ac:dyDescent="0.2">
      <c r="B187" s="31"/>
      <c r="C187" s="31"/>
      <c r="D187" s="31"/>
      <c r="O187" s="31"/>
    </row>
    <row r="188" spans="2:15" s="23" customFormat="1" ht="13.35" customHeight="1" x14ac:dyDescent="0.2">
      <c r="B188" s="31"/>
      <c r="C188" s="31"/>
      <c r="D188" s="31"/>
      <c r="O188" s="31"/>
    </row>
    <row r="189" spans="2:15" s="23" customFormat="1" ht="13.35" customHeight="1" x14ac:dyDescent="0.2">
      <c r="B189" s="31"/>
      <c r="C189" s="31"/>
      <c r="D189" s="31"/>
      <c r="O189" s="31"/>
    </row>
    <row r="190" spans="2:15" s="23" customFormat="1" ht="13.35" customHeight="1" x14ac:dyDescent="0.2">
      <c r="B190" s="31"/>
      <c r="C190" s="31"/>
      <c r="D190" s="31"/>
      <c r="O190" s="31"/>
    </row>
    <row r="191" spans="2:15" s="23" customFormat="1" ht="13.35" customHeight="1" x14ac:dyDescent="0.2">
      <c r="B191" s="31"/>
      <c r="C191" s="31"/>
      <c r="D191" s="31"/>
      <c r="O191" s="31"/>
    </row>
    <row r="192" spans="2:15" s="23" customFormat="1" ht="13.35" customHeight="1" x14ac:dyDescent="0.2">
      <c r="B192" s="31"/>
      <c r="C192" s="31"/>
      <c r="D192" s="31"/>
      <c r="O192" s="31"/>
    </row>
    <row r="193" spans="2:15" s="23" customFormat="1" ht="13.35" customHeight="1" x14ac:dyDescent="0.2">
      <c r="B193" s="31"/>
      <c r="C193" s="31"/>
      <c r="D193" s="31"/>
      <c r="O193" s="31"/>
    </row>
    <row r="194" spans="2:15" s="23" customFormat="1" ht="13.35" customHeight="1" x14ac:dyDescent="0.2">
      <c r="B194" s="31"/>
      <c r="C194" s="31"/>
      <c r="D194" s="31"/>
      <c r="O194" s="31"/>
    </row>
    <row r="195" spans="2:15" s="23" customFormat="1" ht="13.35" customHeight="1" x14ac:dyDescent="0.2">
      <c r="B195" s="31"/>
      <c r="C195" s="31"/>
      <c r="D195" s="31"/>
      <c r="O195" s="31"/>
    </row>
    <row r="196" spans="2:15" s="23" customFormat="1" ht="13.35" customHeight="1" x14ac:dyDescent="0.2">
      <c r="B196" s="31"/>
      <c r="C196" s="31"/>
      <c r="D196" s="31"/>
      <c r="O196" s="31"/>
    </row>
    <row r="197" spans="2:15" s="23" customFormat="1" ht="13.35" customHeight="1" x14ac:dyDescent="0.2">
      <c r="B197" s="31"/>
      <c r="C197" s="31"/>
      <c r="D197" s="31"/>
      <c r="O197" s="31"/>
    </row>
    <row r="198" spans="2:15" s="23" customFormat="1" ht="13.35" customHeight="1" x14ac:dyDescent="0.2">
      <c r="B198" s="31"/>
      <c r="C198" s="31"/>
      <c r="D198" s="31"/>
      <c r="O198" s="31"/>
    </row>
    <row r="199" spans="2:15" s="23" customFormat="1" ht="13.35" customHeight="1" x14ac:dyDescent="0.2">
      <c r="B199" s="31"/>
      <c r="C199" s="31"/>
      <c r="D199" s="31"/>
      <c r="O199" s="31"/>
    </row>
    <row r="200" spans="2:15" s="23" customFormat="1" ht="13.35" customHeight="1" x14ac:dyDescent="0.2">
      <c r="B200" s="31"/>
      <c r="C200" s="31"/>
      <c r="D200" s="31"/>
      <c r="O200" s="31"/>
    </row>
    <row r="201" spans="2:15" s="23" customFormat="1" ht="13.35" customHeight="1" x14ac:dyDescent="0.2">
      <c r="B201" s="31"/>
      <c r="C201" s="31"/>
      <c r="D201" s="31"/>
      <c r="O201" s="31"/>
    </row>
    <row r="202" spans="2:15" s="23" customFormat="1" ht="13.35" customHeight="1" x14ac:dyDescent="0.2">
      <c r="B202" s="31"/>
      <c r="C202" s="31"/>
      <c r="D202" s="31"/>
      <c r="O202" s="31"/>
    </row>
    <row r="203" spans="2:15" s="23" customFormat="1" ht="13.35" customHeight="1" x14ac:dyDescent="0.2">
      <c r="B203" s="31"/>
      <c r="C203" s="31"/>
      <c r="D203" s="31"/>
      <c r="O203" s="31"/>
    </row>
    <row r="204" spans="2:15" s="23" customFormat="1" ht="13.35" customHeight="1" x14ac:dyDescent="0.2">
      <c r="B204" s="31"/>
      <c r="C204" s="31"/>
      <c r="D204" s="31"/>
      <c r="O204" s="31"/>
    </row>
    <row r="205" spans="2:15" s="23" customFormat="1" ht="13.35" customHeight="1" x14ac:dyDescent="0.2">
      <c r="B205" s="31"/>
      <c r="C205" s="31"/>
      <c r="D205" s="31"/>
      <c r="O205" s="31"/>
    </row>
    <row r="206" spans="2:15" s="23" customFormat="1" ht="13.35" customHeight="1" x14ac:dyDescent="0.2">
      <c r="B206" s="31"/>
      <c r="C206" s="31"/>
      <c r="D206" s="31"/>
      <c r="O206" s="31"/>
    </row>
    <row r="207" spans="2:15" s="23" customFormat="1" ht="13.35" customHeight="1" x14ac:dyDescent="0.2">
      <c r="B207" s="31"/>
      <c r="C207" s="31"/>
      <c r="D207" s="31"/>
      <c r="O207" s="31"/>
    </row>
    <row r="208" spans="2:15" s="23" customFormat="1" ht="13.35" customHeight="1" x14ac:dyDescent="0.2">
      <c r="B208" s="31"/>
      <c r="C208" s="31"/>
      <c r="D208" s="31"/>
      <c r="O208" s="31"/>
    </row>
    <row r="209" spans="2:15" s="23" customFormat="1" ht="13.35" customHeight="1" x14ac:dyDescent="0.2">
      <c r="B209" s="31"/>
      <c r="C209" s="31"/>
      <c r="D209" s="31"/>
      <c r="O209" s="31"/>
    </row>
    <row r="210" spans="2:15" s="23" customFormat="1" ht="13.35" customHeight="1" x14ac:dyDescent="0.2">
      <c r="B210" s="31"/>
      <c r="C210" s="31"/>
      <c r="D210" s="31"/>
      <c r="O210" s="31"/>
    </row>
    <row r="211" spans="2:15" s="23" customFormat="1" ht="13.35" customHeight="1" x14ac:dyDescent="0.2">
      <c r="B211" s="31"/>
      <c r="C211" s="31"/>
      <c r="D211" s="31"/>
      <c r="O211" s="31"/>
    </row>
    <row r="212" spans="2:15" s="23" customFormat="1" ht="13.35" customHeight="1" x14ac:dyDescent="0.2">
      <c r="B212" s="31"/>
      <c r="C212" s="31"/>
      <c r="D212" s="31"/>
      <c r="O212" s="31"/>
    </row>
    <row r="213" spans="2:15" s="23" customFormat="1" ht="13.35" customHeight="1" x14ac:dyDescent="0.2">
      <c r="B213" s="31"/>
      <c r="C213" s="31"/>
      <c r="D213" s="31"/>
      <c r="O213" s="31"/>
    </row>
    <row r="214" spans="2:15" s="23" customFormat="1" ht="13.35" customHeight="1" x14ac:dyDescent="0.2">
      <c r="B214" s="31"/>
      <c r="C214" s="31"/>
      <c r="D214" s="31"/>
      <c r="O214" s="31"/>
    </row>
    <row r="215" spans="2:15" s="23" customFormat="1" ht="13.35" customHeight="1" x14ac:dyDescent="0.2">
      <c r="B215" s="31"/>
      <c r="C215" s="31"/>
      <c r="D215" s="31"/>
      <c r="O215" s="31"/>
    </row>
    <row r="216" spans="2:15" s="23" customFormat="1" ht="13.35" customHeight="1" x14ac:dyDescent="0.2">
      <c r="B216" s="31"/>
      <c r="C216" s="31"/>
      <c r="D216" s="31"/>
      <c r="O216" s="31"/>
    </row>
    <row r="217" spans="2:15" s="23" customFormat="1" ht="13.35" customHeight="1" x14ac:dyDescent="0.2">
      <c r="B217" s="31"/>
      <c r="C217" s="31"/>
      <c r="D217" s="31"/>
      <c r="O217" s="31"/>
    </row>
    <row r="218" spans="2:15" s="23" customFormat="1" ht="13.35" customHeight="1" x14ac:dyDescent="0.2">
      <c r="B218" s="31"/>
      <c r="C218" s="31"/>
      <c r="D218" s="31"/>
      <c r="O218" s="31"/>
    </row>
    <row r="219" spans="2:15" s="23" customFormat="1" ht="13.35" customHeight="1" x14ac:dyDescent="0.2">
      <c r="B219" s="31"/>
      <c r="C219" s="31"/>
      <c r="D219" s="31"/>
      <c r="O219" s="31"/>
    </row>
    <row r="220" spans="2:15" s="23" customFormat="1" ht="13.35" customHeight="1" x14ac:dyDescent="0.2">
      <c r="B220" s="31"/>
      <c r="C220" s="31"/>
      <c r="D220" s="31"/>
      <c r="O220" s="31"/>
    </row>
    <row r="221" spans="2:15" s="23" customFormat="1" ht="13.35" customHeight="1" x14ac:dyDescent="0.2">
      <c r="B221" s="31"/>
      <c r="C221" s="31"/>
      <c r="D221" s="31"/>
      <c r="O221" s="31"/>
    </row>
    <row r="222" spans="2:15" s="23" customFormat="1" ht="13.35" customHeight="1" x14ac:dyDescent="0.2">
      <c r="B222" s="31"/>
      <c r="C222" s="31"/>
      <c r="D222" s="31"/>
      <c r="O222" s="31"/>
    </row>
    <row r="223" spans="2:15" s="23" customFormat="1" ht="13.35" customHeight="1" x14ac:dyDescent="0.2">
      <c r="B223" s="31"/>
      <c r="C223" s="31"/>
      <c r="D223" s="31"/>
      <c r="O223" s="31"/>
    </row>
    <row r="224" spans="2:15" s="23" customFormat="1" ht="13.35" customHeight="1" x14ac:dyDescent="0.2">
      <c r="B224" s="31"/>
      <c r="C224" s="31"/>
      <c r="D224" s="31"/>
      <c r="O224" s="31"/>
    </row>
    <row r="225" spans="2:15" s="23" customFormat="1" ht="13.35" customHeight="1" x14ac:dyDescent="0.2">
      <c r="B225" s="31"/>
      <c r="C225" s="31"/>
      <c r="D225" s="31"/>
      <c r="O225" s="31"/>
    </row>
    <row r="226" spans="2:15" s="23" customFormat="1" ht="13.35" customHeight="1" x14ac:dyDescent="0.2">
      <c r="B226" s="31"/>
      <c r="C226" s="31"/>
      <c r="D226" s="31"/>
      <c r="O226" s="31"/>
    </row>
    <row r="227" spans="2:15" s="23" customFormat="1" ht="13.35" customHeight="1" x14ac:dyDescent="0.2">
      <c r="B227" s="31"/>
      <c r="C227" s="31"/>
      <c r="D227" s="31"/>
      <c r="O227" s="31"/>
    </row>
    <row r="228" spans="2:15" s="23" customFormat="1" ht="13.35" customHeight="1" x14ac:dyDescent="0.2">
      <c r="B228" s="31"/>
      <c r="C228" s="31"/>
      <c r="D228" s="31"/>
      <c r="O228" s="31"/>
    </row>
    <row r="229" spans="2:15" s="23" customFormat="1" ht="13.35" customHeight="1" x14ac:dyDescent="0.2">
      <c r="B229" s="31"/>
      <c r="C229" s="31"/>
      <c r="D229" s="31"/>
      <c r="O229" s="31"/>
    </row>
    <row r="230" spans="2:15" s="23" customFormat="1" ht="13.35" customHeight="1" x14ac:dyDescent="0.2">
      <c r="B230" s="31"/>
      <c r="C230" s="31"/>
      <c r="D230" s="31"/>
      <c r="O230" s="31"/>
    </row>
    <row r="231" spans="2:15" s="23" customFormat="1" ht="13.35" customHeight="1" x14ac:dyDescent="0.2">
      <c r="B231" s="31"/>
      <c r="C231" s="31"/>
      <c r="D231" s="31"/>
      <c r="O231" s="31"/>
    </row>
    <row r="232" spans="2:15" s="23" customFormat="1" ht="13.35" customHeight="1" x14ac:dyDescent="0.2">
      <c r="B232" s="31"/>
      <c r="C232" s="31"/>
      <c r="D232" s="31"/>
      <c r="O232" s="31"/>
    </row>
    <row r="233" spans="2:15" s="23" customFormat="1" ht="13.35" customHeight="1" x14ac:dyDescent="0.2">
      <c r="B233" s="31"/>
      <c r="C233" s="31"/>
      <c r="D233" s="31"/>
      <c r="O233" s="31"/>
    </row>
    <row r="234" spans="2:15" s="23" customFormat="1" ht="13.35" customHeight="1" x14ac:dyDescent="0.2">
      <c r="B234" s="31"/>
      <c r="C234" s="31"/>
      <c r="D234" s="31"/>
      <c r="O234" s="31"/>
    </row>
    <row r="235" spans="2:15" s="23" customFormat="1" ht="13.35" customHeight="1" x14ac:dyDescent="0.2">
      <c r="B235" s="31"/>
      <c r="C235" s="31"/>
      <c r="D235" s="31"/>
      <c r="O235" s="31"/>
    </row>
    <row r="236" spans="2:15" s="23" customFormat="1" ht="13.35" customHeight="1" x14ac:dyDescent="0.2">
      <c r="B236" s="31"/>
      <c r="C236" s="31"/>
      <c r="D236" s="31"/>
      <c r="O236" s="31"/>
    </row>
    <row r="237" spans="2:15" s="23" customFormat="1" ht="13.35" customHeight="1" x14ac:dyDescent="0.2">
      <c r="B237" s="31"/>
      <c r="C237" s="31"/>
      <c r="D237" s="31"/>
      <c r="O237" s="31"/>
    </row>
    <row r="238" spans="2:15" s="23" customFormat="1" ht="13.35" customHeight="1" x14ac:dyDescent="0.2">
      <c r="B238" s="31"/>
      <c r="C238" s="31"/>
      <c r="D238" s="31"/>
      <c r="O238" s="31"/>
    </row>
    <row r="239" spans="2:15" s="23" customFormat="1" ht="13.35" customHeight="1" x14ac:dyDescent="0.2">
      <c r="B239" s="31"/>
      <c r="C239" s="31"/>
      <c r="D239" s="31"/>
      <c r="O239" s="31"/>
    </row>
    <row r="240" spans="2:15" s="23" customFormat="1" ht="13.35" customHeight="1" x14ac:dyDescent="0.2">
      <c r="B240" s="31"/>
      <c r="C240" s="31"/>
      <c r="D240" s="31"/>
      <c r="O240" s="31"/>
    </row>
    <row r="241" spans="2:15" s="23" customFormat="1" ht="13.35" customHeight="1" x14ac:dyDescent="0.2">
      <c r="B241" s="31"/>
      <c r="C241" s="31"/>
      <c r="D241" s="31"/>
      <c r="O241" s="31"/>
    </row>
    <row r="242" spans="2:15" s="23" customFormat="1" ht="13.35" customHeight="1" x14ac:dyDescent="0.2">
      <c r="B242" s="31"/>
      <c r="C242" s="31"/>
      <c r="D242" s="31"/>
      <c r="O242" s="31"/>
    </row>
    <row r="243" spans="2:15" s="23" customFormat="1" ht="13.35" customHeight="1" x14ac:dyDescent="0.2">
      <c r="B243" s="31"/>
      <c r="C243" s="31"/>
      <c r="D243" s="31"/>
      <c r="O243" s="31"/>
    </row>
    <row r="244" spans="2:15" s="23" customFormat="1" ht="13.35" customHeight="1" x14ac:dyDescent="0.2">
      <c r="B244" s="31"/>
      <c r="C244" s="31"/>
      <c r="D244" s="31"/>
      <c r="O244" s="31"/>
    </row>
    <row r="245" spans="2:15" s="23" customFormat="1" ht="13.35" customHeight="1" x14ac:dyDescent="0.2">
      <c r="B245" s="31"/>
      <c r="C245" s="31"/>
      <c r="D245" s="31"/>
      <c r="O245" s="31"/>
    </row>
    <row r="246" spans="2:15" s="23" customFormat="1" ht="13.35" customHeight="1" x14ac:dyDescent="0.2">
      <c r="B246" s="31"/>
      <c r="C246" s="31"/>
      <c r="D246" s="31"/>
      <c r="O246" s="31"/>
    </row>
    <row r="247" spans="2:15" s="23" customFormat="1" ht="13.35" customHeight="1" x14ac:dyDescent="0.2">
      <c r="B247" s="31"/>
      <c r="C247" s="31"/>
      <c r="D247" s="31"/>
      <c r="O247" s="31"/>
    </row>
    <row r="248" spans="2:15" s="23" customFormat="1" ht="13.35" customHeight="1" x14ac:dyDescent="0.2">
      <c r="B248" s="31"/>
      <c r="C248" s="31"/>
      <c r="D248" s="31"/>
      <c r="O248" s="31"/>
    </row>
    <row r="249" spans="2:15" s="23" customFormat="1" ht="13.35" customHeight="1" x14ac:dyDescent="0.2">
      <c r="B249" s="31"/>
      <c r="C249" s="31"/>
      <c r="D249" s="31"/>
      <c r="O249" s="31"/>
    </row>
    <row r="250" spans="2:15" s="23" customFormat="1" ht="13.35" customHeight="1" x14ac:dyDescent="0.2">
      <c r="B250" s="31"/>
      <c r="C250" s="31"/>
      <c r="D250" s="31"/>
      <c r="O250" s="31"/>
    </row>
    <row r="251" spans="2:15" s="23" customFormat="1" ht="13.35" customHeight="1" x14ac:dyDescent="0.2">
      <c r="B251" s="31"/>
      <c r="C251" s="31"/>
      <c r="D251" s="31"/>
      <c r="O251" s="31"/>
    </row>
    <row r="252" spans="2:15" s="23" customFormat="1" ht="13.35" customHeight="1" x14ac:dyDescent="0.2">
      <c r="B252" s="31"/>
      <c r="C252" s="31"/>
      <c r="D252" s="31"/>
      <c r="O252" s="31"/>
    </row>
    <row r="253" spans="2:15" s="23" customFormat="1" ht="13.35" customHeight="1" x14ac:dyDescent="0.2">
      <c r="B253" s="31"/>
      <c r="C253" s="31"/>
      <c r="D253" s="31"/>
      <c r="O253" s="31"/>
    </row>
    <row r="254" spans="2:15" s="23" customFormat="1" ht="13.35" customHeight="1" x14ac:dyDescent="0.2">
      <c r="B254" s="31"/>
      <c r="C254" s="31"/>
      <c r="D254" s="31"/>
      <c r="O254" s="31"/>
    </row>
    <row r="255" spans="2:15" s="23" customFormat="1" ht="13.35" customHeight="1" x14ac:dyDescent="0.2">
      <c r="B255" s="31"/>
      <c r="C255" s="31"/>
      <c r="D255" s="31"/>
      <c r="O255" s="31"/>
    </row>
    <row r="256" spans="2:15" s="23" customFormat="1" ht="13.35" customHeight="1" x14ac:dyDescent="0.2">
      <c r="B256" s="31"/>
      <c r="C256" s="31"/>
      <c r="D256" s="31"/>
      <c r="O256" s="31"/>
    </row>
    <row r="257" spans="2:15" s="23" customFormat="1" ht="13.35" customHeight="1" x14ac:dyDescent="0.2">
      <c r="B257" s="31"/>
      <c r="C257" s="31"/>
      <c r="D257" s="31"/>
      <c r="O257" s="31"/>
    </row>
    <row r="258" spans="2:15" s="23" customFormat="1" ht="13.35" customHeight="1" x14ac:dyDescent="0.2">
      <c r="B258" s="31"/>
      <c r="C258" s="31"/>
      <c r="D258" s="31"/>
      <c r="O258" s="31"/>
    </row>
    <row r="259" spans="2:15" s="23" customFormat="1" ht="13.35" customHeight="1" x14ac:dyDescent="0.2">
      <c r="B259" s="31"/>
      <c r="C259" s="31"/>
      <c r="D259" s="31"/>
      <c r="O259" s="31"/>
    </row>
    <row r="260" spans="2:15" s="23" customFormat="1" ht="13.35" customHeight="1" x14ac:dyDescent="0.2">
      <c r="B260" s="31"/>
      <c r="C260" s="31"/>
      <c r="D260" s="31"/>
      <c r="O260" s="31"/>
    </row>
    <row r="261" spans="2:15" s="23" customFormat="1" ht="13.35" customHeight="1" x14ac:dyDescent="0.2">
      <c r="B261" s="31"/>
      <c r="C261" s="31"/>
      <c r="D261" s="31"/>
      <c r="O261" s="31"/>
    </row>
    <row r="262" spans="2:15" s="23" customFormat="1" ht="13.35" customHeight="1" x14ac:dyDescent="0.2">
      <c r="B262" s="31"/>
      <c r="C262" s="31"/>
      <c r="D262" s="31"/>
      <c r="O262" s="31"/>
    </row>
    <row r="263" spans="2:15" s="23" customFormat="1" ht="13.35" customHeight="1" x14ac:dyDescent="0.2">
      <c r="B263" s="31"/>
      <c r="C263" s="31"/>
      <c r="D263" s="31"/>
      <c r="O263" s="31"/>
    </row>
    <row r="264" spans="2:15" s="23" customFormat="1" ht="13.35" customHeight="1" x14ac:dyDescent="0.2">
      <c r="B264" s="31"/>
      <c r="C264" s="31"/>
      <c r="D264" s="31"/>
      <c r="O264" s="31"/>
    </row>
    <row r="265" spans="2:15" s="23" customFormat="1" ht="13.35" customHeight="1" x14ac:dyDescent="0.2">
      <c r="B265" s="31"/>
      <c r="C265" s="31"/>
      <c r="D265" s="31"/>
      <c r="O265" s="31"/>
    </row>
    <row r="266" spans="2:15" s="23" customFormat="1" ht="13.35" customHeight="1" x14ac:dyDescent="0.2">
      <c r="B266" s="31"/>
      <c r="C266" s="31"/>
      <c r="D266" s="31"/>
      <c r="O266" s="31"/>
    </row>
    <row r="267" spans="2:15" s="23" customFormat="1" ht="13.35" customHeight="1" x14ac:dyDescent="0.2">
      <c r="B267" s="31"/>
      <c r="C267" s="31"/>
      <c r="D267" s="31"/>
      <c r="O267" s="31"/>
    </row>
    <row r="268" spans="2:15" s="23" customFormat="1" ht="13.35" customHeight="1" x14ac:dyDescent="0.2">
      <c r="B268" s="31"/>
      <c r="C268" s="31"/>
      <c r="D268" s="31"/>
      <c r="O268" s="31"/>
    </row>
    <row r="269" spans="2:15" s="23" customFormat="1" ht="13.35" customHeight="1" x14ac:dyDescent="0.2">
      <c r="B269" s="31"/>
      <c r="C269" s="31"/>
      <c r="D269" s="31"/>
      <c r="O269" s="31"/>
    </row>
    <row r="270" spans="2:15" s="23" customFormat="1" ht="13.35" customHeight="1" x14ac:dyDescent="0.2">
      <c r="B270" s="31"/>
      <c r="C270" s="31"/>
      <c r="D270" s="31"/>
      <c r="O270" s="31"/>
    </row>
    <row r="271" spans="2:15" s="23" customFormat="1" ht="13.35" customHeight="1" x14ac:dyDescent="0.2">
      <c r="B271" s="31"/>
      <c r="C271" s="31"/>
      <c r="D271" s="31"/>
      <c r="O271" s="31"/>
    </row>
    <row r="272" spans="2:15" s="23" customFormat="1" ht="13.35" customHeight="1" x14ac:dyDescent="0.2">
      <c r="B272" s="31"/>
      <c r="C272" s="31"/>
      <c r="D272" s="31"/>
      <c r="O272" s="31"/>
    </row>
    <row r="273" spans="2:15" s="23" customFormat="1" ht="13.35" customHeight="1" x14ac:dyDescent="0.2">
      <c r="B273" s="31"/>
      <c r="C273" s="31"/>
      <c r="D273" s="31"/>
      <c r="O273" s="31"/>
    </row>
    <row r="274" spans="2:15" s="23" customFormat="1" ht="13.35" customHeight="1" x14ac:dyDescent="0.2">
      <c r="B274" s="31"/>
      <c r="C274" s="31"/>
      <c r="D274" s="31"/>
      <c r="O274" s="31"/>
    </row>
    <row r="275" spans="2:15" s="23" customFormat="1" ht="13.35" customHeight="1" x14ac:dyDescent="0.2">
      <c r="B275" s="31"/>
      <c r="C275" s="31"/>
      <c r="D275" s="31"/>
      <c r="O275" s="31"/>
    </row>
    <row r="276" spans="2:15" s="23" customFormat="1" ht="13.35" customHeight="1" x14ac:dyDescent="0.2">
      <c r="B276" s="31"/>
      <c r="C276" s="31"/>
      <c r="D276" s="31"/>
      <c r="O276" s="31"/>
    </row>
    <row r="277" spans="2:15" s="23" customFormat="1" ht="13.35" customHeight="1" x14ac:dyDescent="0.2">
      <c r="B277" s="31"/>
      <c r="C277" s="31"/>
      <c r="D277" s="31"/>
      <c r="O277" s="31"/>
    </row>
    <row r="278" spans="2:15" s="23" customFormat="1" ht="13.35" customHeight="1" x14ac:dyDescent="0.2">
      <c r="B278" s="31"/>
      <c r="C278" s="31"/>
      <c r="D278" s="31"/>
      <c r="O278" s="31"/>
    </row>
    <row r="279" spans="2:15" s="23" customFormat="1" ht="13.35" customHeight="1" x14ac:dyDescent="0.2">
      <c r="B279" s="31"/>
      <c r="C279" s="31"/>
      <c r="D279" s="31"/>
      <c r="O279" s="31"/>
    </row>
    <row r="280" spans="2:15" s="23" customFormat="1" ht="13.35" customHeight="1" x14ac:dyDescent="0.2">
      <c r="B280" s="31"/>
      <c r="C280" s="31"/>
      <c r="D280" s="31"/>
      <c r="O280" s="31"/>
    </row>
    <row r="281" spans="2:15" s="23" customFormat="1" ht="13.35" customHeight="1" x14ac:dyDescent="0.2">
      <c r="B281" s="31"/>
      <c r="C281" s="31"/>
      <c r="D281" s="31"/>
      <c r="O281" s="31"/>
    </row>
    <row r="282" spans="2:15" s="23" customFormat="1" ht="13.35" customHeight="1" x14ac:dyDescent="0.2">
      <c r="B282" s="31"/>
      <c r="C282" s="31"/>
      <c r="D282" s="31"/>
      <c r="O282" s="31"/>
    </row>
    <row r="283" spans="2:15" s="23" customFormat="1" ht="13.35" customHeight="1" x14ac:dyDescent="0.2">
      <c r="B283" s="31"/>
      <c r="C283" s="31"/>
      <c r="D283" s="31"/>
      <c r="O283" s="31"/>
    </row>
    <row r="284" spans="2:15" s="23" customFormat="1" ht="13.35" customHeight="1" x14ac:dyDescent="0.2">
      <c r="B284" s="31"/>
      <c r="C284" s="31"/>
      <c r="D284" s="31"/>
      <c r="O284" s="31"/>
    </row>
    <row r="285" spans="2:15" s="23" customFormat="1" ht="13.35" customHeight="1" x14ac:dyDescent="0.2">
      <c r="B285" s="31"/>
      <c r="C285" s="31"/>
      <c r="D285" s="31"/>
      <c r="O285" s="31"/>
    </row>
    <row r="286" spans="2:15" s="23" customFormat="1" ht="13.35" customHeight="1" x14ac:dyDescent="0.2">
      <c r="B286" s="31"/>
      <c r="C286" s="31"/>
      <c r="D286" s="31"/>
      <c r="O286" s="31"/>
    </row>
    <row r="287" spans="2:15" s="23" customFormat="1" ht="13.35" customHeight="1" x14ac:dyDescent="0.2">
      <c r="B287" s="31"/>
      <c r="C287" s="31"/>
      <c r="D287" s="31"/>
      <c r="O287" s="31"/>
    </row>
    <row r="288" spans="2:15" s="23" customFormat="1" ht="13.35" customHeight="1" x14ac:dyDescent="0.2">
      <c r="B288" s="31"/>
      <c r="C288" s="31"/>
      <c r="D288" s="31"/>
      <c r="O288" s="31"/>
    </row>
    <row r="289" spans="2:15" s="23" customFormat="1" ht="13.35" customHeight="1" x14ac:dyDescent="0.2">
      <c r="B289" s="31"/>
      <c r="C289" s="31"/>
      <c r="D289" s="31"/>
      <c r="O289" s="31"/>
    </row>
    <row r="290" spans="2:15" s="23" customFormat="1" ht="13.35" customHeight="1" x14ac:dyDescent="0.2">
      <c r="B290" s="31"/>
      <c r="C290" s="31"/>
      <c r="D290" s="31"/>
      <c r="O290" s="31"/>
    </row>
    <row r="291" spans="2:15" s="23" customFormat="1" ht="13.35" customHeight="1" x14ac:dyDescent="0.2">
      <c r="B291" s="31"/>
      <c r="C291" s="31"/>
      <c r="D291" s="31"/>
      <c r="O291" s="31"/>
    </row>
    <row r="292" spans="2:15" s="23" customFormat="1" ht="13.35" customHeight="1" x14ac:dyDescent="0.2">
      <c r="B292" s="31"/>
      <c r="C292" s="31"/>
      <c r="D292" s="31"/>
      <c r="O292" s="31"/>
    </row>
    <row r="293" spans="2:15" s="23" customFormat="1" ht="13.35" customHeight="1" x14ac:dyDescent="0.2">
      <c r="B293" s="31"/>
      <c r="C293" s="31"/>
      <c r="D293" s="31"/>
      <c r="O293" s="31"/>
    </row>
    <row r="294" spans="2:15" s="23" customFormat="1" ht="13.35" customHeight="1" x14ac:dyDescent="0.2">
      <c r="B294" s="31"/>
      <c r="C294" s="31"/>
      <c r="D294" s="31"/>
      <c r="O294" s="31"/>
    </row>
    <row r="295" spans="2:15" s="23" customFormat="1" ht="13.35" customHeight="1" x14ac:dyDescent="0.2">
      <c r="B295" s="31"/>
      <c r="C295" s="31"/>
      <c r="D295" s="31"/>
      <c r="O295" s="31"/>
    </row>
    <row r="296" spans="2:15" s="23" customFormat="1" ht="13.35" customHeight="1" x14ac:dyDescent="0.2">
      <c r="B296" s="31"/>
      <c r="C296" s="31"/>
      <c r="D296" s="31"/>
      <c r="O296" s="31"/>
    </row>
    <row r="297" spans="2:15" s="23" customFormat="1" ht="13.35" customHeight="1" x14ac:dyDescent="0.2">
      <c r="B297" s="31"/>
      <c r="C297" s="31"/>
      <c r="D297" s="31"/>
      <c r="O297" s="31"/>
    </row>
    <row r="298" spans="2:15" s="23" customFormat="1" ht="13.35" customHeight="1" x14ac:dyDescent="0.2">
      <c r="B298" s="31"/>
      <c r="C298" s="31"/>
      <c r="D298" s="31"/>
      <c r="O298" s="31"/>
    </row>
    <row r="299" spans="2:15" s="23" customFormat="1" ht="13.35" customHeight="1" x14ac:dyDescent="0.2">
      <c r="B299" s="31"/>
      <c r="C299" s="31"/>
      <c r="D299" s="31"/>
      <c r="O299" s="31"/>
    </row>
    <row r="300" spans="2:15" s="23" customFormat="1" ht="13.35" customHeight="1" x14ac:dyDescent="0.2">
      <c r="B300" s="31"/>
      <c r="C300" s="31"/>
      <c r="D300" s="31"/>
      <c r="O300" s="31"/>
    </row>
    <row r="301" spans="2:15" s="23" customFormat="1" ht="13.35" customHeight="1" x14ac:dyDescent="0.2">
      <c r="B301" s="31"/>
      <c r="C301" s="31"/>
      <c r="D301" s="31"/>
      <c r="O301" s="31"/>
    </row>
    <row r="302" spans="2:15" s="23" customFormat="1" ht="13.35" customHeight="1" x14ac:dyDescent="0.2">
      <c r="B302" s="31"/>
      <c r="C302" s="31"/>
      <c r="D302" s="31"/>
      <c r="O302" s="31"/>
    </row>
    <row r="303" spans="2:15" s="23" customFormat="1" ht="13.35" customHeight="1" x14ac:dyDescent="0.2">
      <c r="B303" s="31"/>
      <c r="C303" s="31"/>
      <c r="D303" s="31"/>
      <c r="O303" s="31"/>
    </row>
    <row r="304" spans="2:15" s="23" customFormat="1" ht="13.35" customHeight="1" x14ac:dyDescent="0.2">
      <c r="B304" s="31"/>
      <c r="C304" s="31"/>
      <c r="D304" s="31"/>
      <c r="O304" s="31"/>
    </row>
    <row r="305" spans="2:15" s="23" customFormat="1" ht="13.35" customHeight="1" x14ac:dyDescent="0.2">
      <c r="B305" s="31"/>
      <c r="C305" s="31"/>
      <c r="D305" s="31"/>
      <c r="O305" s="31"/>
    </row>
    <row r="306" spans="2:15" s="23" customFormat="1" ht="13.35" customHeight="1" x14ac:dyDescent="0.2">
      <c r="B306" s="31"/>
      <c r="C306" s="31"/>
      <c r="D306" s="31"/>
      <c r="O306" s="31"/>
    </row>
    <row r="307" spans="2:15" s="23" customFormat="1" ht="13.35" customHeight="1" x14ac:dyDescent="0.2">
      <c r="B307" s="31"/>
      <c r="C307" s="31"/>
      <c r="D307" s="31"/>
      <c r="O307" s="31"/>
    </row>
    <row r="308" spans="2:15" s="23" customFormat="1" ht="13.35" customHeight="1" x14ac:dyDescent="0.2">
      <c r="B308" s="31"/>
      <c r="C308" s="31"/>
      <c r="D308" s="31"/>
      <c r="O308" s="31"/>
    </row>
    <row r="309" spans="2:15" s="23" customFormat="1" ht="13.35" customHeight="1" x14ac:dyDescent="0.2">
      <c r="B309" s="31"/>
      <c r="C309" s="31"/>
      <c r="D309" s="31"/>
      <c r="O309" s="31"/>
    </row>
    <row r="310" spans="2:15" s="23" customFormat="1" ht="13.35" customHeight="1" x14ac:dyDescent="0.2">
      <c r="B310" s="31"/>
      <c r="C310" s="31"/>
      <c r="D310" s="31"/>
      <c r="O310" s="31"/>
    </row>
    <row r="311" spans="2:15" s="23" customFormat="1" ht="13.35" customHeight="1" x14ac:dyDescent="0.2">
      <c r="B311" s="31"/>
      <c r="C311" s="31"/>
      <c r="D311" s="31"/>
      <c r="O311" s="31"/>
    </row>
    <row r="312" spans="2:15" s="23" customFormat="1" ht="13.35" customHeight="1" x14ac:dyDescent="0.2">
      <c r="B312" s="31"/>
      <c r="C312" s="31"/>
      <c r="D312" s="31"/>
      <c r="O312" s="31"/>
    </row>
    <row r="313" spans="2:15" s="23" customFormat="1" ht="13.35" customHeight="1" x14ac:dyDescent="0.2">
      <c r="B313" s="31"/>
      <c r="C313" s="31"/>
      <c r="D313" s="31"/>
      <c r="O313" s="31"/>
    </row>
    <row r="314" spans="2:15" s="23" customFormat="1" ht="13.35" customHeight="1" x14ac:dyDescent="0.2">
      <c r="B314" s="31"/>
      <c r="C314" s="31"/>
      <c r="D314" s="31"/>
      <c r="O314" s="31"/>
    </row>
    <row r="315" spans="2:15" s="23" customFormat="1" ht="13.35" customHeight="1" x14ac:dyDescent="0.2">
      <c r="B315" s="31"/>
      <c r="C315" s="31"/>
      <c r="D315" s="31"/>
      <c r="O315" s="31"/>
    </row>
    <row r="316" spans="2:15" s="23" customFormat="1" ht="13.35" customHeight="1" x14ac:dyDescent="0.2">
      <c r="B316" s="31"/>
      <c r="C316" s="31"/>
      <c r="D316" s="31"/>
      <c r="O316" s="31"/>
    </row>
    <row r="317" spans="2:15" s="23" customFormat="1" ht="13.35" customHeight="1" x14ac:dyDescent="0.2">
      <c r="B317" s="31"/>
      <c r="C317" s="31"/>
      <c r="D317" s="31"/>
      <c r="O317" s="31"/>
    </row>
    <row r="318" spans="2:15" s="23" customFormat="1" ht="13.35" customHeight="1" x14ac:dyDescent="0.2">
      <c r="B318" s="31"/>
      <c r="C318" s="31"/>
      <c r="D318" s="31"/>
      <c r="O318" s="31"/>
    </row>
    <row r="319" spans="2:15" s="23" customFormat="1" ht="13.35" customHeight="1" x14ac:dyDescent="0.2">
      <c r="B319" s="31"/>
      <c r="C319" s="31"/>
      <c r="D319" s="31"/>
      <c r="O319" s="31"/>
    </row>
    <row r="320" spans="2:15" s="23" customFormat="1" ht="13.35" customHeight="1" x14ac:dyDescent="0.2">
      <c r="B320" s="31"/>
      <c r="C320" s="31"/>
      <c r="D320" s="31"/>
      <c r="O320" s="31"/>
    </row>
    <row r="321" spans="2:15" s="23" customFormat="1" ht="13.35" customHeight="1" x14ac:dyDescent="0.2">
      <c r="B321" s="31"/>
      <c r="C321" s="31"/>
      <c r="D321" s="31"/>
      <c r="O321" s="31"/>
    </row>
    <row r="322" spans="2:15" s="23" customFormat="1" ht="13.35" customHeight="1" x14ac:dyDescent="0.2">
      <c r="B322" s="31"/>
      <c r="C322" s="31"/>
      <c r="D322" s="31"/>
      <c r="O322" s="31"/>
    </row>
    <row r="323" spans="2:15" s="23" customFormat="1" ht="13.35" customHeight="1" x14ac:dyDescent="0.2">
      <c r="B323" s="31"/>
      <c r="C323" s="31"/>
      <c r="D323" s="31"/>
      <c r="O323" s="31"/>
    </row>
    <row r="324" spans="2:15" s="23" customFormat="1" ht="13.35" customHeight="1" x14ac:dyDescent="0.2">
      <c r="B324" s="31"/>
      <c r="C324" s="31"/>
      <c r="D324" s="31"/>
      <c r="O324" s="31"/>
    </row>
    <row r="325" spans="2:15" s="23" customFormat="1" ht="13.35" customHeight="1" x14ac:dyDescent="0.2">
      <c r="B325" s="31"/>
      <c r="C325" s="31"/>
      <c r="D325" s="31"/>
      <c r="O325" s="31"/>
    </row>
    <row r="326" spans="2:15" s="23" customFormat="1" ht="13.35" customHeight="1" x14ac:dyDescent="0.2">
      <c r="B326" s="31"/>
      <c r="C326" s="31"/>
      <c r="D326" s="31"/>
      <c r="O326" s="31"/>
    </row>
    <row r="327" spans="2:15" s="23" customFormat="1" ht="13.35" customHeight="1" x14ac:dyDescent="0.2">
      <c r="B327" s="31"/>
      <c r="C327" s="31"/>
      <c r="D327" s="31"/>
      <c r="O327" s="31"/>
    </row>
    <row r="328" spans="2:15" s="23" customFormat="1" ht="13.35" customHeight="1" x14ac:dyDescent="0.2">
      <c r="B328" s="31"/>
      <c r="C328" s="31"/>
      <c r="D328" s="31"/>
      <c r="O328" s="31"/>
    </row>
    <row r="329" spans="2:15" s="23" customFormat="1" ht="13.35" customHeight="1" x14ac:dyDescent="0.2">
      <c r="B329" s="31"/>
      <c r="C329" s="31"/>
      <c r="D329" s="31"/>
      <c r="O329" s="31"/>
    </row>
    <row r="330" spans="2:15" s="23" customFormat="1" ht="13.35" customHeight="1" x14ac:dyDescent="0.2">
      <c r="B330" s="31"/>
      <c r="C330" s="31"/>
      <c r="D330" s="31"/>
      <c r="O330" s="31"/>
    </row>
    <row r="331" spans="2:15" s="23" customFormat="1" ht="13.35" customHeight="1" x14ac:dyDescent="0.2">
      <c r="B331" s="31"/>
      <c r="C331" s="31"/>
      <c r="D331" s="31"/>
      <c r="O331" s="31"/>
    </row>
    <row r="332" spans="2:15" s="23" customFormat="1" ht="13.35" customHeight="1" x14ac:dyDescent="0.2">
      <c r="B332" s="31"/>
      <c r="C332" s="31"/>
      <c r="D332" s="31"/>
      <c r="O332" s="31"/>
    </row>
    <row r="333" spans="2:15" s="23" customFormat="1" ht="13.35" customHeight="1" x14ac:dyDescent="0.2">
      <c r="B333" s="31"/>
      <c r="C333" s="31"/>
      <c r="D333" s="31"/>
      <c r="O333" s="31"/>
    </row>
    <row r="334" spans="2:15" s="23" customFormat="1" ht="13.35" customHeight="1" x14ac:dyDescent="0.2">
      <c r="B334" s="31"/>
      <c r="C334" s="31"/>
      <c r="D334" s="31"/>
      <c r="O334" s="31"/>
    </row>
    <row r="335" spans="2:15" s="23" customFormat="1" ht="13.35" customHeight="1" x14ac:dyDescent="0.2">
      <c r="B335" s="31"/>
      <c r="C335" s="31"/>
      <c r="D335" s="31"/>
      <c r="O335" s="31"/>
    </row>
    <row r="336" spans="2:15" s="23" customFormat="1" ht="13.35" customHeight="1" x14ac:dyDescent="0.2">
      <c r="B336" s="31"/>
      <c r="C336" s="31"/>
      <c r="D336" s="31"/>
      <c r="O336" s="31"/>
    </row>
    <row r="337" spans="2:15" s="23" customFormat="1" ht="13.35" customHeight="1" x14ac:dyDescent="0.2">
      <c r="B337" s="31"/>
      <c r="C337" s="31"/>
      <c r="D337" s="31"/>
      <c r="O337" s="31"/>
    </row>
    <row r="338" spans="2:15" s="23" customFormat="1" ht="13.35" customHeight="1" x14ac:dyDescent="0.2">
      <c r="B338" s="31"/>
      <c r="C338" s="31"/>
      <c r="D338" s="31"/>
      <c r="O338" s="31"/>
    </row>
    <row r="339" spans="2:15" s="23" customFormat="1" ht="13.35" customHeight="1" x14ac:dyDescent="0.2">
      <c r="B339" s="31"/>
      <c r="C339" s="31"/>
      <c r="D339" s="31"/>
      <c r="O339" s="31"/>
    </row>
    <row r="340" spans="2:15" s="23" customFormat="1" ht="13.35" customHeight="1" x14ac:dyDescent="0.2">
      <c r="B340" s="31"/>
      <c r="C340" s="31"/>
      <c r="D340" s="31"/>
      <c r="O340" s="31"/>
    </row>
    <row r="341" spans="2:15" s="23" customFormat="1" ht="13.35" customHeight="1" x14ac:dyDescent="0.2">
      <c r="B341" s="31"/>
      <c r="C341" s="31"/>
      <c r="D341" s="31"/>
      <c r="O341" s="31"/>
    </row>
    <row r="342" spans="2:15" s="23" customFormat="1" ht="13.35" customHeight="1" x14ac:dyDescent="0.2">
      <c r="B342" s="31"/>
      <c r="C342" s="31"/>
      <c r="D342" s="31"/>
      <c r="O342" s="31"/>
    </row>
    <row r="343" spans="2:15" s="23" customFormat="1" ht="13.35" customHeight="1" x14ac:dyDescent="0.2">
      <c r="B343" s="31"/>
      <c r="C343" s="31"/>
      <c r="D343" s="31"/>
      <c r="O343" s="31"/>
    </row>
    <row r="344" spans="2:15" s="23" customFormat="1" ht="13.35" customHeight="1" x14ac:dyDescent="0.2">
      <c r="B344" s="31"/>
      <c r="C344" s="31"/>
      <c r="D344" s="31"/>
      <c r="O344" s="31"/>
    </row>
    <row r="345" spans="2:15" s="23" customFormat="1" ht="13.35" customHeight="1" x14ac:dyDescent="0.2">
      <c r="B345" s="31"/>
      <c r="C345" s="31"/>
      <c r="D345" s="31"/>
      <c r="O345" s="31"/>
    </row>
    <row r="346" spans="2:15" s="23" customFormat="1" ht="13.35" customHeight="1" x14ac:dyDescent="0.2">
      <c r="B346" s="31"/>
      <c r="C346" s="31"/>
      <c r="D346" s="31"/>
      <c r="O346" s="31"/>
    </row>
    <row r="347" spans="2:15" s="23" customFormat="1" ht="13.35" customHeight="1" x14ac:dyDescent="0.2">
      <c r="B347" s="31"/>
      <c r="C347" s="31"/>
      <c r="D347" s="31"/>
      <c r="O347" s="31"/>
    </row>
    <row r="348" spans="2:15" s="23" customFormat="1" ht="13.35" customHeight="1" x14ac:dyDescent="0.2">
      <c r="B348" s="31"/>
      <c r="C348" s="31"/>
      <c r="D348" s="31"/>
      <c r="O348" s="31"/>
    </row>
    <row r="349" spans="2:15" s="23" customFormat="1" ht="13.35" customHeight="1" x14ac:dyDescent="0.2">
      <c r="B349" s="31"/>
      <c r="C349" s="31"/>
      <c r="D349" s="31"/>
      <c r="O349" s="31"/>
    </row>
    <row r="350" spans="2:15" s="23" customFormat="1" ht="13.35" customHeight="1" x14ac:dyDescent="0.2">
      <c r="B350" s="31"/>
      <c r="C350" s="31"/>
      <c r="D350" s="31"/>
      <c r="O350" s="31"/>
    </row>
    <row r="351" spans="2:15" s="23" customFormat="1" ht="13.35" customHeight="1" x14ac:dyDescent="0.2">
      <c r="B351" s="31"/>
      <c r="C351" s="31"/>
      <c r="D351" s="31"/>
      <c r="O351" s="31"/>
    </row>
    <row r="352" spans="2:15" s="23" customFormat="1" ht="13.35" customHeight="1" x14ac:dyDescent="0.2">
      <c r="B352" s="31"/>
      <c r="C352" s="31"/>
      <c r="D352" s="31"/>
      <c r="O352" s="31"/>
    </row>
    <row r="353" spans="2:15" s="23" customFormat="1" ht="13.35" customHeight="1" x14ac:dyDescent="0.2">
      <c r="B353" s="31"/>
      <c r="C353" s="31"/>
      <c r="D353" s="31"/>
      <c r="O353" s="31"/>
    </row>
    <row r="354" spans="2:15" s="23" customFormat="1" ht="13.35" customHeight="1" x14ac:dyDescent="0.2">
      <c r="B354" s="31"/>
      <c r="C354" s="31"/>
      <c r="D354" s="31"/>
      <c r="O354" s="31"/>
    </row>
    <row r="355" spans="2:15" s="23" customFormat="1" ht="13.35" customHeight="1" x14ac:dyDescent="0.2">
      <c r="B355" s="31"/>
      <c r="C355" s="31"/>
      <c r="D355" s="31"/>
      <c r="O355" s="31"/>
    </row>
    <row r="356" spans="2:15" s="23" customFormat="1" ht="13.35" customHeight="1" x14ac:dyDescent="0.2">
      <c r="B356" s="31"/>
      <c r="C356" s="31"/>
      <c r="D356" s="31"/>
      <c r="O356" s="31"/>
    </row>
    <row r="357" spans="2:15" s="23" customFormat="1" ht="13.35" customHeight="1" x14ac:dyDescent="0.2">
      <c r="B357" s="31"/>
      <c r="C357" s="31"/>
      <c r="D357" s="31"/>
      <c r="O357" s="31"/>
    </row>
    <row r="358" spans="2:15" s="23" customFormat="1" ht="13.35" customHeight="1" x14ac:dyDescent="0.2">
      <c r="B358" s="31"/>
      <c r="C358" s="31"/>
      <c r="D358" s="31"/>
      <c r="O358" s="31"/>
    </row>
    <row r="359" spans="2:15" s="23" customFormat="1" ht="13.35" customHeight="1" x14ac:dyDescent="0.2">
      <c r="B359" s="31"/>
      <c r="C359" s="31"/>
      <c r="D359" s="31"/>
      <c r="O359" s="31"/>
    </row>
    <row r="360" spans="2:15" s="23" customFormat="1" ht="13.35" customHeight="1" x14ac:dyDescent="0.2">
      <c r="B360" s="31"/>
      <c r="C360" s="31"/>
      <c r="D360" s="31"/>
      <c r="O360" s="31"/>
    </row>
    <row r="361" spans="2:15" s="23" customFormat="1" ht="13.35" customHeight="1" x14ac:dyDescent="0.2">
      <c r="B361" s="31"/>
      <c r="C361" s="31"/>
      <c r="D361" s="31"/>
      <c r="O361" s="31"/>
    </row>
    <row r="362" spans="2:15" s="23" customFormat="1" ht="13.35" customHeight="1" x14ac:dyDescent="0.2">
      <c r="B362" s="31"/>
      <c r="C362" s="31"/>
      <c r="D362" s="31"/>
      <c r="O362" s="31"/>
    </row>
    <row r="363" spans="2:15" s="23" customFormat="1" ht="13.35" customHeight="1" x14ac:dyDescent="0.2">
      <c r="B363" s="31"/>
      <c r="C363" s="31"/>
      <c r="D363" s="31"/>
      <c r="O363" s="31"/>
    </row>
    <row r="364" spans="2:15" s="23" customFormat="1" ht="13.35" customHeight="1" x14ac:dyDescent="0.2">
      <c r="B364" s="31"/>
      <c r="C364" s="31"/>
      <c r="D364" s="31"/>
      <c r="O364" s="31"/>
    </row>
    <row r="365" spans="2:15" s="23" customFormat="1" ht="13.35" customHeight="1" x14ac:dyDescent="0.2">
      <c r="B365" s="31"/>
      <c r="C365" s="31"/>
      <c r="D365" s="31"/>
      <c r="O365" s="31"/>
    </row>
    <row r="366" spans="2:15" s="23" customFormat="1" ht="13.35" customHeight="1" x14ac:dyDescent="0.2">
      <c r="B366" s="31"/>
      <c r="C366" s="31"/>
      <c r="D366" s="31"/>
      <c r="O366" s="31"/>
    </row>
    <row r="367" spans="2:15" s="23" customFormat="1" ht="13.35" customHeight="1" x14ac:dyDescent="0.2">
      <c r="B367" s="31"/>
      <c r="C367" s="31"/>
      <c r="D367" s="31"/>
      <c r="O367" s="31"/>
    </row>
    <row r="368" spans="2:15" s="23" customFormat="1" ht="13.35" customHeight="1" x14ac:dyDescent="0.2">
      <c r="B368" s="31"/>
      <c r="C368" s="31"/>
      <c r="D368" s="31"/>
      <c r="O368" s="31"/>
    </row>
    <row r="369" spans="2:15" s="23" customFormat="1" ht="13.35" customHeight="1" x14ac:dyDescent="0.2">
      <c r="B369" s="31"/>
      <c r="C369" s="31"/>
      <c r="D369" s="31"/>
      <c r="O369" s="31"/>
    </row>
    <row r="370" spans="2:15" s="23" customFormat="1" ht="13.35" customHeight="1" x14ac:dyDescent="0.2">
      <c r="B370" s="31"/>
      <c r="C370" s="31"/>
      <c r="D370" s="31"/>
      <c r="O370" s="31"/>
    </row>
    <row r="371" spans="2:15" s="23" customFormat="1" ht="13.35" customHeight="1" x14ac:dyDescent="0.2">
      <c r="B371" s="31"/>
      <c r="C371" s="31"/>
      <c r="D371" s="31"/>
      <c r="O371" s="31"/>
    </row>
    <row r="372" spans="2:15" s="23" customFormat="1" ht="13.35" customHeight="1" x14ac:dyDescent="0.2">
      <c r="B372" s="31"/>
      <c r="C372" s="31"/>
      <c r="D372" s="31"/>
      <c r="O372" s="31"/>
    </row>
    <row r="373" spans="2:15" s="23" customFormat="1" ht="13.35" customHeight="1" x14ac:dyDescent="0.2">
      <c r="B373" s="31"/>
      <c r="C373" s="31"/>
      <c r="D373" s="31"/>
      <c r="O373" s="31"/>
    </row>
    <row r="374" spans="2:15" s="23" customFormat="1" ht="13.35" customHeight="1" x14ac:dyDescent="0.2">
      <c r="B374" s="31"/>
      <c r="C374" s="31"/>
      <c r="D374" s="31"/>
      <c r="O374" s="31"/>
    </row>
    <row r="375" spans="2:15" s="23" customFormat="1" ht="13.35" customHeight="1" x14ac:dyDescent="0.2">
      <c r="B375" s="31"/>
      <c r="C375" s="31"/>
      <c r="D375" s="31"/>
      <c r="O375" s="31"/>
    </row>
    <row r="376" spans="2:15" s="23" customFormat="1" ht="13.35" customHeight="1" x14ac:dyDescent="0.2">
      <c r="B376" s="31"/>
      <c r="C376" s="31"/>
      <c r="D376" s="31"/>
      <c r="O376" s="31"/>
    </row>
    <row r="377" spans="2:15" s="23" customFormat="1" ht="13.35" customHeight="1" x14ac:dyDescent="0.2">
      <c r="B377" s="31"/>
      <c r="C377" s="31"/>
      <c r="D377" s="31"/>
      <c r="O377" s="31"/>
    </row>
    <row r="378" spans="2:15" s="23" customFormat="1" ht="13.35" customHeight="1" x14ac:dyDescent="0.2">
      <c r="B378" s="31"/>
      <c r="C378" s="31"/>
      <c r="D378" s="31"/>
      <c r="O378" s="31"/>
    </row>
    <row r="379" spans="2:15" s="23" customFormat="1" ht="13.35" customHeight="1" x14ac:dyDescent="0.2">
      <c r="B379" s="31"/>
      <c r="C379" s="31"/>
      <c r="D379" s="31"/>
      <c r="O379" s="31"/>
    </row>
    <row r="380" spans="2:15" s="23" customFormat="1" ht="13.35" customHeight="1" x14ac:dyDescent="0.2">
      <c r="B380" s="31"/>
      <c r="C380" s="31"/>
      <c r="D380" s="31"/>
      <c r="O380" s="31"/>
    </row>
    <row r="381" spans="2:15" s="23" customFormat="1" ht="13.35" customHeight="1" x14ac:dyDescent="0.2">
      <c r="B381" s="31"/>
      <c r="C381" s="31"/>
      <c r="D381" s="31"/>
      <c r="O381" s="31"/>
    </row>
    <row r="382" spans="2:15" s="23" customFormat="1" ht="13.35" customHeight="1" x14ac:dyDescent="0.2">
      <c r="B382" s="31"/>
      <c r="C382" s="31"/>
      <c r="D382" s="31"/>
      <c r="O382" s="31"/>
    </row>
    <row r="383" spans="2:15" s="23" customFormat="1" ht="13.35" customHeight="1" x14ac:dyDescent="0.2">
      <c r="B383" s="31"/>
      <c r="C383" s="31"/>
      <c r="D383" s="31"/>
      <c r="O383" s="31"/>
    </row>
    <row r="384" spans="2:15" s="23" customFormat="1" ht="13.35" customHeight="1" x14ac:dyDescent="0.2">
      <c r="B384" s="31"/>
      <c r="C384" s="31"/>
      <c r="D384" s="31"/>
      <c r="O384" s="31"/>
    </row>
    <row r="385" spans="2:15" s="23" customFormat="1" ht="13.35" customHeight="1" x14ac:dyDescent="0.2">
      <c r="B385" s="31"/>
      <c r="C385" s="31"/>
      <c r="D385" s="31"/>
      <c r="O385" s="31"/>
    </row>
    <row r="386" spans="2:15" s="23" customFormat="1" ht="13.35" customHeight="1" x14ac:dyDescent="0.2">
      <c r="B386" s="31"/>
      <c r="C386" s="31"/>
      <c r="D386" s="31"/>
      <c r="O386" s="31"/>
    </row>
    <row r="387" spans="2:15" s="23" customFormat="1" ht="13.35" customHeight="1" x14ac:dyDescent="0.2">
      <c r="B387" s="31"/>
      <c r="C387" s="31"/>
      <c r="D387" s="31"/>
      <c r="O387" s="31"/>
    </row>
    <row r="388" spans="2:15" s="23" customFormat="1" ht="13.35" customHeight="1" x14ac:dyDescent="0.2">
      <c r="B388" s="31"/>
      <c r="C388" s="31"/>
      <c r="D388" s="31"/>
      <c r="O388" s="31"/>
    </row>
    <row r="389" spans="2:15" s="23" customFormat="1" ht="13.35" customHeight="1" x14ac:dyDescent="0.2">
      <c r="B389" s="31"/>
      <c r="C389" s="31"/>
      <c r="D389" s="31"/>
      <c r="O389" s="31"/>
    </row>
    <row r="390" spans="2:15" s="23" customFormat="1" ht="13.35" customHeight="1" x14ac:dyDescent="0.2">
      <c r="B390" s="31"/>
      <c r="C390" s="31"/>
      <c r="D390" s="31"/>
      <c r="O390" s="31"/>
    </row>
    <row r="391" spans="2:15" s="23" customFormat="1" ht="13.35" customHeight="1" x14ac:dyDescent="0.2">
      <c r="B391" s="31"/>
      <c r="C391" s="31"/>
      <c r="D391" s="31"/>
      <c r="O391" s="31"/>
    </row>
    <row r="392" spans="2:15" s="23" customFormat="1" ht="13.35" customHeight="1" x14ac:dyDescent="0.2">
      <c r="B392" s="31"/>
      <c r="C392" s="31"/>
      <c r="D392" s="31"/>
      <c r="O392" s="31"/>
    </row>
    <row r="393" spans="2:15" s="23" customFormat="1" ht="13.35" customHeight="1" x14ac:dyDescent="0.2">
      <c r="B393" s="31"/>
      <c r="C393" s="31"/>
      <c r="D393" s="31"/>
      <c r="O393" s="31"/>
    </row>
    <row r="394" spans="2:15" s="23" customFormat="1" ht="13.35" customHeight="1" x14ac:dyDescent="0.2">
      <c r="B394" s="31"/>
      <c r="C394" s="31"/>
      <c r="D394" s="31"/>
      <c r="O394" s="31"/>
    </row>
    <row r="395" spans="2:15" s="23" customFormat="1" ht="13.35" customHeight="1" x14ac:dyDescent="0.2">
      <c r="B395" s="31"/>
      <c r="C395" s="31"/>
      <c r="D395" s="31"/>
      <c r="O395" s="31"/>
    </row>
    <row r="396" spans="2:15" s="23" customFormat="1" ht="13.35" customHeight="1" x14ac:dyDescent="0.2">
      <c r="B396" s="31"/>
      <c r="C396" s="31"/>
      <c r="D396" s="31"/>
      <c r="O396" s="31"/>
    </row>
    <row r="397" spans="2:15" s="23" customFormat="1" ht="13.35" customHeight="1" x14ac:dyDescent="0.2">
      <c r="B397" s="31"/>
      <c r="C397" s="31"/>
      <c r="D397" s="31"/>
      <c r="O397" s="31"/>
    </row>
    <row r="398" spans="2:15" s="23" customFormat="1" ht="13.35" customHeight="1" x14ac:dyDescent="0.2">
      <c r="B398" s="31"/>
      <c r="C398" s="31"/>
      <c r="D398" s="31"/>
      <c r="O398" s="31"/>
    </row>
    <row r="399" spans="2:15" s="23" customFormat="1" ht="13.35" customHeight="1" x14ac:dyDescent="0.2">
      <c r="B399" s="31"/>
      <c r="C399" s="31"/>
      <c r="D399" s="31"/>
      <c r="O399" s="31"/>
    </row>
    <row r="400" spans="2:15" s="23" customFormat="1" ht="13.35" customHeight="1" x14ac:dyDescent="0.2">
      <c r="B400" s="31"/>
      <c r="C400" s="31"/>
      <c r="D400" s="31"/>
      <c r="O400" s="31"/>
    </row>
    <row r="401" spans="2:15" s="23" customFormat="1" ht="13.35" customHeight="1" x14ac:dyDescent="0.2">
      <c r="B401" s="31"/>
      <c r="C401" s="31"/>
      <c r="D401" s="31"/>
      <c r="O401" s="31"/>
    </row>
    <row r="402" spans="2:15" s="23" customFormat="1" ht="13.35" customHeight="1" x14ac:dyDescent="0.2">
      <c r="B402" s="31"/>
      <c r="C402" s="31"/>
      <c r="D402" s="31"/>
      <c r="O402" s="31"/>
    </row>
    <row r="403" spans="2:15" s="23" customFormat="1" ht="13.35" customHeight="1" x14ac:dyDescent="0.2">
      <c r="B403" s="31"/>
      <c r="C403" s="31"/>
      <c r="D403" s="31"/>
      <c r="O403" s="31"/>
    </row>
    <row r="404" spans="2:15" s="23" customFormat="1" ht="13.35" customHeight="1" x14ac:dyDescent="0.2">
      <c r="B404" s="31"/>
      <c r="C404" s="31"/>
      <c r="D404" s="31"/>
      <c r="O404" s="31"/>
    </row>
    <row r="405" spans="2:15" s="23" customFormat="1" ht="13.35" customHeight="1" x14ac:dyDescent="0.2">
      <c r="B405" s="31"/>
      <c r="C405" s="31"/>
      <c r="D405" s="31"/>
      <c r="O405" s="31"/>
    </row>
    <row r="406" spans="2:15" s="23" customFormat="1" ht="13.35" customHeight="1" x14ac:dyDescent="0.2">
      <c r="B406" s="31"/>
      <c r="C406" s="31"/>
      <c r="D406" s="31"/>
      <c r="O406" s="31"/>
    </row>
    <row r="407" spans="2:15" s="23" customFormat="1" ht="13.35" customHeight="1" x14ac:dyDescent="0.2">
      <c r="B407" s="31"/>
      <c r="C407" s="31"/>
      <c r="D407" s="31"/>
      <c r="O407" s="31"/>
    </row>
    <row r="408" spans="2:15" s="23" customFormat="1" ht="13.35" customHeight="1" x14ac:dyDescent="0.2">
      <c r="B408" s="31"/>
      <c r="C408" s="31"/>
      <c r="D408" s="31"/>
      <c r="O408" s="31"/>
    </row>
    <row r="409" spans="2:15" s="23" customFormat="1" ht="13.35" customHeight="1" x14ac:dyDescent="0.2">
      <c r="B409" s="31"/>
      <c r="C409" s="31"/>
      <c r="D409" s="31"/>
      <c r="O409" s="31"/>
    </row>
    <row r="410" spans="2:15" s="23" customFormat="1" ht="13.35" customHeight="1" x14ac:dyDescent="0.2">
      <c r="B410" s="31"/>
      <c r="C410" s="31"/>
      <c r="D410" s="31"/>
      <c r="O410" s="31"/>
    </row>
    <row r="411" spans="2:15" s="23" customFormat="1" ht="13.35" customHeight="1" x14ac:dyDescent="0.2">
      <c r="B411" s="31"/>
      <c r="C411" s="31"/>
      <c r="D411" s="31"/>
      <c r="O411" s="31"/>
    </row>
    <row r="412" spans="2:15" s="23" customFormat="1" ht="13.35" customHeight="1" x14ac:dyDescent="0.2">
      <c r="B412" s="31"/>
      <c r="C412" s="31"/>
      <c r="D412" s="31"/>
      <c r="O412" s="31"/>
    </row>
    <row r="413" spans="2:15" s="23" customFormat="1" ht="13.35" customHeight="1" x14ac:dyDescent="0.2">
      <c r="B413" s="31"/>
      <c r="C413" s="31"/>
      <c r="D413" s="31"/>
      <c r="O413" s="31"/>
    </row>
    <row r="414" spans="2:15" s="23" customFormat="1" ht="13.35" customHeight="1" x14ac:dyDescent="0.2">
      <c r="B414" s="31"/>
      <c r="C414" s="31"/>
      <c r="D414" s="31"/>
      <c r="O414" s="31"/>
    </row>
    <row r="415" spans="2:15" s="23" customFormat="1" ht="13.35" customHeight="1" x14ac:dyDescent="0.2">
      <c r="B415" s="31"/>
      <c r="C415" s="31"/>
      <c r="D415" s="31"/>
      <c r="O415" s="31"/>
    </row>
    <row r="416" spans="2:15" s="23" customFormat="1" ht="13.35" customHeight="1" x14ac:dyDescent="0.2">
      <c r="B416" s="31"/>
      <c r="C416" s="31"/>
      <c r="D416" s="31"/>
      <c r="O416" s="31"/>
    </row>
    <row r="417" spans="2:15" s="23" customFormat="1" ht="13.35" customHeight="1" x14ac:dyDescent="0.2">
      <c r="B417" s="31"/>
      <c r="C417" s="31"/>
      <c r="D417" s="31"/>
      <c r="O417" s="31"/>
    </row>
    <row r="418" spans="2:15" s="23" customFormat="1" ht="13.35" customHeight="1" x14ac:dyDescent="0.2">
      <c r="B418" s="31"/>
      <c r="C418" s="31"/>
      <c r="D418" s="31"/>
      <c r="O418" s="31"/>
    </row>
    <row r="419" spans="2:15" s="23" customFormat="1" ht="13.35" customHeight="1" x14ac:dyDescent="0.2">
      <c r="B419" s="31"/>
      <c r="C419" s="31"/>
      <c r="D419" s="31"/>
      <c r="O419" s="31"/>
    </row>
    <row r="420" spans="2:15" s="23" customFormat="1" ht="13.35" customHeight="1" x14ac:dyDescent="0.2">
      <c r="B420" s="31"/>
      <c r="C420" s="31"/>
      <c r="D420" s="31"/>
      <c r="O420" s="31"/>
    </row>
    <row r="421" spans="2:15" s="23" customFormat="1" ht="13.35" customHeight="1" x14ac:dyDescent="0.2">
      <c r="B421" s="31"/>
      <c r="C421" s="31"/>
      <c r="D421" s="31"/>
      <c r="O421" s="31"/>
    </row>
    <row r="422" spans="2:15" s="23" customFormat="1" ht="13.35" customHeight="1" x14ac:dyDescent="0.2">
      <c r="B422" s="31"/>
      <c r="C422" s="31"/>
      <c r="D422" s="31"/>
      <c r="O422" s="31"/>
    </row>
    <row r="423" spans="2:15" s="23" customFormat="1" ht="13.35" customHeight="1" x14ac:dyDescent="0.2">
      <c r="B423" s="31"/>
      <c r="C423" s="31"/>
      <c r="D423" s="31"/>
      <c r="O423" s="31"/>
    </row>
    <row r="424" spans="2:15" s="23" customFormat="1" ht="13.35" customHeight="1" x14ac:dyDescent="0.2">
      <c r="B424" s="31"/>
      <c r="C424" s="31"/>
      <c r="D424" s="31"/>
      <c r="O424" s="31"/>
    </row>
    <row r="425" spans="2:15" s="23" customFormat="1" ht="13.35" customHeight="1" x14ac:dyDescent="0.2">
      <c r="B425" s="31"/>
      <c r="C425" s="31"/>
      <c r="D425" s="31"/>
      <c r="O425" s="31"/>
    </row>
    <row r="426" spans="2:15" s="23" customFormat="1" ht="13.35" customHeight="1" x14ac:dyDescent="0.2">
      <c r="B426" s="31"/>
      <c r="C426" s="31"/>
      <c r="D426" s="31"/>
      <c r="O426" s="31"/>
    </row>
    <row r="427" spans="2:15" s="23" customFormat="1" ht="13.35" customHeight="1" x14ac:dyDescent="0.2">
      <c r="B427" s="31"/>
      <c r="C427" s="31"/>
      <c r="D427" s="31"/>
      <c r="O427" s="31"/>
    </row>
    <row r="428" spans="2:15" s="23" customFormat="1" ht="13.35" customHeight="1" x14ac:dyDescent="0.2">
      <c r="B428" s="31"/>
      <c r="C428" s="31"/>
      <c r="D428" s="31"/>
      <c r="O428" s="31"/>
    </row>
    <row r="429" spans="2:15" s="23" customFormat="1" ht="13.35" customHeight="1" x14ac:dyDescent="0.2">
      <c r="B429" s="31"/>
      <c r="C429" s="31"/>
      <c r="D429" s="31"/>
      <c r="O429" s="31"/>
    </row>
    <row r="430" spans="2:15" s="23" customFormat="1" ht="13.35" customHeight="1" x14ac:dyDescent="0.2">
      <c r="B430" s="31"/>
      <c r="C430" s="31"/>
      <c r="D430" s="31"/>
      <c r="O430" s="31"/>
    </row>
    <row r="431" spans="2:15" s="23" customFormat="1" ht="13.35" customHeight="1" x14ac:dyDescent="0.2">
      <c r="B431" s="31"/>
      <c r="C431" s="31"/>
      <c r="D431" s="31"/>
      <c r="O431" s="31"/>
    </row>
    <row r="432" spans="2:15" s="23" customFormat="1" ht="13.35" customHeight="1" x14ac:dyDescent="0.2">
      <c r="B432" s="31"/>
      <c r="C432" s="31"/>
      <c r="D432" s="31"/>
      <c r="O432" s="31"/>
    </row>
    <row r="433" spans="2:15" s="23" customFormat="1" ht="13.35" customHeight="1" x14ac:dyDescent="0.2">
      <c r="B433" s="31"/>
      <c r="C433" s="31"/>
      <c r="D433" s="31"/>
      <c r="O433" s="31"/>
    </row>
    <row r="434" spans="2:15" s="23" customFormat="1" ht="13.35" customHeight="1" x14ac:dyDescent="0.2">
      <c r="B434" s="31"/>
      <c r="C434" s="31"/>
      <c r="D434" s="31"/>
      <c r="O434" s="31"/>
    </row>
    <row r="435" spans="2:15" s="23" customFormat="1" ht="13.35" customHeight="1" x14ac:dyDescent="0.2">
      <c r="B435" s="31"/>
      <c r="C435" s="31"/>
      <c r="D435" s="31"/>
      <c r="O435" s="31"/>
    </row>
    <row r="436" spans="2:15" s="23" customFormat="1" ht="13.35" customHeight="1" x14ac:dyDescent="0.2">
      <c r="B436" s="31"/>
      <c r="C436" s="31"/>
      <c r="D436" s="31"/>
      <c r="O436" s="31"/>
    </row>
    <row r="437" spans="2:15" s="23" customFormat="1" ht="13.35" customHeight="1" x14ac:dyDescent="0.2">
      <c r="B437" s="31"/>
      <c r="C437" s="31"/>
      <c r="D437" s="31"/>
      <c r="O437" s="31"/>
    </row>
    <row r="438" spans="2:15" s="23" customFormat="1" ht="13.35" customHeight="1" x14ac:dyDescent="0.2">
      <c r="B438" s="31"/>
      <c r="C438" s="31"/>
      <c r="D438" s="31"/>
      <c r="O438" s="31"/>
    </row>
    <row r="439" spans="2:15" s="23" customFormat="1" ht="13.35" customHeight="1" x14ac:dyDescent="0.2">
      <c r="B439" s="31"/>
      <c r="C439" s="31"/>
      <c r="D439" s="31"/>
      <c r="O439" s="31"/>
    </row>
    <row r="440" spans="2:15" s="23" customFormat="1" ht="13.35" customHeight="1" x14ac:dyDescent="0.2">
      <c r="B440" s="31"/>
      <c r="C440" s="31"/>
      <c r="D440" s="31"/>
      <c r="O440" s="31"/>
    </row>
    <row r="441" spans="2:15" s="23" customFormat="1" ht="13.35" customHeight="1" x14ac:dyDescent="0.2">
      <c r="B441" s="31"/>
      <c r="C441" s="31"/>
      <c r="D441" s="31"/>
      <c r="O441" s="31"/>
    </row>
    <row r="442" spans="2:15" s="23" customFormat="1" ht="13.35" customHeight="1" x14ac:dyDescent="0.2">
      <c r="B442" s="31"/>
      <c r="C442" s="31"/>
      <c r="D442" s="31"/>
      <c r="O442" s="31"/>
    </row>
    <row r="443" spans="2:15" s="23" customFormat="1" ht="13.35" customHeight="1" x14ac:dyDescent="0.2">
      <c r="B443" s="31"/>
      <c r="C443" s="31"/>
      <c r="D443" s="31"/>
      <c r="O443" s="31"/>
    </row>
    <row r="444" spans="2:15" s="23" customFormat="1" ht="13.35" customHeight="1" x14ac:dyDescent="0.2">
      <c r="B444" s="31"/>
      <c r="C444" s="31"/>
      <c r="D444" s="31"/>
      <c r="O444" s="31"/>
    </row>
    <row r="445" spans="2:15" s="23" customFormat="1" ht="13.35" customHeight="1" x14ac:dyDescent="0.2">
      <c r="B445" s="31"/>
      <c r="C445" s="31"/>
      <c r="D445" s="31"/>
      <c r="O445" s="31"/>
    </row>
    <row r="446" spans="2:15" s="23" customFormat="1" ht="13.35" customHeight="1" x14ac:dyDescent="0.2">
      <c r="B446" s="31"/>
      <c r="C446" s="31"/>
      <c r="D446" s="31"/>
      <c r="O446" s="31"/>
    </row>
    <row r="447" spans="2:15" s="23" customFormat="1" ht="13.35" customHeight="1" x14ac:dyDescent="0.2">
      <c r="B447" s="31"/>
      <c r="C447" s="31"/>
      <c r="D447" s="31"/>
      <c r="O447" s="31"/>
    </row>
    <row r="448" spans="2:15" s="23" customFormat="1" ht="13.35" customHeight="1" x14ac:dyDescent="0.2">
      <c r="B448" s="31"/>
      <c r="C448" s="31"/>
      <c r="D448" s="31"/>
      <c r="O448" s="31"/>
    </row>
    <row r="449" spans="2:15" s="23" customFormat="1" ht="13.35" customHeight="1" x14ac:dyDescent="0.2">
      <c r="B449" s="31"/>
      <c r="C449" s="31"/>
      <c r="D449" s="31"/>
      <c r="O449" s="31"/>
    </row>
    <row r="450" spans="2:15" s="23" customFormat="1" ht="13.35" customHeight="1" x14ac:dyDescent="0.2">
      <c r="B450" s="31"/>
      <c r="C450" s="31"/>
      <c r="D450" s="31"/>
      <c r="O450" s="31"/>
    </row>
    <row r="451" spans="2:15" s="23" customFormat="1" ht="13.35" customHeight="1" x14ac:dyDescent="0.2">
      <c r="B451" s="31"/>
      <c r="C451" s="31"/>
      <c r="D451" s="31"/>
      <c r="O451" s="31"/>
    </row>
    <row r="452" spans="2:15" s="23" customFormat="1" ht="13.35" customHeight="1" x14ac:dyDescent="0.2">
      <c r="B452" s="31"/>
      <c r="C452" s="31"/>
      <c r="D452" s="31"/>
      <c r="O452" s="31"/>
    </row>
    <row r="453" spans="2:15" s="23" customFormat="1" ht="13.35" customHeight="1" x14ac:dyDescent="0.2">
      <c r="B453" s="31"/>
      <c r="C453" s="31"/>
      <c r="D453" s="31"/>
      <c r="O453" s="31"/>
    </row>
    <row r="454" spans="2:15" s="23" customFormat="1" ht="13.35" customHeight="1" x14ac:dyDescent="0.2">
      <c r="B454" s="31"/>
      <c r="C454" s="31"/>
      <c r="D454" s="31"/>
      <c r="O454" s="31"/>
    </row>
    <row r="455" spans="2:15" s="23" customFormat="1" ht="13.35" customHeight="1" x14ac:dyDescent="0.2">
      <c r="B455" s="31"/>
      <c r="C455" s="31"/>
      <c r="D455" s="31"/>
      <c r="O455" s="31"/>
    </row>
    <row r="456" spans="2:15" s="23" customFormat="1" ht="13.35" customHeight="1" x14ac:dyDescent="0.2">
      <c r="B456" s="31"/>
      <c r="C456" s="31"/>
      <c r="D456" s="31"/>
      <c r="O456" s="31"/>
    </row>
    <row r="457" spans="2:15" s="23" customFormat="1" ht="13.35" customHeight="1" x14ac:dyDescent="0.2">
      <c r="B457" s="31"/>
      <c r="C457" s="31"/>
      <c r="D457" s="31"/>
      <c r="O457" s="31"/>
    </row>
    <row r="458" spans="2:15" s="23" customFormat="1" ht="13.35" customHeight="1" x14ac:dyDescent="0.2">
      <c r="B458" s="31"/>
      <c r="C458" s="31"/>
      <c r="D458" s="31"/>
      <c r="O458" s="31"/>
    </row>
    <row r="459" spans="2:15" s="23" customFormat="1" ht="13.35" customHeight="1" x14ac:dyDescent="0.2">
      <c r="B459" s="31"/>
      <c r="C459" s="31"/>
      <c r="D459" s="31"/>
      <c r="O459" s="31"/>
    </row>
    <row r="460" spans="2:15" s="23" customFormat="1" ht="13.35" customHeight="1" x14ac:dyDescent="0.2">
      <c r="B460" s="31"/>
      <c r="C460" s="31"/>
      <c r="D460" s="31"/>
      <c r="O460" s="31"/>
    </row>
    <row r="461" spans="2:15" s="23" customFormat="1" ht="13.35" customHeight="1" x14ac:dyDescent="0.2">
      <c r="B461" s="31"/>
      <c r="C461" s="31"/>
      <c r="D461" s="31"/>
      <c r="O461" s="31"/>
    </row>
    <row r="462" spans="2:15" s="23" customFormat="1" ht="13.35" customHeight="1" x14ac:dyDescent="0.2">
      <c r="B462" s="31"/>
      <c r="C462" s="31"/>
      <c r="D462" s="31"/>
      <c r="O462" s="31"/>
    </row>
    <row r="463" spans="2:15" s="23" customFormat="1" ht="13.35" customHeight="1" x14ac:dyDescent="0.2">
      <c r="B463" s="31"/>
      <c r="C463" s="31"/>
      <c r="D463" s="31"/>
      <c r="O463" s="31"/>
    </row>
    <row r="464" spans="2:15" s="23" customFormat="1" ht="13.35" customHeight="1" x14ac:dyDescent="0.2">
      <c r="B464" s="31"/>
      <c r="C464" s="31"/>
      <c r="D464" s="31"/>
      <c r="O464" s="31"/>
    </row>
    <row r="465" spans="2:15" s="23" customFormat="1" ht="13.35" customHeight="1" x14ac:dyDescent="0.2">
      <c r="B465" s="31"/>
      <c r="C465" s="31"/>
      <c r="D465" s="31"/>
      <c r="O465" s="31"/>
    </row>
    <row r="466" spans="2:15" s="23" customFormat="1" ht="13.35" customHeight="1" x14ac:dyDescent="0.2">
      <c r="B466" s="31"/>
      <c r="C466" s="31"/>
      <c r="D466" s="31"/>
      <c r="O466" s="31"/>
    </row>
    <row r="467" spans="2:15" s="23" customFormat="1" ht="13.35" customHeight="1" x14ac:dyDescent="0.2">
      <c r="B467" s="31"/>
      <c r="C467" s="31"/>
      <c r="D467" s="31"/>
      <c r="O467" s="31"/>
    </row>
    <row r="468" spans="2:15" s="23" customFormat="1" ht="13.35" customHeight="1" x14ac:dyDescent="0.2">
      <c r="B468" s="31"/>
      <c r="C468" s="31"/>
      <c r="D468" s="31"/>
      <c r="O468" s="31"/>
    </row>
    <row r="469" spans="2:15" s="23" customFormat="1" ht="13.35" customHeight="1" x14ac:dyDescent="0.2">
      <c r="B469" s="31"/>
      <c r="C469" s="31"/>
      <c r="D469" s="31"/>
      <c r="O469" s="31"/>
    </row>
    <row r="470" spans="2:15" s="23" customFormat="1" ht="13.35" customHeight="1" x14ac:dyDescent="0.2">
      <c r="B470" s="31"/>
      <c r="C470" s="31"/>
      <c r="D470" s="31"/>
      <c r="O470" s="31"/>
    </row>
    <row r="471" spans="2:15" s="23" customFormat="1" ht="13.35" customHeight="1" x14ac:dyDescent="0.2">
      <c r="B471" s="31"/>
      <c r="C471" s="31"/>
      <c r="D471" s="31"/>
      <c r="O471" s="31"/>
    </row>
    <row r="472" spans="2:15" s="23" customFormat="1" ht="13.35" customHeight="1" x14ac:dyDescent="0.2">
      <c r="B472" s="31"/>
      <c r="C472" s="31"/>
      <c r="D472" s="31"/>
      <c r="O472" s="31"/>
    </row>
    <row r="473" spans="2:15" s="23" customFormat="1" ht="13.35" customHeight="1" x14ac:dyDescent="0.2">
      <c r="B473" s="31"/>
      <c r="C473" s="31"/>
      <c r="D473" s="31"/>
      <c r="O473" s="31"/>
    </row>
    <row r="474" spans="2:15" s="23" customFormat="1" ht="13.35" customHeight="1" x14ac:dyDescent="0.2">
      <c r="B474" s="31"/>
      <c r="C474" s="31"/>
      <c r="D474" s="31"/>
      <c r="O474" s="31"/>
    </row>
    <row r="475" spans="2:15" s="23" customFormat="1" ht="13.35" customHeight="1" x14ac:dyDescent="0.2">
      <c r="B475" s="31"/>
      <c r="C475" s="31"/>
      <c r="D475" s="31"/>
      <c r="O475" s="31"/>
    </row>
    <row r="476" spans="2:15" s="23" customFormat="1" ht="13.35" customHeight="1" x14ac:dyDescent="0.2">
      <c r="B476" s="31"/>
      <c r="C476" s="31"/>
      <c r="D476" s="31"/>
      <c r="O476" s="31"/>
    </row>
    <row r="477" spans="2:15" s="23" customFormat="1" ht="13.35" customHeight="1" x14ac:dyDescent="0.2">
      <c r="B477" s="31"/>
      <c r="C477" s="31"/>
      <c r="D477" s="31"/>
      <c r="O477" s="31"/>
    </row>
    <row r="478" spans="2:15" s="23" customFormat="1" ht="13.35" customHeight="1" x14ac:dyDescent="0.2">
      <c r="B478" s="31"/>
      <c r="C478" s="31"/>
      <c r="D478" s="31"/>
      <c r="O478" s="31"/>
    </row>
    <row r="479" spans="2:15" s="23" customFormat="1" ht="13.35" customHeight="1" x14ac:dyDescent="0.2">
      <c r="B479" s="31"/>
      <c r="C479" s="31"/>
      <c r="D479" s="31"/>
      <c r="O479" s="31"/>
    </row>
    <row r="480" spans="2:15" s="23" customFormat="1" ht="13.35" customHeight="1" x14ac:dyDescent="0.2">
      <c r="B480" s="31"/>
      <c r="C480" s="31"/>
      <c r="D480" s="31"/>
      <c r="O480" s="31"/>
    </row>
    <row r="481" spans="2:15" s="23" customFormat="1" ht="13.35" customHeight="1" x14ac:dyDescent="0.2">
      <c r="B481" s="31"/>
      <c r="C481" s="31"/>
      <c r="D481" s="31"/>
      <c r="O481" s="31"/>
    </row>
    <row r="482" spans="2:15" s="23" customFormat="1" ht="13.35" customHeight="1" x14ac:dyDescent="0.2">
      <c r="B482" s="31"/>
      <c r="C482" s="31"/>
      <c r="D482" s="31"/>
      <c r="O482" s="31"/>
    </row>
    <row r="483" spans="2:15" s="23" customFormat="1" ht="13.35" customHeight="1" x14ac:dyDescent="0.2">
      <c r="B483" s="31"/>
      <c r="C483" s="31"/>
      <c r="D483" s="31"/>
      <c r="O483" s="31"/>
    </row>
    <row r="484" spans="2:15" s="23" customFormat="1" ht="13.35" customHeight="1" x14ac:dyDescent="0.2">
      <c r="B484" s="31"/>
      <c r="C484" s="31"/>
      <c r="D484" s="31"/>
      <c r="O484" s="31"/>
    </row>
    <row r="485" spans="2:15" s="23" customFormat="1" ht="13.35" customHeight="1" x14ac:dyDescent="0.2">
      <c r="B485" s="31"/>
      <c r="C485" s="31"/>
      <c r="D485" s="31"/>
      <c r="O485" s="31"/>
    </row>
    <row r="486" spans="2:15" s="23" customFormat="1" ht="13.35" customHeight="1" x14ac:dyDescent="0.2">
      <c r="B486" s="31"/>
      <c r="C486" s="31"/>
      <c r="D486" s="31"/>
      <c r="O486" s="31"/>
    </row>
    <row r="487" spans="2:15" s="23" customFormat="1" ht="13.35" customHeight="1" x14ac:dyDescent="0.2">
      <c r="B487" s="31"/>
      <c r="C487" s="31"/>
      <c r="D487" s="31"/>
      <c r="O487" s="31"/>
    </row>
    <row r="488" spans="2:15" s="23" customFormat="1" ht="13.35" customHeight="1" x14ac:dyDescent="0.2">
      <c r="B488" s="31"/>
      <c r="C488" s="31"/>
      <c r="D488" s="31"/>
      <c r="O488" s="31"/>
    </row>
    <row r="489" spans="2:15" s="23" customFormat="1" ht="13.35" customHeight="1" x14ac:dyDescent="0.2">
      <c r="B489" s="31"/>
      <c r="C489" s="31"/>
      <c r="D489" s="31"/>
      <c r="O489" s="31"/>
    </row>
    <row r="490" spans="2:15" s="23" customFormat="1" ht="13.35" customHeight="1" x14ac:dyDescent="0.2">
      <c r="B490" s="31"/>
      <c r="C490" s="31"/>
      <c r="D490" s="31"/>
      <c r="O490" s="31"/>
    </row>
    <row r="491" spans="2:15" s="23" customFormat="1" ht="13.35" customHeight="1" x14ac:dyDescent="0.2">
      <c r="B491" s="31"/>
      <c r="C491" s="31"/>
      <c r="D491" s="31"/>
      <c r="O491" s="31"/>
    </row>
    <row r="492" spans="2:15" s="23" customFormat="1" ht="13.35" customHeight="1" x14ac:dyDescent="0.2">
      <c r="B492" s="31"/>
      <c r="C492" s="31"/>
      <c r="D492" s="31"/>
      <c r="O492" s="31"/>
    </row>
    <row r="493" spans="2:15" s="23" customFormat="1" ht="13.35" customHeight="1" x14ac:dyDescent="0.2">
      <c r="B493" s="31"/>
      <c r="C493" s="31"/>
      <c r="D493" s="31"/>
      <c r="O493" s="31"/>
    </row>
    <row r="494" spans="2:15" s="23" customFormat="1" ht="13.35" customHeight="1" x14ac:dyDescent="0.2">
      <c r="B494" s="31"/>
      <c r="C494" s="31"/>
      <c r="D494" s="31"/>
      <c r="O494" s="31"/>
    </row>
    <row r="495" spans="2:15" s="23" customFormat="1" ht="13.35" customHeight="1" x14ac:dyDescent="0.2">
      <c r="B495" s="31"/>
      <c r="C495" s="31"/>
      <c r="D495" s="31"/>
      <c r="O495" s="31"/>
    </row>
    <row r="496" spans="2:15" s="23" customFormat="1" ht="13.35" customHeight="1" x14ac:dyDescent="0.2">
      <c r="B496" s="31"/>
      <c r="C496" s="31"/>
      <c r="D496" s="31"/>
      <c r="O496" s="31"/>
    </row>
    <row r="497" spans="2:15" s="23" customFormat="1" ht="13.35" customHeight="1" x14ac:dyDescent="0.2">
      <c r="B497" s="31"/>
      <c r="C497" s="31"/>
      <c r="D497" s="31"/>
      <c r="O497" s="31"/>
    </row>
    <row r="498" spans="2:15" s="23" customFormat="1" ht="13.35" customHeight="1" x14ac:dyDescent="0.2">
      <c r="B498" s="31"/>
      <c r="C498" s="31"/>
      <c r="D498" s="31"/>
      <c r="O498" s="31"/>
    </row>
    <row r="499" spans="2:15" s="23" customFormat="1" ht="13.35" customHeight="1" x14ac:dyDescent="0.2">
      <c r="B499" s="31"/>
      <c r="C499" s="31"/>
      <c r="D499" s="31"/>
      <c r="O499" s="31"/>
    </row>
    <row r="500" spans="2:15" s="23" customFormat="1" ht="13.35" customHeight="1" x14ac:dyDescent="0.2">
      <c r="B500" s="31"/>
      <c r="C500" s="31"/>
      <c r="D500" s="31"/>
      <c r="O500" s="31"/>
    </row>
    <row r="501" spans="2:15" s="23" customFormat="1" ht="13.35" customHeight="1" x14ac:dyDescent="0.2">
      <c r="B501" s="31"/>
      <c r="C501" s="31"/>
      <c r="D501" s="31"/>
      <c r="O501" s="31"/>
    </row>
    <row r="502" spans="2:15" s="23" customFormat="1" ht="13.35" customHeight="1" x14ac:dyDescent="0.2">
      <c r="B502" s="31"/>
      <c r="C502" s="31"/>
      <c r="D502" s="31"/>
      <c r="O502" s="31"/>
    </row>
    <row r="503" spans="2:15" s="23" customFormat="1" ht="13.35" customHeight="1" x14ac:dyDescent="0.2">
      <c r="B503" s="31"/>
      <c r="C503" s="31"/>
      <c r="D503" s="31"/>
      <c r="O503" s="31"/>
    </row>
    <row r="504" spans="2:15" s="23" customFormat="1" ht="13.35" customHeight="1" x14ac:dyDescent="0.2">
      <c r="B504" s="31"/>
      <c r="C504" s="31"/>
      <c r="D504" s="31"/>
      <c r="O504" s="31"/>
    </row>
    <row r="505" spans="2:15" s="23" customFormat="1" ht="13.35" customHeight="1" x14ac:dyDescent="0.2">
      <c r="B505" s="31"/>
      <c r="C505" s="31"/>
      <c r="D505" s="31"/>
      <c r="O505" s="31"/>
    </row>
    <row r="506" spans="2:15" s="23" customFormat="1" ht="13.35" customHeight="1" x14ac:dyDescent="0.2">
      <c r="B506" s="31"/>
      <c r="C506" s="31"/>
      <c r="D506" s="31"/>
      <c r="O506" s="31"/>
    </row>
    <row r="507" spans="2:15" s="23" customFormat="1" ht="13.35" customHeight="1" x14ac:dyDescent="0.2">
      <c r="B507" s="31"/>
      <c r="C507" s="31"/>
      <c r="D507" s="31"/>
      <c r="O507" s="31"/>
    </row>
    <row r="508" spans="2:15" s="23" customFormat="1" ht="13.35" customHeight="1" x14ac:dyDescent="0.2">
      <c r="B508" s="31"/>
      <c r="C508" s="31"/>
      <c r="D508" s="31"/>
      <c r="O508" s="31"/>
    </row>
    <row r="509" spans="2:15" s="23" customFormat="1" ht="13.35" customHeight="1" x14ac:dyDescent="0.2">
      <c r="B509" s="31"/>
      <c r="C509" s="31"/>
      <c r="D509" s="31"/>
      <c r="O509" s="31"/>
    </row>
    <row r="510" spans="2:15" s="23" customFormat="1" ht="13.35" customHeight="1" x14ac:dyDescent="0.2">
      <c r="B510" s="31"/>
      <c r="C510" s="31"/>
      <c r="D510" s="31"/>
      <c r="O510" s="31"/>
    </row>
    <row r="511" spans="2:15" s="23" customFormat="1" ht="13.35" customHeight="1" x14ac:dyDescent="0.2">
      <c r="B511" s="31"/>
      <c r="C511" s="31"/>
      <c r="D511" s="31"/>
      <c r="O511" s="31"/>
    </row>
    <row r="512" spans="2:15" s="23" customFormat="1" ht="13.35" customHeight="1" x14ac:dyDescent="0.2">
      <c r="B512" s="31"/>
      <c r="C512" s="31"/>
      <c r="D512" s="31"/>
      <c r="O512" s="31"/>
    </row>
    <row r="513" spans="2:15" s="23" customFormat="1" ht="13.35" customHeight="1" x14ac:dyDescent="0.2">
      <c r="B513" s="31"/>
      <c r="C513" s="31"/>
      <c r="D513" s="31"/>
      <c r="O513" s="31"/>
    </row>
    <row r="514" spans="2:15" s="23" customFormat="1" ht="13.35" customHeight="1" x14ac:dyDescent="0.2">
      <c r="B514" s="31"/>
      <c r="C514" s="31"/>
      <c r="D514" s="31"/>
      <c r="O514" s="31"/>
    </row>
    <row r="515" spans="2:15" s="23" customFormat="1" ht="13.35" customHeight="1" x14ac:dyDescent="0.2">
      <c r="B515" s="31"/>
      <c r="C515" s="31"/>
      <c r="D515" s="31"/>
      <c r="O515" s="31"/>
    </row>
    <row r="516" spans="2:15" s="23" customFormat="1" ht="13.35" customHeight="1" x14ac:dyDescent="0.2">
      <c r="B516" s="31"/>
      <c r="C516" s="31"/>
      <c r="D516" s="31"/>
      <c r="O516" s="31"/>
    </row>
    <row r="517" spans="2:15" s="23" customFormat="1" ht="13.35" customHeight="1" x14ac:dyDescent="0.2">
      <c r="B517" s="31"/>
      <c r="C517" s="31"/>
      <c r="D517" s="31"/>
      <c r="O517" s="31"/>
    </row>
    <row r="518" spans="2:15" s="23" customFormat="1" ht="13.35" customHeight="1" x14ac:dyDescent="0.2">
      <c r="B518" s="31"/>
      <c r="C518" s="31"/>
      <c r="D518" s="31"/>
      <c r="O518" s="31"/>
    </row>
    <row r="519" spans="2:15" s="23" customFormat="1" ht="13.35" customHeight="1" x14ac:dyDescent="0.2">
      <c r="B519" s="31"/>
      <c r="C519" s="31"/>
      <c r="D519" s="31"/>
      <c r="O519" s="31"/>
    </row>
    <row r="520" spans="2:15" s="23" customFormat="1" ht="13.35" customHeight="1" x14ac:dyDescent="0.2">
      <c r="B520" s="31"/>
      <c r="C520" s="31"/>
      <c r="D520" s="31"/>
      <c r="O520" s="31"/>
    </row>
    <row r="521" spans="2:15" s="23" customFormat="1" ht="13.35" customHeight="1" x14ac:dyDescent="0.2">
      <c r="B521" s="31"/>
      <c r="C521" s="31"/>
      <c r="D521" s="31"/>
      <c r="O521" s="31"/>
    </row>
    <row r="522" spans="2:15" s="23" customFormat="1" ht="13.35" customHeight="1" x14ac:dyDescent="0.2">
      <c r="B522" s="31"/>
      <c r="C522" s="31"/>
      <c r="D522" s="31"/>
      <c r="O522" s="31"/>
    </row>
    <row r="523" spans="2:15" s="23" customFormat="1" ht="13.35" customHeight="1" x14ac:dyDescent="0.2">
      <c r="B523" s="31"/>
      <c r="C523" s="31"/>
      <c r="D523" s="31"/>
      <c r="O523" s="31"/>
    </row>
    <row r="524" spans="2:15" s="23" customFormat="1" ht="13.35" customHeight="1" x14ac:dyDescent="0.2">
      <c r="B524" s="31"/>
      <c r="C524" s="31"/>
      <c r="D524" s="31"/>
      <c r="O524" s="31"/>
    </row>
    <row r="525" spans="2:15" s="23" customFormat="1" ht="13.35" customHeight="1" x14ac:dyDescent="0.2">
      <c r="B525" s="31"/>
      <c r="C525" s="31"/>
      <c r="D525" s="31"/>
      <c r="O525" s="31"/>
    </row>
    <row r="526" spans="2:15" s="23" customFormat="1" ht="13.35" customHeight="1" x14ac:dyDescent="0.2">
      <c r="B526" s="31"/>
      <c r="C526" s="31"/>
      <c r="D526" s="31"/>
      <c r="O526" s="31"/>
    </row>
    <row r="527" spans="2:15" s="23" customFormat="1" ht="13.35" customHeight="1" x14ac:dyDescent="0.2">
      <c r="B527" s="31"/>
      <c r="C527" s="31"/>
      <c r="D527" s="31"/>
      <c r="O527" s="31"/>
    </row>
    <row r="528" spans="2:15" s="23" customFormat="1" ht="13.35" customHeight="1" x14ac:dyDescent="0.2">
      <c r="B528" s="31"/>
      <c r="C528" s="31"/>
      <c r="D528" s="31"/>
      <c r="O528" s="31"/>
    </row>
    <row r="529" spans="2:15" s="23" customFormat="1" ht="13.35" customHeight="1" x14ac:dyDescent="0.2">
      <c r="B529" s="31"/>
      <c r="C529" s="31"/>
      <c r="D529" s="31"/>
      <c r="O529" s="31"/>
    </row>
    <row r="530" spans="2:15" s="23" customFormat="1" ht="13.35" customHeight="1" x14ac:dyDescent="0.2">
      <c r="B530" s="31"/>
      <c r="C530" s="31"/>
      <c r="D530" s="31"/>
      <c r="O530" s="31"/>
    </row>
    <row r="531" spans="2:15" s="23" customFormat="1" ht="13.35" customHeight="1" x14ac:dyDescent="0.2">
      <c r="B531" s="31"/>
      <c r="C531" s="31"/>
      <c r="D531" s="31"/>
      <c r="O531" s="31"/>
    </row>
    <row r="532" spans="2:15" s="23" customFormat="1" ht="13.35" customHeight="1" x14ac:dyDescent="0.2">
      <c r="B532" s="31"/>
      <c r="C532" s="31"/>
      <c r="D532" s="31"/>
      <c r="O532" s="31"/>
    </row>
    <row r="533" spans="2:15" s="23" customFormat="1" ht="13.35" customHeight="1" x14ac:dyDescent="0.2">
      <c r="B533" s="31"/>
      <c r="C533" s="31"/>
      <c r="D533" s="31"/>
      <c r="O533" s="31"/>
    </row>
    <row r="534" spans="2:15" s="23" customFormat="1" ht="13.35" customHeight="1" x14ac:dyDescent="0.2">
      <c r="B534" s="31"/>
      <c r="C534" s="31"/>
      <c r="D534" s="31"/>
      <c r="O534" s="31"/>
    </row>
    <row r="535" spans="2:15" s="23" customFormat="1" ht="13.35" customHeight="1" x14ac:dyDescent="0.2">
      <c r="B535" s="31"/>
      <c r="C535" s="31"/>
      <c r="D535" s="31"/>
      <c r="O535" s="31"/>
    </row>
    <row r="536" spans="2:15" s="23" customFormat="1" ht="13.35" customHeight="1" x14ac:dyDescent="0.2">
      <c r="B536" s="31"/>
      <c r="C536" s="31"/>
      <c r="D536" s="31"/>
      <c r="O536" s="31"/>
    </row>
    <row r="537" spans="2:15" s="23" customFormat="1" ht="13.35" customHeight="1" x14ac:dyDescent="0.2">
      <c r="B537" s="31"/>
      <c r="C537" s="31"/>
      <c r="D537" s="31"/>
      <c r="O537" s="31"/>
    </row>
    <row r="538" spans="2:15" s="23" customFormat="1" ht="13.35" customHeight="1" x14ac:dyDescent="0.2">
      <c r="B538" s="31"/>
      <c r="C538" s="31"/>
      <c r="D538" s="31"/>
      <c r="O538" s="31"/>
    </row>
    <row r="539" spans="2:15" s="23" customFormat="1" ht="13.35" customHeight="1" x14ac:dyDescent="0.2">
      <c r="B539" s="31"/>
      <c r="C539" s="31"/>
      <c r="D539" s="31"/>
      <c r="O539" s="31"/>
    </row>
    <row r="540" spans="2:15" s="23" customFormat="1" ht="13.35" customHeight="1" x14ac:dyDescent="0.2">
      <c r="B540" s="31"/>
      <c r="C540" s="31"/>
      <c r="D540" s="31"/>
      <c r="O540" s="31"/>
    </row>
    <row r="541" spans="2:15" s="23" customFormat="1" ht="13.35" customHeight="1" x14ac:dyDescent="0.2">
      <c r="B541" s="31"/>
      <c r="C541" s="31"/>
      <c r="D541" s="31"/>
      <c r="O541" s="31"/>
    </row>
    <row r="542" spans="2:15" s="23" customFormat="1" ht="13.35" customHeight="1" x14ac:dyDescent="0.2">
      <c r="B542" s="31"/>
      <c r="C542" s="31"/>
      <c r="D542" s="31"/>
      <c r="O542" s="31"/>
    </row>
    <row r="543" spans="2:15" s="23" customFormat="1" ht="13.35" customHeight="1" x14ac:dyDescent="0.2">
      <c r="B543" s="31"/>
      <c r="C543" s="31"/>
      <c r="D543" s="31"/>
      <c r="O543" s="31"/>
    </row>
    <row r="544" spans="2:15" s="23" customFormat="1" ht="13.35" customHeight="1" x14ac:dyDescent="0.2">
      <c r="B544" s="31"/>
      <c r="C544" s="31"/>
      <c r="D544" s="31"/>
      <c r="O544" s="31"/>
    </row>
    <row r="545" spans="2:15" s="23" customFormat="1" ht="13.35" customHeight="1" x14ac:dyDescent="0.2">
      <c r="B545" s="31"/>
      <c r="C545" s="31"/>
      <c r="D545" s="31"/>
      <c r="O545" s="31"/>
    </row>
    <row r="546" spans="2:15" s="23" customFormat="1" ht="13.35" customHeight="1" x14ac:dyDescent="0.2">
      <c r="B546" s="31"/>
      <c r="C546" s="31"/>
      <c r="D546" s="31"/>
      <c r="O546" s="31"/>
    </row>
    <row r="547" spans="2:15" s="23" customFormat="1" ht="13.35" customHeight="1" x14ac:dyDescent="0.2">
      <c r="B547" s="31"/>
      <c r="C547" s="31"/>
      <c r="D547" s="31"/>
      <c r="O547" s="31"/>
    </row>
    <row r="548" spans="2:15" s="23" customFormat="1" ht="13.35" customHeight="1" x14ac:dyDescent="0.2">
      <c r="B548" s="31"/>
      <c r="C548" s="31"/>
      <c r="D548" s="31"/>
      <c r="O548" s="31"/>
    </row>
    <row r="549" spans="2:15" s="23" customFormat="1" ht="13.35" customHeight="1" x14ac:dyDescent="0.2">
      <c r="B549" s="31"/>
      <c r="C549" s="31"/>
      <c r="D549" s="31"/>
      <c r="O549" s="31"/>
    </row>
    <row r="550" spans="2:15" s="23" customFormat="1" ht="13.35" customHeight="1" x14ac:dyDescent="0.2">
      <c r="B550" s="31"/>
      <c r="C550" s="31"/>
      <c r="D550" s="31"/>
      <c r="O550" s="31"/>
    </row>
    <row r="551" spans="2:15" s="23" customFormat="1" ht="13.35" customHeight="1" x14ac:dyDescent="0.2">
      <c r="B551" s="31"/>
      <c r="C551" s="31"/>
      <c r="D551" s="31"/>
      <c r="O551" s="31"/>
    </row>
    <row r="552" spans="2:15" s="23" customFormat="1" ht="13.35" customHeight="1" x14ac:dyDescent="0.2">
      <c r="B552" s="31"/>
      <c r="C552" s="31"/>
      <c r="D552" s="31"/>
      <c r="O552" s="31"/>
    </row>
    <row r="553" spans="2:15" s="23" customFormat="1" ht="13.35" customHeight="1" x14ac:dyDescent="0.2">
      <c r="B553" s="31"/>
      <c r="C553" s="31"/>
      <c r="D553" s="31"/>
      <c r="O553" s="31"/>
    </row>
    <row r="554" spans="2:15" s="23" customFormat="1" ht="13.35" customHeight="1" x14ac:dyDescent="0.2">
      <c r="B554" s="31"/>
      <c r="C554" s="31"/>
      <c r="D554" s="31"/>
      <c r="O554" s="31"/>
    </row>
    <row r="555" spans="2:15" s="23" customFormat="1" ht="13.35" customHeight="1" x14ac:dyDescent="0.2">
      <c r="B555" s="31"/>
      <c r="C555" s="31"/>
      <c r="D555" s="31"/>
      <c r="O555" s="31"/>
    </row>
    <row r="556" spans="2:15" s="23" customFormat="1" ht="13.35" customHeight="1" x14ac:dyDescent="0.2">
      <c r="B556" s="31"/>
      <c r="C556" s="31"/>
      <c r="D556" s="31"/>
      <c r="O556" s="31"/>
    </row>
    <row r="557" spans="2:15" s="23" customFormat="1" ht="13.35" customHeight="1" x14ac:dyDescent="0.2">
      <c r="B557" s="31"/>
      <c r="C557" s="31"/>
      <c r="D557" s="31"/>
      <c r="O557" s="31"/>
    </row>
    <row r="558" spans="2:15" s="23" customFormat="1" ht="13.35" customHeight="1" x14ac:dyDescent="0.2">
      <c r="B558" s="31"/>
      <c r="C558" s="31"/>
      <c r="D558" s="31"/>
      <c r="O558" s="31"/>
    </row>
    <row r="559" spans="2:15" s="23" customFormat="1" ht="13.35" customHeight="1" x14ac:dyDescent="0.2">
      <c r="B559" s="31"/>
      <c r="C559" s="31"/>
      <c r="D559" s="31"/>
      <c r="O559" s="31"/>
    </row>
    <row r="560" spans="2:15" s="23" customFormat="1" ht="13.35" customHeight="1" x14ac:dyDescent="0.2">
      <c r="B560" s="31"/>
      <c r="C560" s="31"/>
      <c r="D560" s="31"/>
      <c r="O560" s="31"/>
    </row>
    <row r="561" spans="2:15" s="23" customFormat="1" ht="13.35" customHeight="1" x14ac:dyDescent="0.2">
      <c r="B561" s="31"/>
      <c r="C561" s="31"/>
      <c r="D561" s="31"/>
      <c r="O561" s="31"/>
    </row>
    <row r="562" spans="2:15" s="23" customFormat="1" ht="13.35" customHeight="1" x14ac:dyDescent="0.2">
      <c r="B562" s="31"/>
      <c r="C562" s="31"/>
      <c r="D562" s="31"/>
      <c r="O562" s="31"/>
    </row>
    <row r="563" spans="2:15" s="23" customFormat="1" ht="13.35" customHeight="1" x14ac:dyDescent="0.2">
      <c r="B563" s="31"/>
      <c r="C563" s="31"/>
      <c r="D563" s="31"/>
      <c r="O563" s="31"/>
    </row>
    <row r="564" spans="2:15" s="23" customFormat="1" ht="13.35" customHeight="1" x14ac:dyDescent="0.2">
      <c r="B564" s="31"/>
      <c r="C564" s="31"/>
      <c r="D564" s="31"/>
      <c r="O564" s="31"/>
    </row>
    <row r="565" spans="2:15" s="23" customFormat="1" ht="13.35" customHeight="1" x14ac:dyDescent="0.2">
      <c r="B565" s="31"/>
      <c r="C565" s="31"/>
      <c r="D565" s="31"/>
      <c r="O565" s="31"/>
    </row>
    <row r="566" spans="2:15" s="23" customFormat="1" ht="13.35" customHeight="1" x14ac:dyDescent="0.2">
      <c r="B566" s="31"/>
      <c r="C566" s="31"/>
      <c r="D566" s="31"/>
      <c r="O566" s="31"/>
    </row>
    <row r="567" spans="2:15" s="23" customFormat="1" ht="13.35" customHeight="1" x14ac:dyDescent="0.2">
      <c r="B567" s="31"/>
      <c r="C567" s="31"/>
      <c r="D567" s="31"/>
      <c r="O567" s="31"/>
    </row>
    <row r="568" spans="2:15" s="23" customFormat="1" ht="13.35" customHeight="1" x14ac:dyDescent="0.2">
      <c r="B568" s="31"/>
      <c r="C568" s="31"/>
      <c r="D568" s="31"/>
      <c r="O568" s="31"/>
    </row>
    <row r="569" spans="2:15" s="23" customFormat="1" ht="13.35" customHeight="1" x14ac:dyDescent="0.2">
      <c r="B569" s="31"/>
      <c r="C569" s="31"/>
      <c r="D569" s="31"/>
      <c r="O569" s="31"/>
    </row>
    <row r="570" spans="2:15" s="23" customFormat="1" ht="13.35" customHeight="1" x14ac:dyDescent="0.2">
      <c r="B570" s="31"/>
      <c r="C570" s="31"/>
      <c r="D570" s="31"/>
      <c r="O570" s="31"/>
    </row>
    <row r="571" spans="2:15" s="23" customFormat="1" ht="13.35" customHeight="1" x14ac:dyDescent="0.2">
      <c r="B571" s="31"/>
      <c r="C571" s="31"/>
      <c r="D571" s="31"/>
      <c r="O571" s="31"/>
    </row>
    <row r="572" spans="2:15" s="23" customFormat="1" ht="13.35" customHeight="1" x14ac:dyDescent="0.2">
      <c r="B572" s="31"/>
      <c r="C572" s="31"/>
      <c r="D572" s="31"/>
      <c r="O572" s="31"/>
    </row>
    <row r="573" spans="2:15" s="23" customFormat="1" ht="13.35" customHeight="1" x14ac:dyDescent="0.2">
      <c r="B573" s="31"/>
      <c r="C573" s="31"/>
      <c r="D573" s="31"/>
      <c r="O573" s="31"/>
    </row>
    <row r="574" spans="2:15" s="23" customFormat="1" ht="13.35" customHeight="1" x14ac:dyDescent="0.2">
      <c r="B574" s="31"/>
      <c r="C574" s="31"/>
      <c r="D574" s="31"/>
      <c r="O574" s="31"/>
    </row>
    <row r="575" spans="2:15" s="23" customFormat="1" ht="13.35" customHeight="1" x14ac:dyDescent="0.2">
      <c r="B575" s="31"/>
      <c r="C575" s="31"/>
      <c r="D575" s="31"/>
      <c r="O575" s="31"/>
    </row>
    <row r="576" spans="2:15" s="23" customFormat="1" ht="13.35" customHeight="1" x14ac:dyDescent="0.2">
      <c r="B576" s="31"/>
      <c r="C576" s="31"/>
      <c r="D576" s="31"/>
      <c r="O576" s="31"/>
    </row>
    <row r="577" spans="2:15" s="23" customFormat="1" ht="13.35" customHeight="1" x14ac:dyDescent="0.2">
      <c r="B577" s="31"/>
      <c r="C577" s="31"/>
      <c r="D577" s="31"/>
      <c r="O577" s="31"/>
    </row>
    <row r="578" spans="2:15" s="23" customFormat="1" ht="13.35" customHeight="1" x14ac:dyDescent="0.2">
      <c r="B578" s="31"/>
      <c r="C578" s="31"/>
      <c r="D578" s="31"/>
      <c r="O578" s="31"/>
    </row>
    <row r="579" spans="2:15" s="23" customFormat="1" ht="13.35" customHeight="1" x14ac:dyDescent="0.2">
      <c r="B579" s="31"/>
      <c r="C579" s="31"/>
      <c r="D579" s="31"/>
      <c r="O579" s="31"/>
    </row>
    <row r="580" spans="2:15" s="23" customFormat="1" ht="13.35" customHeight="1" x14ac:dyDescent="0.2">
      <c r="B580" s="31"/>
      <c r="C580" s="31"/>
      <c r="D580" s="31"/>
      <c r="O580" s="31"/>
    </row>
    <row r="581" spans="2:15" s="23" customFormat="1" ht="13.35" customHeight="1" x14ac:dyDescent="0.2">
      <c r="B581" s="31"/>
      <c r="C581" s="31"/>
      <c r="D581" s="31"/>
      <c r="O581" s="31"/>
    </row>
    <row r="582" spans="2:15" s="23" customFormat="1" ht="13.35" customHeight="1" x14ac:dyDescent="0.2">
      <c r="B582" s="31"/>
      <c r="C582" s="31"/>
      <c r="D582" s="31"/>
      <c r="O582" s="31"/>
    </row>
    <row r="583" spans="2:15" s="23" customFormat="1" ht="13.35" customHeight="1" x14ac:dyDescent="0.2">
      <c r="B583" s="31"/>
      <c r="C583" s="31"/>
      <c r="D583" s="31"/>
      <c r="O583" s="31"/>
    </row>
    <row r="584" spans="2:15" s="23" customFormat="1" ht="13.35" customHeight="1" x14ac:dyDescent="0.2">
      <c r="B584" s="31"/>
      <c r="C584" s="31"/>
      <c r="D584" s="31"/>
      <c r="O584" s="31"/>
    </row>
    <row r="585" spans="2:15" s="23" customFormat="1" ht="13.35" customHeight="1" x14ac:dyDescent="0.2">
      <c r="B585" s="31"/>
      <c r="C585" s="31"/>
      <c r="D585" s="31"/>
      <c r="O585" s="31"/>
    </row>
    <row r="586" spans="2:15" s="23" customFormat="1" ht="13.35" customHeight="1" x14ac:dyDescent="0.2">
      <c r="B586" s="31"/>
      <c r="C586" s="31"/>
      <c r="D586" s="31"/>
      <c r="O586" s="31"/>
    </row>
    <row r="587" spans="2:15" s="23" customFormat="1" ht="13.35" customHeight="1" x14ac:dyDescent="0.2">
      <c r="B587" s="31"/>
      <c r="C587" s="31"/>
      <c r="D587" s="31"/>
      <c r="O587" s="31"/>
    </row>
    <row r="588" spans="2:15" s="23" customFormat="1" ht="13.35" customHeight="1" x14ac:dyDescent="0.2">
      <c r="B588" s="31"/>
      <c r="C588" s="31"/>
      <c r="D588" s="31"/>
      <c r="O588" s="31"/>
    </row>
    <row r="589" spans="2:15" s="23" customFormat="1" ht="13.35" customHeight="1" x14ac:dyDescent="0.2">
      <c r="B589" s="31"/>
      <c r="C589" s="31"/>
      <c r="D589" s="31"/>
      <c r="O589" s="31"/>
    </row>
    <row r="590" spans="2:15" s="23" customFormat="1" ht="13.35" customHeight="1" x14ac:dyDescent="0.2">
      <c r="B590" s="31"/>
      <c r="C590" s="31"/>
      <c r="D590" s="31"/>
      <c r="O590" s="31"/>
    </row>
    <row r="591" spans="2:15" s="23" customFormat="1" ht="13.35" customHeight="1" x14ac:dyDescent="0.2">
      <c r="B591" s="31"/>
      <c r="C591" s="31"/>
      <c r="D591" s="31"/>
      <c r="O591" s="31"/>
    </row>
    <row r="592" spans="2:15" s="23" customFormat="1" ht="13.35" customHeight="1" x14ac:dyDescent="0.2">
      <c r="B592" s="31"/>
      <c r="C592" s="31"/>
      <c r="D592" s="31"/>
      <c r="O592" s="31"/>
    </row>
    <row r="593" spans="2:15" s="23" customFormat="1" ht="13.35" customHeight="1" x14ac:dyDescent="0.2">
      <c r="B593" s="31"/>
      <c r="C593" s="31"/>
      <c r="D593" s="31"/>
      <c r="O593" s="31"/>
    </row>
    <row r="594" spans="2:15" s="23" customFormat="1" ht="13.35" customHeight="1" x14ac:dyDescent="0.2">
      <c r="B594" s="31"/>
      <c r="C594" s="31"/>
      <c r="D594" s="31"/>
      <c r="O594" s="31"/>
    </row>
    <row r="595" spans="2:15" s="23" customFormat="1" ht="13.35" customHeight="1" x14ac:dyDescent="0.2">
      <c r="B595" s="31"/>
      <c r="C595" s="31"/>
      <c r="D595" s="31"/>
      <c r="O595" s="31"/>
    </row>
    <row r="596" spans="2:15" s="23" customFormat="1" ht="13.35" customHeight="1" x14ac:dyDescent="0.2">
      <c r="B596" s="31"/>
      <c r="C596" s="31"/>
      <c r="D596" s="31"/>
      <c r="O596" s="31"/>
    </row>
    <row r="597" spans="2:15" s="23" customFormat="1" ht="13.35" customHeight="1" x14ac:dyDescent="0.2">
      <c r="B597" s="31"/>
      <c r="C597" s="31"/>
      <c r="D597" s="31"/>
      <c r="O597" s="31"/>
    </row>
    <row r="598" spans="2:15" s="23" customFormat="1" ht="13.35" customHeight="1" x14ac:dyDescent="0.2">
      <c r="B598" s="31"/>
      <c r="C598" s="31"/>
      <c r="D598" s="31"/>
      <c r="O598" s="31"/>
    </row>
    <row r="599" spans="2:15" s="23" customFormat="1" ht="13.35" customHeight="1" x14ac:dyDescent="0.2">
      <c r="B599" s="31"/>
      <c r="C599" s="31"/>
      <c r="D599" s="31"/>
      <c r="O599" s="31"/>
    </row>
    <row r="600" spans="2:15" s="23" customFormat="1" ht="13.35" customHeight="1" x14ac:dyDescent="0.2">
      <c r="B600" s="31"/>
      <c r="C600" s="31"/>
      <c r="D600" s="31"/>
      <c r="O600" s="31"/>
    </row>
    <row r="601" spans="2:15" s="23" customFormat="1" ht="13.35" customHeight="1" x14ac:dyDescent="0.2">
      <c r="B601" s="31"/>
      <c r="C601" s="31"/>
      <c r="D601" s="31"/>
      <c r="O601" s="31"/>
    </row>
    <row r="602" spans="2:15" s="23" customFormat="1" ht="13.35" customHeight="1" x14ac:dyDescent="0.2">
      <c r="B602" s="31"/>
      <c r="C602" s="31"/>
      <c r="D602" s="31"/>
      <c r="O602" s="31"/>
    </row>
    <row r="603" spans="2:15" s="23" customFormat="1" ht="13.35" customHeight="1" x14ac:dyDescent="0.2">
      <c r="B603" s="31"/>
      <c r="C603" s="31"/>
      <c r="D603" s="31"/>
      <c r="O603" s="31"/>
    </row>
    <row r="604" spans="2:15" s="23" customFormat="1" ht="13.35" customHeight="1" x14ac:dyDescent="0.2">
      <c r="B604" s="31"/>
      <c r="C604" s="31"/>
      <c r="D604" s="31"/>
      <c r="O604" s="31"/>
    </row>
    <row r="605" spans="2:15" s="23" customFormat="1" ht="13.35" customHeight="1" x14ac:dyDescent="0.2">
      <c r="B605" s="31"/>
      <c r="C605" s="31"/>
      <c r="D605" s="31"/>
      <c r="O605" s="31"/>
    </row>
    <row r="606" spans="2:15" s="23" customFormat="1" ht="13.35" customHeight="1" x14ac:dyDescent="0.2">
      <c r="B606" s="31"/>
      <c r="C606" s="31"/>
      <c r="D606" s="31"/>
      <c r="O606" s="31"/>
    </row>
    <row r="607" spans="2:15" s="23" customFormat="1" ht="13.35" customHeight="1" x14ac:dyDescent="0.2">
      <c r="B607" s="31"/>
      <c r="C607" s="31"/>
      <c r="D607" s="31"/>
      <c r="O607" s="31"/>
    </row>
    <row r="608" spans="2:15" s="23" customFormat="1" ht="13.35" customHeight="1" x14ac:dyDescent="0.2">
      <c r="B608" s="31"/>
      <c r="C608" s="31"/>
      <c r="D608" s="31"/>
      <c r="O608" s="31"/>
    </row>
    <row r="609" spans="2:15" s="23" customFormat="1" ht="13.35" customHeight="1" x14ac:dyDescent="0.2">
      <c r="B609" s="31"/>
      <c r="C609" s="31"/>
      <c r="D609" s="31"/>
      <c r="O609" s="31"/>
    </row>
    <row r="610" spans="2:15" s="23" customFormat="1" ht="13.35" customHeight="1" x14ac:dyDescent="0.2">
      <c r="B610" s="31"/>
      <c r="C610" s="31"/>
      <c r="D610" s="31"/>
      <c r="O610" s="31"/>
    </row>
    <row r="611" spans="2:15" s="23" customFormat="1" ht="13.35" customHeight="1" x14ac:dyDescent="0.2">
      <c r="B611" s="31"/>
      <c r="C611" s="31"/>
      <c r="D611" s="31"/>
      <c r="O611" s="31"/>
    </row>
    <row r="612" spans="2:15" s="23" customFormat="1" ht="13.35" customHeight="1" x14ac:dyDescent="0.2">
      <c r="B612" s="31"/>
      <c r="C612" s="31"/>
      <c r="D612" s="31"/>
      <c r="O612" s="31"/>
    </row>
    <row r="613" spans="2:15" s="23" customFormat="1" ht="13.35" customHeight="1" x14ac:dyDescent="0.2">
      <c r="B613" s="31"/>
      <c r="C613" s="31"/>
      <c r="D613" s="31"/>
      <c r="O613" s="31"/>
    </row>
    <row r="614" spans="2:15" s="23" customFormat="1" ht="13.35" customHeight="1" x14ac:dyDescent="0.2">
      <c r="B614" s="31"/>
      <c r="C614" s="31"/>
      <c r="D614" s="31"/>
      <c r="O614" s="31"/>
    </row>
    <row r="615" spans="2:15" s="23" customFormat="1" ht="13.35" customHeight="1" x14ac:dyDescent="0.2">
      <c r="B615" s="31"/>
      <c r="C615" s="31"/>
      <c r="D615" s="31"/>
      <c r="O615" s="31"/>
    </row>
    <row r="616" spans="2:15" s="23" customFormat="1" ht="13.35" customHeight="1" x14ac:dyDescent="0.2">
      <c r="B616" s="31"/>
      <c r="C616" s="31"/>
      <c r="D616" s="31"/>
      <c r="O616" s="31"/>
    </row>
    <row r="617" spans="2:15" s="23" customFormat="1" ht="13.35" customHeight="1" x14ac:dyDescent="0.2">
      <c r="B617" s="31"/>
      <c r="C617" s="31"/>
      <c r="D617" s="31"/>
      <c r="O617" s="31"/>
    </row>
    <row r="618" spans="2:15" s="23" customFormat="1" ht="13.35" customHeight="1" x14ac:dyDescent="0.2">
      <c r="B618" s="31"/>
      <c r="C618" s="31"/>
      <c r="D618" s="31"/>
      <c r="O618" s="31"/>
    </row>
    <row r="619" spans="2:15" s="23" customFormat="1" ht="13.35" customHeight="1" x14ac:dyDescent="0.2">
      <c r="B619" s="31"/>
      <c r="C619" s="31"/>
      <c r="D619" s="31"/>
      <c r="O619" s="31"/>
    </row>
    <row r="620" spans="2:15" s="23" customFormat="1" ht="13.35" customHeight="1" x14ac:dyDescent="0.2">
      <c r="B620" s="31"/>
      <c r="C620" s="31"/>
      <c r="D620" s="31"/>
      <c r="O620" s="31"/>
    </row>
    <row r="621" spans="2:15" s="23" customFormat="1" ht="13.35" customHeight="1" x14ac:dyDescent="0.2">
      <c r="B621" s="31"/>
      <c r="C621" s="31"/>
      <c r="D621" s="31"/>
      <c r="O621" s="31"/>
    </row>
    <row r="622" spans="2:15" s="23" customFormat="1" ht="13.35" customHeight="1" x14ac:dyDescent="0.2">
      <c r="B622" s="31"/>
      <c r="C622" s="31"/>
      <c r="D622" s="31"/>
      <c r="O622" s="31"/>
    </row>
    <row r="623" spans="2:15" s="23" customFormat="1" ht="13.35" customHeight="1" x14ac:dyDescent="0.2">
      <c r="B623" s="31"/>
      <c r="C623" s="31"/>
      <c r="D623" s="31"/>
      <c r="O623" s="31"/>
    </row>
    <row r="624" spans="2:15" s="23" customFormat="1" ht="13.35" customHeight="1" x14ac:dyDescent="0.2">
      <c r="B624" s="31"/>
      <c r="C624" s="31"/>
      <c r="D624" s="31"/>
      <c r="O624" s="31"/>
    </row>
    <row r="625" spans="2:15" s="23" customFormat="1" ht="13.35" customHeight="1" x14ac:dyDescent="0.2">
      <c r="B625" s="31"/>
      <c r="C625" s="31"/>
      <c r="D625" s="31"/>
      <c r="O625" s="31"/>
    </row>
    <row r="626" spans="2:15" s="23" customFormat="1" ht="13.35" customHeight="1" x14ac:dyDescent="0.2">
      <c r="B626" s="31"/>
      <c r="C626" s="31"/>
      <c r="D626" s="31"/>
      <c r="O626" s="31"/>
    </row>
    <row r="627" spans="2:15" s="23" customFormat="1" ht="13.35" customHeight="1" x14ac:dyDescent="0.2">
      <c r="B627" s="31"/>
      <c r="C627" s="31"/>
      <c r="D627" s="31"/>
      <c r="O627" s="31"/>
    </row>
    <row r="628" spans="2:15" s="23" customFormat="1" ht="13.35" customHeight="1" x14ac:dyDescent="0.2">
      <c r="B628" s="31"/>
      <c r="C628" s="31"/>
      <c r="D628" s="31"/>
      <c r="O628" s="31"/>
    </row>
    <row r="629" spans="2:15" s="23" customFormat="1" ht="13.35" customHeight="1" x14ac:dyDescent="0.2">
      <c r="B629" s="31"/>
      <c r="C629" s="31"/>
      <c r="D629" s="31"/>
      <c r="O629" s="31"/>
    </row>
    <row r="630" spans="2:15" s="23" customFormat="1" ht="13.35" customHeight="1" x14ac:dyDescent="0.2">
      <c r="B630" s="31"/>
      <c r="C630" s="31"/>
      <c r="D630" s="31"/>
      <c r="O630" s="31"/>
    </row>
    <row r="631" spans="2:15" s="23" customFormat="1" ht="13.35" customHeight="1" x14ac:dyDescent="0.2">
      <c r="B631" s="31"/>
      <c r="C631" s="31"/>
      <c r="D631" s="31"/>
      <c r="O631" s="31"/>
    </row>
    <row r="632" spans="2:15" s="23" customFormat="1" ht="13.35" customHeight="1" x14ac:dyDescent="0.2">
      <c r="B632" s="31"/>
      <c r="C632" s="31"/>
      <c r="D632" s="31"/>
      <c r="O632" s="31"/>
    </row>
    <row r="633" spans="2:15" s="23" customFormat="1" ht="13.35" customHeight="1" x14ac:dyDescent="0.2">
      <c r="B633" s="31"/>
      <c r="C633" s="31"/>
      <c r="D633" s="31"/>
      <c r="O633" s="31"/>
    </row>
    <row r="634" spans="2:15" s="23" customFormat="1" ht="13.35" customHeight="1" x14ac:dyDescent="0.2">
      <c r="B634" s="31"/>
      <c r="C634" s="31"/>
      <c r="D634" s="31"/>
      <c r="O634" s="31"/>
    </row>
    <row r="635" spans="2:15" s="23" customFormat="1" ht="13.35" customHeight="1" x14ac:dyDescent="0.2">
      <c r="B635" s="31"/>
      <c r="C635" s="31"/>
      <c r="D635" s="31"/>
      <c r="O635" s="31"/>
    </row>
    <row r="636" spans="2:15" s="23" customFormat="1" ht="13.35" customHeight="1" x14ac:dyDescent="0.2">
      <c r="B636" s="31"/>
      <c r="C636" s="31"/>
      <c r="D636" s="31"/>
      <c r="O636" s="31"/>
    </row>
    <row r="637" spans="2:15" s="23" customFormat="1" ht="13.35" customHeight="1" x14ac:dyDescent="0.2">
      <c r="B637" s="31"/>
      <c r="C637" s="31"/>
      <c r="D637" s="31"/>
      <c r="O637" s="31"/>
    </row>
    <row r="638" spans="2:15" s="23" customFormat="1" ht="13.35" customHeight="1" x14ac:dyDescent="0.2">
      <c r="B638" s="31"/>
      <c r="C638" s="31"/>
      <c r="D638" s="31"/>
      <c r="O638" s="31"/>
    </row>
    <row r="639" spans="2:15" s="23" customFormat="1" ht="13.35" customHeight="1" x14ac:dyDescent="0.2">
      <c r="B639" s="31"/>
      <c r="C639" s="31"/>
      <c r="D639" s="31"/>
      <c r="O639" s="31"/>
    </row>
    <row r="640" spans="2:15" s="23" customFormat="1" ht="13.35" customHeight="1" x14ac:dyDescent="0.2">
      <c r="B640" s="31"/>
      <c r="C640" s="31"/>
      <c r="D640" s="31"/>
      <c r="O640" s="31"/>
    </row>
    <row r="641" spans="2:15" s="23" customFormat="1" ht="13.35" customHeight="1" x14ac:dyDescent="0.2">
      <c r="B641" s="31"/>
      <c r="C641" s="31"/>
      <c r="D641" s="31"/>
      <c r="O641" s="31"/>
    </row>
    <row r="642" spans="2:15" s="23" customFormat="1" ht="13.35" customHeight="1" x14ac:dyDescent="0.2">
      <c r="B642" s="31"/>
      <c r="C642" s="31"/>
      <c r="D642" s="31"/>
      <c r="O642" s="31"/>
    </row>
    <row r="643" spans="2:15" s="23" customFormat="1" ht="13.35" customHeight="1" x14ac:dyDescent="0.2">
      <c r="B643" s="31"/>
      <c r="C643" s="31"/>
      <c r="D643" s="31"/>
      <c r="O643" s="31"/>
    </row>
    <row r="644" spans="2:15" s="23" customFormat="1" ht="13.35" customHeight="1" x14ac:dyDescent="0.2">
      <c r="B644" s="31"/>
      <c r="C644" s="31"/>
      <c r="D644" s="31"/>
      <c r="O644" s="31"/>
    </row>
    <row r="645" spans="2:15" s="23" customFormat="1" ht="13.35" customHeight="1" x14ac:dyDescent="0.2">
      <c r="B645" s="31"/>
      <c r="C645" s="31"/>
      <c r="D645" s="31"/>
      <c r="O645" s="31"/>
    </row>
    <row r="646" spans="2:15" s="23" customFormat="1" ht="13.35" customHeight="1" x14ac:dyDescent="0.2">
      <c r="B646" s="31"/>
      <c r="C646" s="31"/>
      <c r="D646" s="31"/>
      <c r="O646" s="31"/>
    </row>
    <row r="647" spans="2:15" s="23" customFormat="1" ht="13.35" customHeight="1" x14ac:dyDescent="0.2">
      <c r="B647" s="31"/>
      <c r="C647" s="31"/>
      <c r="D647" s="31"/>
      <c r="O647" s="31"/>
    </row>
    <row r="648" spans="2:15" s="23" customFormat="1" ht="13.35" customHeight="1" x14ac:dyDescent="0.2">
      <c r="B648" s="31"/>
      <c r="C648" s="31"/>
      <c r="D648" s="31"/>
      <c r="O648" s="31"/>
    </row>
    <row r="649" spans="2:15" s="23" customFormat="1" ht="13.35" customHeight="1" x14ac:dyDescent="0.2">
      <c r="B649" s="31"/>
      <c r="C649" s="31"/>
      <c r="D649" s="31"/>
      <c r="O649" s="31"/>
    </row>
    <row r="650" spans="2:15" s="23" customFormat="1" ht="13.35" customHeight="1" x14ac:dyDescent="0.2">
      <c r="B650" s="31"/>
      <c r="C650" s="31"/>
      <c r="D650" s="31"/>
      <c r="O650" s="31"/>
    </row>
    <row r="651" spans="2:15" s="23" customFormat="1" ht="13.35" customHeight="1" x14ac:dyDescent="0.2">
      <c r="B651" s="31"/>
      <c r="C651" s="31"/>
      <c r="D651" s="31"/>
      <c r="O651" s="31"/>
    </row>
    <row r="652" spans="2:15" s="23" customFormat="1" ht="13.35" customHeight="1" x14ac:dyDescent="0.2">
      <c r="B652" s="31"/>
      <c r="C652" s="31"/>
      <c r="D652" s="31"/>
      <c r="O652" s="31"/>
    </row>
    <row r="653" spans="2:15" s="23" customFormat="1" ht="13.35" customHeight="1" x14ac:dyDescent="0.2">
      <c r="B653" s="31"/>
      <c r="C653" s="31"/>
      <c r="D653" s="31"/>
      <c r="O653" s="31"/>
    </row>
    <row r="654" spans="2:15" s="23" customFormat="1" ht="13.35" customHeight="1" x14ac:dyDescent="0.2">
      <c r="B654" s="31"/>
      <c r="C654" s="31"/>
      <c r="D654" s="31"/>
      <c r="O654" s="31"/>
    </row>
    <row r="655" spans="2:15" s="23" customFormat="1" ht="13.35" customHeight="1" x14ac:dyDescent="0.2">
      <c r="B655" s="31"/>
      <c r="C655" s="31"/>
      <c r="D655" s="31"/>
      <c r="O655" s="31"/>
    </row>
    <row r="656" spans="2:15" s="23" customFormat="1" ht="13.35" customHeight="1" x14ac:dyDescent="0.2">
      <c r="B656" s="31"/>
      <c r="C656" s="31"/>
      <c r="D656" s="31"/>
      <c r="O656" s="31"/>
    </row>
    <row r="657" spans="2:15" s="23" customFormat="1" ht="13.35" customHeight="1" x14ac:dyDescent="0.2">
      <c r="B657" s="31"/>
      <c r="C657" s="31"/>
      <c r="D657" s="31"/>
      <c r="O657" s="31"/>
    </row>
    <row r="658" spans="2:15" s="23" customFormat="1" ht="13.35" customHeight="1" x14ac:dyDescent="0.2">
      <c r="B658" s="31"/>
      <c r="C658" s="31"/>
      <c r="D658" s="31"/>
      <c r="O658" s="31"/>
    </row>
    <row r="659" spans="2:15" s="23" customFormat="1" ht="13.35" customHeight="1" x14ac:dyDescent="0.2">
      <c r="B659" s="31"/>
      <c r="C659" s="31"/>
      <c r="D659" s="31"/>
      <c r="O659" s="31"/>
    </row>
    <row r="660" spans="2:15" s="23" customFormat="1" ht="13.35" customHeight="1" x14ac:dyDescent="0.2">
      <c r="B660" s="31"/>
      <c r="C660" s="31"/>
      <c r="D660" s="31"/>
      <c r="O660" s="31"/>
    </row>
    <row r="661" spans="2:15" s="23" customFormat="1" ht="13.35" customHeight="1" x14ac:dyDescent="0.2">
      <c r="B661" s="31"/>
      <c r="C661" s="31"/>
      <c r="D661" s="31"/>
      <c r="O661" s="31"/>
    </row>
    <row r="662" spans="2:15" s="23" customFormat="1" ht="13.35" customHeight="1" x14ac:dyDescent="0.2">
      <c r="B662" s="31"/>
      <c r="C662" s="31"/>
      <c r="D662" s="31"/>
      <c r="O662" s="31"/>
    </row>
    <row r="663" spans="2:15" s="23" customFormat="1" ht="13.35" customHeight="1" x14ac:dyDescent="0.2">
      <c r="B663" s="31"/>
      <c r="C663" s="31"/>
      <c r="D663" s="31"/>
      <c r="O663" s="31"/>
    </row>
    <row r="664" spans="2:15" s="23" customFormat="1" ht="13.35" customHeight="1" x14ac:dyDescent="0.2">
      <c r="B664" s="31"/>
      <c r="C664" s="31"/>
      <c r="D664" s="31"/>
      <c r="O664" s="31"/>
    </row>
    <row r="665" spans="2:15" s="23" customFormat="1" ht="13.35" customHeight="1" x14ac:dyDescent="0.2">
      <c r="B665" s="31"/>
      <c r="C665" s="31"/>
      <c r="D665" s="31"/>
      <c r="O665" s="31"/>
    </row>
    <row r="666" spans="2:15" s="23" customFormat="1" ht="13.35" customHeight="1" x14ac:dyDescent="0.2">
      <c r="B666" s="31"/>
      <c r="C666" s="31"/>
      <c r="D666" s="31"/>
      <c r="O666" s="31"/>
    </row>
    <row r="667" spans="2:15" s="23" customFormat="1" ht="13.35" customHeight="1" x14ac:dyDescent="0.2">
      <c r="B667" s="31"/>
      <c r="C667" s="31"/>
      <c r="D667" s="31"/>
      <c r="O667" s="31"/>
    </row>
    <row r="668" spans="2:15" s="23" customFormat="1" ht="13.35" customHeight="1" x14ac:dyDescent="0.2">
      <c r="B668" s="31"/>
      <c r="C668" s="31"/>
      <c r="D668" s="31"/>
      <c r="O668" s="31"/>
    </row>
    <row r="669" spans="2:15" s="23" customFormat="1" ht="13.35" customHeight="1" x14ac:dyDescent="0.2">
      <c r="B669" s="31"/>
      <c r="C669" s="31"/>
      <c r="D669" s="31"/>
      <c r="O669" s="31"/>
    </row>
    <row r="670" spans="2:15" s="23" customFormat="1" ht="13.35" customHeight="1" x14ac:dyDescent="0.2">
      <c r="B670" s="31"/>
      <c r="C670" s="31"/>
      <c r="D670" s="31"/>
      <c r="O670" s="31"/>
    </row>
    <row r="671" spans="2:15" s="23" customFormat="1" ht="13.35" customHeight="1" x14ac:dyDescent="0.2">
      <c r="B671" s="31"/>
      <c r="C671" s="31"/>
      <c r="D671" s="31"/>
      <c r="O671" s="31"/>
    </row>
    <row r="672" spans="2:15" s="23" customFormat="1" ht="13.35" customHeight="1" x14ac:dyDescent="0.2">
      <c r="B672" s="31"/>
      <c r="C672" s="31"/>
      <c r="D672" s="31"/>
      <c r="O672" s="31"/>
    </row>
    <row r="673" spans="2:15" s="23" customFormat="1" ht="13.35" customHeight="1" x14ac:dyDescent="0.2">
      <c r="B673" s="31"/>
      <c r="C673" s="31"/>
      <c r="D673" s="31"/>
      <c r="O673" s="31"/>
    </row>
    <row r="674" spans="2:15" s="23" customFormat="1" ht="13.35" customHeight="1" x14ac:dyDescent="0.2">
      <c r="B674" s="31"/>
      <c r="C674" s="31"/>
      <c r="D674" s="31"/>
      <c r="O674" s="31"/>
    </row>
    <row r="675" spans="2:15" s="23" customFormat="1" ht="13.35" customHeight="1" x14ac:dyDescent="0.2">
      <c r="B675" s="31"/>
      <c r="C675" s="31"/>
      <c r="D675" s="31"/>
      <c r="O675" s="31"/>
    </row>
    <row r="676" spans="2:15" s="23" customFormat="1" ht="13.35" customHeight="1" x14ac:dyDescent="0.2">
      <c r="B676" s="31"/>
      <c r="C676" s="31"/>
      <c r="D676" s="31"/>
      <c r="O676" s="31"/>
    </row>
    <row r="677" spans="2:15" s="23" customFormat="1" ht="13.35" customHeight="1" x14ac:dyDescent="0.2">
      <c r="B677" s="31"/>
      <c r="C677" s="31"/>
      <c r="D677" s="31"/>
      <c r="O677" s="31"/>
    </row>
    <row r="678" spans="2:15" s="23" customFormat="1" ht="13.35" customHeight="1" x14ac:dyDescent="0.2">
      <c r="B678" s="31"/>
      <c r="C678" s="31"/>
      <c r="D678" s="31"/>
      <c r="O678" s="31"/>
    </row>
    <row r="679" spans="2:15" s="23" customFormat="1" ht="13.35" customHeight="1" x14ac:dyDescent="0.2">
      <c r="B679" s="31"/>
      <c r="C679" s="31"/>
      <c r="D679" s="31"/>
      <c r="O679" s="31"/>
    </row>
    <row r="680" spans="2:15" s="23" customFormat="1" ht="13.35" customHeight="1" x14ac:dyDescent="0.2">
      <c r="B680" s="31"/>
      <c r="C680" s="31"/>
      <c r="D680" s="31"/>
      <c r="O680" s="31"/>
    </row>
    <row r="681" spans="2:15" s="23" customFormat="1" ht="13.35" customHeight="1" x14ac:dyDescent="0.2">
      <c r="B681" s="31"/>
      <c r="C681" s="31"/>
      <c r="D681" s="31"/>
      <c r="O681" s="31"/>
    </row>
    <row r="682" spans="2:15" s="23" customFormat="1" ht="13.35" customHeight="1" x14ac:dyDescent="0.2">
      <c r="B682" s="31"/>
      <c r="C682" s="31"/>
      <c r="D682" s="31"/>
      <c r="O682" s="31"/>
    </row>
    <row r="683" spans="2:15" s="23" customFormat="1" ht="13.35" customHeight="1" x14ac:dyDescent="0.2">
      <c r="B683" s="31"/>
      <c r="C683" s="31"/>
      <c r="D683" s="31"/>
      <c r="O683" s="31"/>
    </row>
    <row r="684" spans="2:15" s="23" customFormat="1" ht="13.35" customHeight="1" x14ac:dyDescent="0.2">
      <c r="B684" s="31"/>
      <c r="C684" s="31"/>
      <c r="D684" s="31"/>
      <c r="O684" s="31"/>
    </row>
    <row r="685" spans="2:15" s="23" customFormat="1" ht="13.35" customHeight="1" x14ac:dyDescent="0.2">
      <c r="B685" s="31"/>
      <c r="C685" s="31"/>
      <c r="D685" s="31"/>
      <c r="O685" s="31"/>
    </row>
    <row r="686" spans="2:15" s="23" customFormat="1" ht="13.35" customHeight="1" x14ac:dyDescent="0.2">
      <c r="B686" s="31"/>
      <c r="C686" s="31"/>
      <c r="D686" s="31"/>
      <c r="O686" s="31"/>
    </row>
    <row r="687" spans="2:15" s="23" customFormat="1" ht="13.35" customHeight="1" x14ac:dyDescent="0.2">
      <c r="B687" s="31"/>
      <c r="C687" s="31"/>
      <c r="D687" s="31"/>
      <c r="O687" s="31"/>
    </row>
    <row r="688" spans="2:15" s="23" customFormat="1" ht="13.35" customHeight="1" x14ac:dyDescent="0.2">
      <c r="B688" s="31"/>
      <c r="C688" s="31"/>
      <c r="D688" s="31"/>
      <c r="O688" s="31"/>
    </row>
    <row r="689" spans="2:15" s="23" customFormat="1" ht="13.35" customHeight="1" x14ac:dyDescent="0.2">
      <c r="B689" s="31"/>
      <c r="C689" s="31"/>
      <c r="D689" s="31"/>
      <c r="O689" s="31"/>
    </row>
    <row r="690" spans="2:15" s="23" customFormat="1" ht="13.35" customHeight="1" x14ac:dyDescent="0.2">
      <c r="B690" s="31"/>
      <c r="C690" s="31"/>
      <c r="D690" s="31"/>
      <c r="O690" s="31"/>
    </row>
    <row r="691" spans="2:15" s="23" customFormat="1" ht="13.35" customHeight="1" x14ac:dyDescent="0.2">
      <c r="B691" s="31"/>
      <c r="C691" s="31"/>
      <c r="D691" s="31"/>
      <c r="O691" s="31"/>
    </row>
    <row r="692" spans="2:15" s="23" customFormat="1" ht="13.35" customHeight="1" x14ac:dyDescent="0.2">
      <c r="B692" s="31"/>
      <c r="C692" s="31"/>
      <c r="D692" s="31"/>
      <c r="O692" s="31"/>
    </row>
    <row r="693" spans="2:15" s="23" customFormat="1" ht="13.35" customHeight="1" x14ac:dyDescent="0.2">
      <c r="B693" s="31"/>
      <c r="C693" s="31"/>
      <c r="D693" s="31"/>
      <c r="O693" s="31"/>
    </row>
    <row r="694" spans="2:15" s="23" customFormat="1" ht="13.35" customHeight="1" x14ac:dyDescent="0.2">
      <c r="B694" s="31"/>
      <c r="C694" s="31"/>
      <c r="D694" s="31"/>
      <c r="O694" s="31"/>
    </row>
    <row r="695" spans="2:15" s="23" customFormat="1" ht="13.35" customHeight="1" x14ac:dyDescent="0.2">
      <c r="B695" s="31"/>
      <c r="C695" s="31"/>
      <c r="D695" s="31"/>
      <c r="O695" s="31"/>
    </row>
    <row r="696" spans="2:15" s="23" customFormat="1" ht="13.35" customHeight="1" x14ac:dyDescent="0.2">
      <c r="B696" s="31"/>
      <c r="C696" s="31"/>
      <c r="D696" s="31"/>
      <c r="O696" s="31"/>
    </row>
    <row r="697" spans="2:15" s="23" customFormat="1" ht="13.35" customHeight="1" x14ac:dyDescent="0.2">
      <c r="B697" s="31"/>
      <c r="C697" s="31"/>
      <c r="D697" s="31"/>
      <c r="O697" s="31"/>
    </row>
    <row r="698" spans="2:15" s="23" customFormat="1" ht="13.35" customHeight="1" x14ac:dyDescent="0.2">
      <c r="B698" s="31"/>
      <c r="C698" s="31"/>
      <c r="D698" s="31"/>
      <c r="O698" s="31"/>
    </row>
    <row r="699" spans="2:15" s="23" customFormat="1" ht="13.35" customHeight="1" x14ac:dyDescent="0.2">
      <c r="B699" s="31"/>
      <c r="C699" s="31"/>
      <c r="D699" s="31"/>
      <c r="O699" s="31"/>
    </row>
    <row r="700" spans="2:15" s="23" customFormat="1" ht="13.35" customHeight="1" x14ac:dyDescent="0.2">
      <c r="B700" s="31"/>
      <c r="C700" s="31"/>
      <c r="D700" s="31"/>
      <c r="O700" s="31"/>
    </row>
    <row r="701" spans="2:15" s="23" customFormat="1" ht="13.35" customHeight="1" x14ac:dyDescent="0.2">
      <c r="B701" s="31"/>
      <c r="C701" s="31"/>
      <c r="D701" s="31"/>
      <c r="O701" s="31"/>
    </row>
    <row r="702" spans="2:15" s="23" customFormat="1" ht="13.35" customHeight="1" x14ac:dyDescent="0.2">
      <c r="B702" s="31"/>
      <c r="C702" s="31"/>
      <c r="D702" s="31"/>
      <c r="O702" s="31"/>
    </row>
    <row r="703" spans="2:15" s="23" customFormat="1" ht="13.35" customHeight="1" x14ac:dyDescent="0.2">
      <c r="B703" s="31"/>
      <c r="C703" s="31"/>
      <c r="D703" s="31"/>
      <c r="O703" s="31"/>
    </row>
    <row r="704" spans="2:15" s="23" customFormat="1" ht="13.35" customHeight="1" x14ac:dyDescent="0.2">
      <c r="B704" s="31"/>
      <c r="C704" s="31"/>
      <c r="D704" s="31"/>
      <c r="O704" s="31"/>
    </row>
    <row r="705" spans="2:15" s="23" customFormat="1" ht="13.35" customHeight="1" x14ac:dyDescent="0.2">
      <c r="B705" s="31"/>
      <c r="C705" s="31"/>
      <c r="D705" s="31"/>
      <c r="O705" s="31"/>
    </row>
    <row r="706" spans="2:15" s="23" customFormat="1" ht="13.35" customHeight="1" x14ac:dyDescent="0.2">
      <c r="B706" s="31"/>
      <c r="C706" s="31"/>
      <c r="D706" s="31"/>
      <c r="O706" s="31"/>
    </row>
    <row r="707" spans="2:15" s="23" customFormat="1" ht="13.35" customHeight="1" x14ac:dyDescent="0.2">
      <c r="B707" s="31"/>
      <c r="C707" s="31"/>
      <c r="D707" s="31"/>
      <c r="O707" s="31"/>
    </row>
    <row r="708" spans="2:15" s="23" customFormat="1" ht="13.35" customHeight="1" x14ac:dyDescent="0.2">
      <c r="B708" s="31"/>
      <c r="C708" s="31"/>
      <c r="D708" s="31"/>
      <c r="O708" s="31"/>
    </row>
    <row r="709" spans="2:15" s="23" customFormat="1" ht="13.35" customHeight="1" x14ac:dyDescent="0.2">
      <c r="B709" s="31"/>
      <c r="C709" s="31"/>
      <c r="D709" s="31"/>
      <c r="O709" s="31"/>
    </row>
    <row r="710" spans="2:15" s="23" customFormat="1" ht="13.35" customHeight="1" x14ac:dyDescent="0.2">
      <c r="B710" s="31"/>
      <c r="C710" s="31"/>
      <c r="D710" s="31"/>
      <c r="O710" s="31"/>
    </row>
    <row r="711" spans="2:15" s="23" customFormat="1" ht="13.35" customHeight="1" x14ac:dyDescent="0.2">
      <c r="B711" s="31"/>
      <c r="C711" s="31"/>
      <c r="D711" s="31"/>
      <c r="O711" s="31"/>
    </row>
    <row r="712" spans="2:15" s="23" customFormat="1" ht="13.35" customHeight="1" x14ac:dyDescent="0.2">
      <c r="B712" s="31"/>
      <c r="C712" s="31"/>
      <c r="D712" s="31"/>
      <c r="O712" s="31"/>
    </row>
    <row r="713" spans="2:15" s="23" customFormat="1" ht="13.35" customHeight="1" x14ac:dyDescent="0.2">
      <c r="B713" s="31"/>
      <c r="C713" s="31"/>
      <c r="D713" s="31"/>
      <c r="O713" s="31"/>
    </row>
    <row r="714" spans="2:15" s="23" customFormat="1" ht="13.35" customHeight="1" x14ac:dyDescent="0.2">
      <c r="B714" s="31"/>
      <c r="C714" s="31"/>
      <c r="D714" s="31"/>
      <c r="O714" s="31"/>
    </row>
    <row r="715" spans="2:15" s="23" customFormat="1" ht="13.35" customHeight="1" x14ac:dyDescent="0.2">
      <c r="B715" s="31"/>
      <c r="C715" s="31"/>
      <c r="D715" s="31"/>
      <c r="O715" s="31"/>
    </row>
    <row r="716" spans="2:15" s="23" customFormat="1" ht="13.35" customHeight="1" x14ac:dyDescent="0.2">
      <c r="B716" s="31"/>
      <c r="C716" s="31"/>
      <c r="D716" s="31"/>
      <c r="O716" s="31"/>
    </row>
    <row r="717" spans="2:15" s="23" customFormat="1" ht="13.35" customHeight="1" x14ac:dyDescent="0.2">
      <c r="B717" s="31"/>
      <c r="C717" s="31"/>
      <c r="D717" s="31"/>
      <c r="O717" s="31"/>
    </row>
    <row r="718" spans="2:15" s="23" customFormat="1" ht="13.35" customHeight="1" x14ac:dyDescent="0.2">
      <c r="B718" s="31"/>
      <c r="C718" s="31"/>
      <c r="D718" s="31"/>
      <c r="O718" s="31"/>
    </row>
    <row r="719" spans="2:15" s="23" customFormat="1" ht="13.35" customHeight="1" x14ac:dyDescent="0.2">
      <c r="B719" s="31"/>
      <c r="C719" s="31"/>
      <c r="D719" s="31"/>
      <c r="O719" s="31"/>
    </row>
    <row r="720" spans="2:15" s="23" customFormat="1" ht="13.35" customHeight="1" x14ac:dyDescent="0.2">
      <c r="B720" s="31"/>
      <c r="C720" s="31"/>
      <c r="D720" s="31"/>
      <c r="O720" s="31"/>
    </row>
    <row r="721" spans="2:15" s="23" customFormat="1" ht="13.35" customHeight="1" x14ac:dyDescent="0.2">
      <c r="B721" s="31"/>
      <c r="C721" s="31"/>
      <c r="D721" s="31"/>
      <c r="O721" s="31"/>
    </row>
    <row r="722" spans="2:15" s="23" customFormat="1" ht="13.35" customHeight="1" x14ac:dyDescent="0.2">
      <c r="B722" s="31"/>
      <c r="C722" s="31"/>
      <c r="D722" s="31"/>
      <c r="O722" s="31"/>
    </row>
    <row r="723" spans="2:15" s="23" customFormat="1" ht="13.35" customHeight="1" x14ac:dyDescent="0.2">
      <c r="B723" s="31"/>
      <c r="C723" s="31"/>
      <c r="D723" s="31"/>
      <c r="O723" s="31"/>
    </row>
    <row r="724" spans="2:15" s="23" customFormat="1" ht="13.35" customHeight="1" x14ac:dyDescent="0.2">
      <c r="B724" s="31"/>
      <c r="C724" s="31"/>
      <c r="D724" s="31"/>
      <c r="O724" s="31"/>
    </row>
    <row r="725" spans="2:15" s="23" customFormat="1" ht="13.35" customHeight="1" x14ac:dyDescent="0.2">
      <c r="B725" s="31"/>
      <c r="C725" s="31"/>
      <c r="D725" s="31"/>
      <c r="O725" s="31"/>
    </row>
    <row r="726" spans="2:15" s="23" customFormat="1" ht="13.35" customHeight="1" x14ac:dyDescent="0.2">
      <c r="B726" s="31"/>
      <c r="C726" s="31"/>
      <c r="D726" s="31"/>
      <c r="O726" s="31"/>
    </row>
    <row r="727" spans="2:15" s="23" customFormat="1" ht="13.35" customHeight="1" x14ac:dyDescent="0.2">
      <c r="B727" s="31"/>
      <c r="C727" s="31"/>
      <c r="D727" s="31"/>
      <c r="O727" s="31"/>
    </row>
    <row r="728" spans="2:15" s="23" customFormat="1" ht="13.35" customHeight="1" x14ac:dyDescent="0.2">
      <c r="B728" s="31"/>
      <c r="C728" s="31"/>
      <c r="D728" s="31"/>
      <c r="O728" s="31"/>
    </row>
    <row r="729" spans="2:15" s="23" customFormat="1" ht="13.35" customHeight="1" x14ac:dyDescent="0.2">
      <c r="B729" s="31"/>
      <c r="C729" s="31"/>
      <c r="D729" s="31"/>
      <c r="O729" s="31"/>
    </row>
    <row r="730" spans="2:15" s="23" customFormat="1" ht="13.35" customHeight="1" x14ac:dyDescent="0.2">
      <c r="B730" s="31"/>
      <c r="C730" s="31"/>
      <c r="D730" s="31"/>
      <c r="O730" s="31"/>
    </row>
    <row r="731" spans="2:15" s="23" customFormat="1" ht="13.35" customHeight="1" x14ac:dyDescent="0.2">
      <c r="B731" s="31"/>
      <c r="C731" s="31"/>
      <c r="D731" s="31"/>
      <c r="O731" s="31"/>
    </row>
    <row r="732" spans="2:15" s="23" customFormat="1" ht="13.35" customHeight="1" x14ac:dyDescent="0.2">
      <c r="B732" s="31"/>
      <c r="C732" s="31"/>
      <c r="D732" s="31"/>
      <c r="O732" s="31"/>
    </row>
    <row r="733" spans="2:15" s="23" customFormat="1" ht="13.35" customHeight="1" x14ac:dyDescent="0.2">
      <c r="B733" s="31"/>
      <c r="C733" s="31"/>
      <c r="D733" s="31"/>
      <c r="O733" s="31"/>
    </row>
    <row r="734" spans="2:15" s="23" customFormat="1" ht="13.35" customHeight="1" x14ac:dyDescent="0.2">
      <c r="B734" s="31"/>
      <c r="C734" s="31"/>
      <c r="D734" s="31"/>
      <c r="O734" s="31"/>
    </row>
    <row r="735" spans="2:15" s="23" customFormat="1" ht="13.35" customHeight="1" x14ac:dyDescent="0.2">
      <c r="B735" s="31"/>
      <c r="C735" s="31"/>
      <c r="D735" s="31"/>
      <c r="O735" s="31"/>
    </row>
    <row r="736" spans="2:15" s="23" customFormat="1" ht="13.35" customHeight="1" x14ac:dyDescent="0.2">
      <c r="B736" s="31"/>
      <c r="C736" s="31"/>
      <c r="D736" s="31"/>
      <c r="O736" s="31"/>
    </row>
    <row r="737" spans="2:15" s="23" customFormat="1" ht="13.35" customHeight="1" x14ac:dyDescent="0.2">
      <c r="B737" s="31"/>
      <c r="C737" s="31"/>
      <c r="D737" s="31"/>
      <c r="O737" s="31"/>
    </row>
    <row r="738" spans="2:15" s="23" customFormat="1" ht="13.35" customHeight="1" x14ac:dyDescent="0.2">
      <c r="B738" s="31"/>
      <c r="C738" s="31"/>
      <c r="D738" s="31"/>
      <c r="O738" s="31"/>
    </row>
    <row r="739" spans="2:15" s="23" customFormat="1" ht="13.35" customHeight="1" x14ac:dyDescent="0.2">
      <c r="B739" s="31"/>
      <c r="C739" s="31"/>
      <c r="D739" s="31"/>
      <c r="O739" s="31"/>
    </row>
    <row r="740" spans="2:15" s="23" customFormat="1" ht="13.35" customHeight="1" x14ac:dyDescent="0.2">
      <c r="B740" s="31"/>
      <c r="C740" s="31"/>
      <c r="D740" s="31"/>
      <c r="O740" s="31"/>
    </row>
    <row r="741" spans="2:15" s="23" customFormat="1" ht="13.35" customHeight="1" x14ac:dyDescent="0.2">
      <c r="B741" s="31"/>
      <c r="C741" s="31"/>
      <c r="D741" s="31"/>
      <c r="O741" s="31"/>
    </row>
    <row r="742" spans="2:15" s="23" customFormat="1" ht="13.35" customHeight="1" x14ac:dyDescent="0.2">
      <c r="B742" s="31"/>
      <c r="C742" s="31"/>
      <c r="D742" s="31"/>
      <c r="O742" s="31"/>
    </row>
    <row r="743" spans="2:15" s="23" customFormat="1" ht="13.35" customHeight="1" x14ac:dyDescent="0.2">
      <c r="B743" s="31"/>
      <c r="C743" s="31"/>
      <c r="D743" s="31"/>
      <c r="O743" s="31"/>
    </row>
    <row r="744" spans="2:15" s="23" customFormat="1" ht="13.35" customHeight="1" x14ac:dyDescent="0.2">
      <c r="B744" s="31"/>
      <c r="C744" s="31"/>
      <c r="D744" s="31"/>
      <c r="O744" s="31"/>
    </row>
    <row r="745" spans="2:15" s="23" customFormat="1" ht="13.35" customHeight="1" x14ac:dyDescent="0.2">
      <c r="B745" s="31"/>
      <c r="C745" s="31"/>
      <c r="D745" s="31"/>
      <c r="O745" s="31"/>
    </row>
    <row r="746" spans="2:15" s="23" customFormat="1" ht="13.35" customHeight="1" x14ac:dyDescent="0.2">
      <c r="B746" s="31"/>
      <c r="C746" s="31"/>
      <c r="D746" s="31"/>
      <c r="O746" s="31"/>
    </row>
    <row r="747" spans="2:15" s="23" customFormat="1" ht="13.35" customHeight="1" x14ac:dyDescent="0.2">
      <c r="B747" s="31"/>
      <c r="C747" s="31"/>
      <c r="D747" s="31"/>
      <c r="O747" s="31"/>
    </row>
    <row r="748" spans="2:15" s="23" customFormat="1" ht="13.35" customHeight="1" x14ac:dyDescent="0.2">
      <c r="B748" s="31"/>
      <c r="C748" s="31"/>
      <c r="D748" s="31"/>
      <c r="O748" s="31"/>
    </row>
    <row r="749" spans="2:15" s="23" customFormat="1" ht="13.35" customHeight="1" x14ac:dyDescent="0.2">
      <c r="B749" s="31"/>
      <c r="C749" s="31"/>
      <c r="D749" s="31"/>
      <c r="O749" s="31"/>
    </row>
    <row r="750" spans="2:15" s="23" customFormat="1" ht="13.35" customHeight="1" x14ac:dyDescent="0.2">
      <c r="B750" s="31"/>
      <c r="C750" s="31"/>
      <c r="D750" s="31"/>
      <c r="O750" s="31"/>
    </row>
    <row r="751" spans="2:15" s="23" customFormat="1" ht="13.35" customHeight="1" x14ac:dyDescent="0.2">
      <c r="B751" s="31"/>
      <c r="C751" s="31"/>
      <c r="D751" s="31"/>
      <c r="O751" s="31"/>
    </row>
    <row r="752" spans="2:15" s="23" customFormat="1" ht="13.35" customHeight="1" x14ac:dyDescent="0.2">
      <c r="B752" s="31"/>
      <c r="C752" s="31"/>
      <c r="D752" s="31"/>
      <c r="O752" s="31"/>
    </row>
    <row r="753" spans="2:15" s="23" customFormat="1" ht="13.35" customHeight="1" x14ac:dyDescent="0.2">
      <c r="B753" s="31"/>
      <c r="C753" s="31"/>
      <c r="D753" s="31"/>
      <c r="O753" s="31"/>
    </row>
    <row r="754" spans="2:15" s="23" customFormat="1" ht="13.35" customHeight="1" x14ac:dyDescent="0.2">
      <c r="B754" s="31"/>
      <c r="C754" s="31"/>
      <c r="D754" s="31"/>
      <c r="O754" s="31"/>
    </row>
    <row r="755" spans="2:15" s="23" customFormat="1" ht="13.35" customHeight="1" x14ac:dyDescent="0.2">
      <c r="B755" s="31"/>
      <c r="C755" s="31"/>
      <c r="D755" s="31"/>
      <c r="O755" s="31"/>
    </row>
    <row r="756" spans="2:15" s="23" customFormat="1" ht="13.35" customHeight="1" x14ac:dyDescent="0.2">
      <c r="B756" s="31"/>
      <c r="C756" s="31"/>
      <c r="D756" s="31"/>
      <c r="O756" s="31"/>
    </row>
    <row r="757" spans="2:15" s="23" customFormat="1" ht="13.35" customHeight="1" x14ac:dyDescent="0.2">
      <c r="B757" s="31"/>
      <c r="C757" s="31"/>
      <c r="D757" s="31"/>
      <c r="O757" s="31"/>
    </row>
    <row r="758" spans="2:15" s="23" customFormat="1" ht="13.35" customHeight="1" x14ac:dyDescent="0.2">
      <c r="B758" s="31"/>
      <c r="C758" s="31"/>
      <c r="D758" s="31"/>
      <c r="O758" s="31"/>
    </row>
    <row r="759" spans="2:15" s="23" customFormat="1" ht="13.35" customHeight="1" x14ac:dyDescent="0.2">
      <c r="B759" s="31"/>
      <c r="C759" s="31"/>
      <c r="D759" s="31"/>
      <c r="O759" s="31"/>
    </row>
    <row r="760" spans="2:15" s="23" customFormat="1" ht="13.35" customHeight="1" x14ac:dyDescent="0.2">
      <c r="B760" s="31"/>
      <c r="C760" s="31"/>
      <c r="D760" s="31"/>
      <c r="O760" s="31"/>
    </row>
    <row r="761" spans="2:15" s="23" customFormat="1" ht="13.35" customHeight="1" x14ac:dyDescent="0.2">
      <c r="B761" s="31"/>
      <c r="C761" s="31"/>
      <c r="D761" s="31"/>
      <c r="O761" s="31"/>
    </row>
    <row r="762" spans="2:15" s="23" customFormat="1" ht="13.35" customHeight="1" x14ac:dyDescent="0.2">
      <c r="B762" s="31"/>
      <c r="C762" s="31"/>
      <c r="D762" s="31"/>
      <c r="O762" s="31"/>
    </row>
    <row r="763" spans="2:15" s="23" customFormat="1" ht="13.35" customHeight="1" x14ac:dyDescent="0.2">
      <c r="B763" s="31"/>
      <c r="C763" s="31"/>
      <c r="D763" s="31"/>
      <c r="O763" s="31"/>
    </row>
    <row r="764" spans="2:15" s="23" customFormat="1" ht="13.35" customHeight="1" x14ac:dyDescent="0.2">
      <c r="B764" s="31"/>
      <c r="C764" s="31"/>
      <c r="D764" s="31"/>
      <c r="O764" s="31"/>
    </row>
    <row r="765" spans="2:15" s="23" customFormat="1" ht="13.35" customHeight="1" x14ac:dyDescent="0.2">
      <c r="B765" s="31"/>
      <c r="C765" s="31"/>
      <c r="D765" s="31"/>
      <c r="O765" s="31"/>
    </row>
    <row r="766" spans="2:15" s="23" customFormat="1" ht="13.35" customHeight="1" x14ac:dyDescent="0.2">
      <c r="B766" s="31"/>
      <c r="C766" s="31"/>
      <c r="D766" s="31"/>
      <c r="O766" s="31"/>
    </row>
    <row r="767" spans="2:15" s="23" customFormat="1" ht="13.35" customHeight="1" x14ac:dyDescent="0.2">
      <c r="B767" s="31"/>
      <c r="C767" s="31"/>
      <c r="D767" s="31"/>
      <c r="O767" s="31"/>
    </row>
    <row r="768" spans="2:15" s="23" customFormat="1" ht="13.35" customHeight="1" x14ac:dyDescent="0.2">
      <c r="B768" s="31"/>
      <c r="C768" s="31"/>
      <c r="D768" s="31"/>
      <c r="O768" s="31"/>
    </row>
    <row r="769" spans="2:15" s="23" customFormat="1" ht="13.35" customHeight="1" x14ac:dyDescent="0.2">
      <c r="B769" s="31"/>
      <c r="C769" s="31"/>
      <c r="D769" s="31"/>
      <c r="O769" s="31"/>
    </row>
    <row r="770" spans="2:15" s="23" customFormat="1" ht="13.35" customHeight="1" x14ac:dyDescent="0.2">
      <c r="B770" s="31"/>
      <c r="C770" s="31"/>
      <c r="D770" s="31"/>
      <c r="O770" s="31"/>
    </row>
    <row r="771" spans="2:15" s="23" customFormat="1" ht="13.35" customHeight="1" x14ac:dyDescent="0.2">
      <c r="B771" s="31"/>
      <c r="C771" s="31"/>
      <c r="D771" s="31"/>
      <c r="O771" s="31"/>
    </row>
    <row r="772" spans="2:15" s="23" customFormat="1" ht="13.35" customHeight="1" x14ac:dyDescent="0.2">
      <c r="B772" s="31"/>
      <c r="C772" s="31"/>
      <c r="D772" s="31"/>
      <c r="O772" s="31"/>
    </row>
    <row r="773" spans="2:15" s="23" customFormat="1" ht="13.35" customHeight="1" x14ac:dyDescent="0.2">
      <c r="B773" s="31"/>
      <c r="C773" s="31"/>
      <c r="D773" s="31"/>
      <c r="O773" s="31"/>
    </row>
    <row r="774" spans="2:15" s="23" customFormat="1" ht="13.35" customHeight="1" x14ac:dyDescent="0.2">
      <c r="B774" s="31"/>
      <c r="C774" s="31"/>
      <c r="D774" s="31"/>
      <c r="O774" s="31"/>
    </row>
    <row r="775" spans="2:15" s="23" customFormat="1" ht="13.35" customHeight="1" x14ac:dyDescent="0.2">
      <c r="B775" s="31"/>
      <c r="C775" s="31"/>
      <c r="D775" s="31"/>
      <c r="O775" s="31"/>
    </row>
    <row r="776" spans="2:15" s="23" customFormat="1" ht="13.35" customHeight="1" x14ac:dyDescent="0.2">
      <c r="B776" s="31"/>
      <c r="C776" s="31"/>
      <c r="D776" s="31"/>
      <c r="O776" s="31"/>
    </row>
    <row r="777" spans="2:15" s="23" customFormat="1" ht="13.35" customHeight="1" x14ac:dyDescent="0.2">
      <c r="B777" s="31"/>
      <c r="C777" s="31"/>
      <c r="D777" s="31"/>
      <c r="O777" s="31"/>
    </row>
    <row r="778" spans="2:15" s="23" customFormat="1" ht="13.35" customHeight="1" x14ac:dyDescent="0.2">
      <c r="B778" s="31"/>
      <c r="C778" s="31"/>
      <c r="D778" s="31"/>
      <c r="O778" s="31"/>
    </row>
    <row r="779" spans="2:15" s="23" customFormat="1" ht="13.35" customHeight="1" x14ac:dyDescent="0.2">
      <c r="B779" s="31"/>
      <c r="C779" s="31"/>
      <c r="D779" s="31"/>
      <c r="O779" s="31"/>
    </row>
    <row r="780" spans="2:15" s="23" customFormat="1" ht="13.35" customHeight="1" x14ac:dyDescent="0.2">
      <c r="B780" s="31"/>
      <c r="C780" s="31"/>
      <c r="D780" s="31"/>
      <c r="O780" s="31"/>
    </row>
    <row r="781" spans="2:15" s="23" customFormat="1" ht="13.35" customHeight="1" x14ac:dyDescent="0.2">
      <c r="B781" s="31"/>
      <c r="C781" s="31"/>
      <c r="D781" s="31"/>
      <c r="O781" s="31"/>
    </row>
    <row r="782" spans="2:15" s="23" customFormat="1" ht="13.35" customHeight="1" x14ac:dyDescent="0.2">
      <c r="B782" s="31"/>
      <c r="C782" s="31"/>
      <c r="D782" s="31"/>
      <c r="O782" s="31"/>
    </row>
    <row r="783" spans="2:15" s="23" customFormat="1" ht="13.35" customHeight="1" x14ac:dyDescent="0.2">
      <c r="B783" s="31"/>
      <c r="C783" s="31"/>
      <c r="D783" s="31"/>
      <c r="O783" s="31"/>
    </row>
    <row r="784" spans="2:15" s="23" customFormat="1" ht="13.35" customHeight="1" x14ac:dyDescent="0.2">
      <c r="B784" s="31"/>
      <c r="C784" s="31"/>
      <c r="D784" s="31"/>
      <c r="O784" s="31"/>
    </row>
    <row r="785" spans="2:15" s="23" customFormat="1" ht="13.35" customHeight="1" x14ac:dyDescent="0.2">
      <c r="B785" s="31"/>
      <c r="C785" s="31"/>
      <c r="D785" s="31"/>
      <c r="O785" s="31"/>
    </row>
    <row r="786" spans="2:15" s="23" customFormat="1" ht="13.35" customHeight="1" x14ac:dyDescent="0.2">
      <c r="B786" s="31"/>
      <c r="C786" s="31"/>
      <c r="D786" s="31"/>
      <c r="O786" s="31"/>
    </row>
    <row r="787" spans="2:15" s="23" customFormat="1" ht="13.35" customHeight="1" x14ac:dyDescent="0.2">
      <c r="B787" s="31"/>
      <c r="C787" s="31"/>
      <c r="D787" s="31"/>
      <c r="O787" s="31"/>
    </row>
    <row r="788" spans="2:15" s="23" customFormat="1" ht="13.35" customHeight="1" x14ac:dyDescent="0.2">
      <c r="B788" s="31"/>
      <c r="C788" s="31"/>
      <c r="D788" s="31"/>
      <c r="O788" s="31"/>
    </row>
    <row r="789" spans="2:15" s="23" customFormat="1" ht="13.35" customHeight="1" x14ac:dyDescent="0.2">
      <c r="B789" s="31"/>
      <c r="C789" s="31"/>
      <c r="D789" s="31"/>
      <c r="O789" s="31"/>
    </row>
    <row r="790" spans="2:15" s="23" customFormat="1" ht="13.35" customHeight="1" x14ac:dyDescent="0.2">
      <c r="B790" s="31"/>
      <c r="C790" s="31"/>
      <c r="D790" s="31"/>
      <c r="O790" s="31"/>
    </row>
    <row r="791" spans="2:15" s="23" customFormat="1" ht="13.35" customHeight="1" x14ac:dyDescent="0.2">
      <c r="B791" s="31"/>
      <c r="C791" s="31"/>
      <c r="D791" s="31"/>
      <c r="O791" s="31"/>
    </row>
    <row r="792" spans="2:15" s="23" customFormat="1" ht="13.35" customHeight="1" x14ac:dyDescent="0.2">
      <c r="B792" s="31"/>
      <c r="C792" s="31"/>
      <c r="D792" s="31"/>
      <c r="O792" s="31"/>
    </row>
    <row r="793" spans="2:15" s="23" customFormat="1" ht="13.35" customHeight="1" x14ac:dyDescent="0.2">
      <c r="B793" s="31"/>
      <c r="C793" s="31"/>
      <c r="D793" s="31"/>
      <c r="O793" s="31"/>
    </row>
    <row r="794" spans="2:15" s="23" customFormat="1" ht="13.35" customHeight="1" x14ac:dyDescent="0.2">
      <c r="B794" s="31"/>
      <c r="C794" s="31"/>
      <c r="D794" s="31"/>
      <c r="O794" s="31"/>
    </row>
    <row r="795" spans="2:15" s="23" customFormat="1" ht="13.35" customHeight="1" x14ac:dyDescent="0.2">
      <c r="B795" s="31"/>
      <c r="C795" s="31"/>
      <c r="D795" s="31"/>
      <c r="O795" s="31"/>
    </row>
    <row r="796" spans="2:15" s="23" customFormat="1" ht="13.35" customHeight="1" x14ac:dyDescent="0.2">
      <c r="B796" s="31"/>
      <c r="C796" s="31"/>
      <c r="D796" s="31"/>
      <c r="O796" s="31"/>
    </row>
    <row r="797" spans="2:15" s="23" customFormat="1" ht="13.35" customHeight="1" x14ac:dyDescent="0.2">
      <c r="B797" s="31"/>
      <c r="C797" s="31"/>
      <c r="D797" s="31"/>
      <c r="O797" s="31"/>
    </row>
    <row r="798" spans="2:15" s="23" customFormat="1" ht="13.35" customHeight="1" x14ac:dyDescent="0.2">
      <c r="B798" s="31"/>
      <c r="C798" s="31"/>
      <c r="D798" s="31"/>
      <c r="O798" s="31"/>
    </row>
    <row r="799" spans="2:15" s="23" customFormat="1" ht="13.35" customHeight="1" x14ac:dyDescent="0.2">
      <c r="B799" s="31"/>
      <c r="C799" s="31"/>
      <c r="D799" s="31"/>
      <c r="O799" s="31"/>
    </row>
    <row r="800" spans="2:15" s="23" customFormat="1" ht="13.35" customHeight="1" x14ac:dyDescent="0.2">
      <c r="B800" s="31"/>
      <c r="C800" s="31"/>
      <c r="D800" s="31"/>
      <c r="O800" s="31"/>
    </row>
    <row r="801" spans="2:15" s="23" customFormat="1" ht="13.35" customHeight="1" x14ac:dyDescent="0.2">
      <c r="B801" s="31"/>
      <c r="C801" s="31"/>
      <c r="D801" s="31"/>
      <c r="O801" s="31"/>
    </row>
    <row r="802" spans="2:15" s="23" customFormat="1" ht="13.35" customHeight="1" x14ac:dyDescent="0.2">
      <c r="B802" s="31"/>
      <c r="C802" s="31"/>
      <c r="D802" s="31"/>
      <c r="O802" s="31"/>
    </row>
    <row r="803" spans="2:15" s="23" customFormat="1" ht="13.35" customHeight="1" x14ac:dyDescent="0.2">
      <c r="B803" s="31"/>
      <c r="C803" s="31"/>
      <c r="D803" s="31"/>
      <c r="O803" s="31"/>
    </row>
    <row r="804" spans="2:15" s="23" customFormat="1" ht="13.35" customHeight="1" x14ac:dyDescent="0.2">
      <c r="B804" s="31"/>
      <c r="C804" s="31"/>
      <c r="D804" s="31"/>
      <c r="O804" s="31"/>
    </row>
    <row r="805" spans="2:15" s="23" customFormat="1" ht="13.35" customHeight="1" x14ac:dyDescent="0.2">
      <c r="B805" s="31"/>
      <c r="C805" s="31"/>
      <c r="D805" s="31"/>
      <c r="O805" s="31"/>
    </row>
    <row r="806" spans="2:15" s="23" customFormat="1" ht="13.35" customHeight="1" x14ac:dyDescent="0.2">
      <c r="B806" s="31"/>
      <c r="C806" s="31"/>
      <c r="D806" s="31"/>
      <c r="O806" s="31"/>
    </row>
    <row r="807" spans="2:15" s="23" customFormat="1" ht="13.35" customHeight="1" x14ac:dyDescent="0.2">
      <c r="B807" s="31"/>
      <c r="C807" s="31"/>
      <c r="D807" s="31"/>
      <c r="O807" s="31"/>
    </row>
    <row r="808" spans="2:15" s="23" customFormat="1" ht="13.35" customHeight="1" x14ac:dyDescent="0.2">
      <c r="B808" s="31"/>
      <c r="C808" s="31"/>
      <c r="D808" s="31"/>
      <c r="O808" s="31"/>
    </row>
    <row r="809" spans="2:15" s="23" customFormat="1" ht="13.35" customHeight="1" x14ac:dyDescent="0.2">
      <c r="B809" s="31"/>
      <c r="C809" s="31"/>
      <c r="D809" s="31"/>
      <c r="O809" s="31"/>
    </row>
    <row r="810" spans="2:15" s="23" customFormat="1" ht="13.35" customHeight="1" x14ac:dyDescent="0.2">
      <c r="B810" s="31"/>
      <c r="C810" s="31"/>
      <c r="D810" s="31"/>
      <c r="O810" s="31"/>
    </row>
    <row r="811" spans="2:15" s="23" customFormat="1" ht="13.35" customHeight="1" x14ac:dyDescent="0.2">
      <c r="B811" s="31"/>
      <c r="C811" s="31"/>
      <c r="D811" s="31"/>
      <c r="O811" s="31"/>
    </row>
    <row r="812" spans="2:15" s="23" customFormat="1" ht="13.35" customHeight="1" x14ac:dyDescent="0.2">
      <c r="B812" s="31"/>
      <c r="C812" s="31"/>
      <c r="D812" s="31"/>
      <c r="O812" s="31"/>
    </row>
    <row r="813" spans="2:15" s="23" customFormat="1" ht="13.35" customHeight="1" x14ac:dyDescent="0.2">
      <c r="B813" s="31"/>
      <c r="C813" s="31"/>
      <c r="D813" s="31"/>
      <c r="O813" s="31"/>
    </row>
    <row r="814" spans="2:15" s="23" customFormat="1" ht="13.35" customHeight="1" x14ac:dyDescent="0.2">
      <c r="B814" s="31"/>
      <c r="C814" s="31"/>
      <c r="D814" s="31"/>
      <c r="O814" s="31"/>
    </row>
    <row r="815" spans="2:15" s="23" customFormat="1" ht="13.35" customHeight="1" x14ac:dyDescent="0.2">
      <c r="B815" s="31"/>
      <c r="C815" s="31"/>
      <c r="D815" s="31"/>
      <c r="O815" s="31"/>
    </row>
    <row r="816" spans="2:15" s="23" customFormat="1" ht="13.35" customHeight="1" x14ac:dyDescent="0.2">
      <c r="B816" s="31"/>
      <c r="C816" s="31"/>
      <c r="D816" s="31"/>
      <c r="O816" s="31"/>
    </row>
    <row r="817" spans="2:15" s="23" customFormat="1" ht="13.35" customHeight="1" x14ac:dyDescent="0.2">
      <c r="B817" s="31"/>
      <c r="C817" s="31"/>
      <c r="D817" s="31"/>
      <c r="O817" s="31"/>
    </row>
    <row r="818" spans="2:15" s="23" customFormat="1" ht="13.35" customHeight="1" x14ac:dyDescent="0.2">
      <c r="B818" s="31"/>
      <c r="C818" s="31"/>
      <c r="D818" s="31"/>
      <c r="O818" s="31"/>
    </row>
    <row r="819" spans="2:15" s="23" customFormat="1" ht="13.35" customHeight="1" x14ac:dyDescent="0.2">
      <c r="B819" s="31"/>
      <c r="C819" s="31"/>
      <c r="D819" s="31"/>
      <c r="O819" s="31"/>
    </row>
    <row r="820" spans="2:15" s="23" customFormat="1" ht="13.35" customHeight="1" x14ac:dyDescent="0.2">
      <c r="B820" s="31"/>
      <c r="C820" s="31"/>
      <c r="D820" s="31"/>
      <c r="O820" s="31"/>
    </row>
    <row r="821" spans="2:15" s="23" customFormat="1" ht="13.35" customHeight="1" x14ac:dyDescent="0.2">
      <c r="B821" s="31"/>
      <c r="C821" s="31"/>
      <c r="D821" s="31"/>
      <c r="O821" s="31"/>
    </row>
    <row r="822" spans="2:15" s="23" customFormat="1" ht="13.35" customHeight="1" x14ac:dyDescent="0.2">
      <c r="B822" s="31"/>
      <c r="C822" s="31"/>
      <c r="D822" s="31"/>
      <c r="O822" s="31"/>
    </row>
    <row r="823" spans="2:15" s="23" customFormat="1" ht="13.35" customHeight="1" x14ac:dyDescent="0.2">
      <c r="B823" s="31"/>
      <c r="C823" s="31"/>
      <c r="D823" s="31"/>
      <c r="O823" s="31"/>
    </row>
    <row r="824" spans="2:15" s="23" customFormat="1" ht="13.35" customHeight="1" x14ac:dyDescent="0.2">
      <c r="B824" s="31"/>
      <c r="C824" s="31"/>
      <c r="D824" s="31"/>
      <c r="O824" s="31"/>
    </row>
    <row r="825" spans="2:15" s="23" customFormat="1" ht="13.35" customHeight="1" x14ac:dyDescent="0.2">
      <c r="B825" s="31"/>
      <c r="C825" s="31"/>
      <c r="D825" s="31"/>
      <c r="O825" s="31"/>
    </row>
    <row r="826" spans="2:15" s="23" customFormat="1" ht="13.35" customHeight="1" x14ac:dyDescent="0.2">
      <c r="B826" s="31"/>
      <c r="C826" s="31"/>
      <c r="D826" s="31"/>
      <c r="O826" s="31"/>
    </row>
    <row r="827" spans="2:15" s="23" customFormat="1" ht="13.35" customHeight="1" x14ac:dyDescent="0.2">
      <c r="B827" s="31"/>
      <c r="C827" s="31"/>
      <c r="D827" s="31"/>
      <c r="O827" s="31"/>
    </row>
    <row r="828" spans="2:15" s="23" customFormat="1" ht="13.35" customHeight="1" x14ac:dyDescent="0.2">
      <c r="B828" s="31"/>
      <c r="C828" s="31"/>
      <c r="D828" s="31"/>
      <c r="O828" s="31"/>
    </row>
    <row r="829" spans="2:15" s="23" customFormat="1" ht="13.35" customHeight="1" x14ac:dyDescent="0.2">
      <c r="B829" s="31"/>
      <c r="C829" s="31"/>
      <c r="D829" s="31"/>
      <c r="O829" s="31"/>
    </row>
    <row r="830" spans="2:15" s="23" customFormat="1" ht="13.35" customHeight="1" x14ac:dyDescent="0.2">
      <c r="B830" s="31"/>
      <c r="C830" s="31"/>
      <c r="D830" s="31"/>
      <c r="O830" s="31"/>
    </row>
    <row r="831" spans="2:15" s="23" customFormat="1" ht="13.35" customHeight="1" x14ac:dyDescent="0.2">
      <c r="B831" s="31"/>
      <c r="C831" s="31"/>
      <c r="D831" s="31"/>
      <c r="O831" s="31"/>
    </row>
    <row r="832" spans="2:15" s="23" customFormat="1" ht="13.35" customHeight="1" x14ac:dyDescent="0.2">
      <c r="B832" s="31"/>
      <c r="C832" s="31"/>
      <c r="D832" s="31"/>
      <c r="O832" s="31"/>
    </row>
    <row r="833" spans="2:15" s="23" customFormat="1" ht="13.35" customHeight="1" x14ac:dyDescent="0.2">
      <c r="B833" s="31"/>
      <c r="C833" s="31"/>
      <c r="D833" s="31"/>
      <c r="O833" s="31"/>
    </row>
    <row r="834" spans="2:15" s="23" customFormat="1" ht="13.35" customHeight="1" x14ac:dyDescent="0.2">
      <c r="B834" s="31"/>
      <c r="C834" s="31"/>
      <c r="D834" s="31"/>
      <c r="O834" s="31"/>
    </row>
    <row r="835" spans="2:15" s="23" customFormat="1" ht="13.35" customHeight="1" x14ac:dyDescent="0.2">
      <c r="B835" s="31"/>
      <c r="C835" s="31"/>
      <c r="D835" s="31"/>
      <c r="O835" s="31"/>
    </row>
    <row r="836" spans="2:15" s="23" customFormat="1" ht="13.35" customHeight="1" x14ac:dyDescent="0.2">
      <c r="B836" s="31"/>
      <c r="C836" s="31"/>
      <c r="D836" s="31"/>
      <c r="O836" s="31"/>
    </row>
    <row r="837" spans="2:15" s="23" customFormat="1" ht="13.35" customHeight="1" x14ac:dyDescent="0.2">
      <c r="B837" s="31"/>
      <c r="C837" s="31"/>
      <c r="D837" s="31"/>
      <c r="O837" s="31"/>
    </row>
    <row r="838" spans="2:15" s="23" customFormat="1" ht="13.35" customHeight="1" x14ac:dyDescent="0.2">
      <c r="B838" s="31"/>
      <c r="C838" s="31"/>
      <c r="D838" s="31"/>
      <c r="O838" s="31"/>
    </row>
    <row r="839" spans="2:15" s="23" customFormat="1" ht="13.35" customHeight="1" x14ac:dyDescent="0.2">
      <c r="B839" s="31"/>
      <c r="C839" s="31"/>
      <c r="D839" s="31"/>
      <c r="O839" s="31"/>
    </row>
    <row r="840" spans="2:15" s="23" customFormat="1" ht="13.35" customHeight="1" x14ac:dyDescent="0.2">
      <c r="B840" s="31"/>
      <c r="C840" s="31"/>
      <c r="D840" s="31"/>
      <c r="O840" s="31"/>
    </row>
    <row r="841" spans="2:15" s="23" customFormat="1" ht="13.35" customHeight="1" x14ac:dyDescent="0.2">
      <c r="B841" s="31"/>
      <c r="C841" s="31"/>
      <c r="D841" s="31"/>
      <c r="O841" s="31"/>
    </row>
    <row r="842" spans="2:15" s="23" customFormat="1" ht="13.35" customHeight="1" x14ac:dyDescent="0.2">
      <c r="B842" s="31"/>
      <c r="C842" s="31"/>
      <c r="D842" s="31"/>
      <c r="O842" s="31"/>
    </row>
    <row r="843" spans="2:15" s="23" customFormat="1" ht="13.35" customHeight="1" x14ac:dyDescent="0.2">
      <c r="B843" s="31"/>
      <c r="C843" s="31"/>
      <c r="D843" s="31"/>
      <c r="O843" s="31"/>
    </row>
    <row r="844" spans="2:15" s="23" customFormat="1" ht="13.35" customHeight="1" x14ac:dyDescent="0.2">
      <c r="B844" s="31"/>
      <c r="C844" s="31"/>
      <c r="D844" s="31"/>
      <c r="O844" s="31"/>
    </row>
    <row r="845" spans="2:15" s="23" customFormat="1" ht="13.35" customHeight="1" x14ac:dyDescent="0.2">
      <c r="B845" s="31"/>
      <c r="C845" s="31"/>
      <c r="D845" s="31"/>
      <c r="O845" s="31"/>
    </row>
    <row r="846" spans="2:15" s="23" customFormat="1" ht="13.35" customHeight="1" x14ac:dyDescent="0.2">
      <c r="B846" s="31"/>
      <c r="C846" s="31"/>
      <c r="D846" s="31"/>
      <c r="O846" s="31"/>
    </row>
    <row r="847" spans="2:15" s="23" customFormat="1" ht="13.35" customHeight="1" x14ac:dyDescent="0.2">
      <c r="B847" s="31"/>
      <c r="C847" s="31"/>
      <c r="D847" s="31"/>
      <c r="O847" s="31"/>
    </row>
    <row r="848" spans="2:15" s="23" customFormat="1" ht="13.35" customHeight="1" x14ac:dyDescent="0.2">
      <c r="B848" s="31"/>
      <c r="C848" s="31"/>
      <c r="D848" s="31"/>
      <c r="O848" s="31"/>
    </row>
    <row r="849" spans="2:15" s="23" customFormat="1" ht="13.35" customHeight="1" x14ac:dyDescent="0.2">
      <c r="B849" s="31"/>
      <c r="C849" s="31"/>
      <c r="D849" s="31"/>
      <c r="O849" s="31"/>
    </row>
    <row r="850" spans="2:15" s="23" customFormat="1" ht="13.35" customHeight="1" x14ac:dyDescent="0.2">
      <c r="B850" s="31"/>
      <c r="C850" s="31"/>
      <c r="D850" s="31"/>
      <c r="O850" s="31"/>
    </row>
    <row r="851" spans="2:15" s="23" customFormat="1" ht="13.35" customHeight="1" x14ac:dyDescent="0.2">
      <c r="B851" s="31"/>
      <c r="C851" s="31"/>
      <c r="D851" s="31"/>
      <c r="O851" s="31"/>
    </row>
    <row r="852" spans="2:15" s="23" customFormat="1" ht="13.35" customHeight="1" x14ac:dyDescent="0.2">
      <c r="B852" s="31"/>
      <c r="C852" s="31"/>
      <c r="D852" s="31"/>
      <c r="O852" s="31"/>
    </row>
    <row r="853" spans="2:15" s="23" customFormat="1" ht="13.35" customHeight="1" x14ac:dyDescent="0.2">
      <c r="B853" s="31"/>
      <c r="C853" s="31"/>
      <c r="D853" s="31"/>
      <c r="O853" s="31"/>
    </row>
    <row r="854" spans="2:15" s="23" customFormat="1" ht="13.35" customHeight="1" x14ac:dyDescent="0.2">
      <c r="B854" s="31"/>
      <c r="C854" s="31"/>
      <c r="D854" s="31"/>
      <c r="O854" s="31"/>
    </row>
    <row r="855" spans="2:15" s="23" customFormat="1" ht="13.35" customHeight="1" x14ac:dyDescent="0.2">
      <c r="B855" s="31"/>
      <c r="C855" s="31"/>
      <c r="D855" s="31"/>
      <c r="O855" s="31"/>
    </row>
    <row r="856" spans="2:15" s="23" customFormat="1" ht="13.35" customHeight="1" x14ac:dyDescent="0.2">
      <c r="B856" s="31"/>
      <c r="C856" s="31"/>
      <c r="D856" s="31"/>
      <c r="O856" s="31"/>
    </row>
    <row r="857" spans="2:15" s="23" customFormat="1" ht="13.35" customHeight="1" x14ac:dyDescent="0.2">
      <c r="B857" s="31"/>
      <c r="C857" s="31"/>
      <c r="D857" s="31"/>
      <c r="O857" s="31"/>
    </row>
    <row r="858" spans="2:15" s="23" customFormat="1" ht="13.35" customHeight="1" x14ac:dyDescent="0.2">
      <c r="B858" s="31"/>
      <c r="C858" s="31"/>
      <c r="D858" s="31"/>
      <c r="O858" s="31"/>
    </row>
    <row r="859" spans="2:15" s="23" customFormat="1" ht="13.35" customHeight="1" x14ac:dyDescent="0.2">
      <c r="B859" s="31"/>
      <c r="C859" s="31"/>
      <c r="D859" s="31"/>
      <c r="O859" s="31"/>
    </row>
    <row r="860" spans="2:15" s="23" customFormat="1" ht="13.35" customHeight="1" x14ac:dyDescent="0.2">
      <c r="B860" s="31"/>
      <c r="C860" s="31"/>
      <c r="D860" s="31"/>
      <c r="O860" s="31"/>
    </row>
    <row r="861" spans="2:15" s="23" customFormat="1" ht="13.35" customHeight="1" x14ac:dyDescent="0.2">
      <c r="B861" s="31"/>
      <c r="C861" s="31"/>
      <c r="D861" s="31"/>
      <c r="O861" s="31"/>
    </row>
    <row r="862" spans="2:15" s="23" customFormat="1" ht="13.35" customHeight="1" x14ac:dyDescent="0.2">
      <c r="B862" s="31"/>
      <c r="C862" s="31"/>
      <c r="D862" s="31"/>
      <c r="O862" s="31"/>
    </row>
    <row r="863" spans="2:15" s="23" customFormat="1" ht="13.35" customHeight="1" x14ac:dyDescent="0.2">
      <c r="B863" s="31"/>
      <c r="C863" s="31"/>
      <c r="D863" s="31"/>
      <c r="O863" s="31"/>
    </row>
    <row r="864" spans="2:15" s="23" customFormat="1" ht="13.35" customHeight="1" x14ac:dyDescent="0.2">
      <c r="B864" s="31"/>
      <c r="C864" s="31"/>
      <c r="D864" s="31"/>
      <c r="O864" s="31"/>
    </row>
    <row r="865" spans="2:15" s="23" customFormat="1" ht="13.35" customHeight="1" x14ac:dyDescent="0.2">
      <c r="B865" s="31"/>
      <c r="C865" s="31"/>
      <c r="D865" s="31"/>
      <c r="O865" s="31"/>
    </row>
    <row r="866" spans="2:15" s="23" customFormat="1" ht="13.35" customHeight="1" x14ac:dyDescent="0.2">
      <c r="B866" s="31"/>
      <c r="C866" s="31"/>
      <c r="D866" s="31"/>
      <c r="O866" s="31"/>
    </row>
    <row r="867" spans="2:15" s="23" customFormat="1" ht="13.35" customHeight="1" x14ac:dyDescent="0.2">
      <c r="B867" s="31"/>
      <c r="C867" s="31"/>
      <c r="D867" s="31"/>
      <c r="O867" s="31"/>
    </row>
    <row r="868" spans="2:15" s="23" customFormat="1" ht="13.35" customHeight="1" x14ac:dyDescent="0.2">
      <c r="B868" s="31"/>
      <c r="C868" s="31"/>
      <c r="D868" s="31"/>
      <c r="O868" s="31"/>
    </row>
    <row r="869" spans="2:15" s="23" customFormat="1" ht="13.35" customHeight="1" x14ac:dyDescent="0.2">
      <c r="B869" s="31"/>
      <c r="C869" s="31"/>
      <c r="D869" s="31"/>
      <c r="O869" s="31"/>
    </row>
    <row r="870" spans="2:15" s="23" customFormat="1" ht="13.35" customHeight="1" x14ac:dyDescent="0.2">
      <c r="B870" s="31"/>
      <c r="C870" s="31"/>
      <c r="D870" s="31"/>
      <c r="O870" s="31"/>
    </row>
    <row r="871" spans="2:15" s="23" customFormat="1" ht="13.35" customHeight="1" x14ac:dyDescent="0.2">
      <c r="B871" s="31"/>
      <c r="C871" s="31"/>
      <c r="D871" s="31"/>
      <c r="O871" s="31"/>
    </row>
    <row r="872" spans="2:15" s="23" customFormat="1" ht="13.35" customHeight="1" x14ac:dyDescent="0.2">
      <c r="B872" s="31"/>
      <c r="C872" s="31"/>
      <c r="D872" s="31"/>
      <c r="O872" s="31"/>
    </row>
    <row r="873" spans="2:15" s="23" customFormat="1" ht="13.35" customHeight="1" x14ac:dyDescent="0.2">
      <c r="B873" s="31"/>
      <c r="C873" s="31"/>
      <c r="D873" s="31"/>
      <c r="O873" s="31"/>
    </row>
    <row r="874" spans="2:15" s="23" customFormat="1" ht="13.35" customHeight="1" x14ac:dyDescent="0.2">
      <c r="B874" s="31"/>
      <c r="C874" s="31"/>
      <c r="D874" s="31"/>
      <c r="O874" s="31"/>
    </row>
    <row r="875" spans="2:15" s="23" customFormat="1" ht="13.35" customHeight="1" x14ac:dyDescent="0.2">
      <c r="B875" s="31"/>
      <c r="C875" s="31"/>
      <c r="D875" s="31"/>
      <c r="O875" s="31"/>
    </row>
    <row r="876" spans="2:15" s="23" customFormat="1" ht="13.35" customHeight="1" x14ac:dyDescent="0.2">
      <c r="B876" s="31"/>
      <c r="C876" s="31"/>
      <c r="D876" s="31"/>
      <c r="O876" s="31"/>
    </row>
    <row r="877" spans="2:15" s="23" customFormat="1" ht="13.35" customHeight="1" x14ac:dyDescent="0.2">
      <c r="B877" s="31"/>
      <c r="C877" s="31"/>
      <c r="D877" s="31"/>
      <c r="O877" s="31"/>
    </row>
    <row r="878" spans="2:15" s="23" customFormat="1" ht="13.35" customHeight="1" x14ac:dyDescent="0.2">
      <c r="B878" s="31"/>
      <c r="C878" s="31"/>
      <c r="D878" s="31"/>
      <c r="O878" s="31"/>
    </row>
    <row r="879" spans="2:15" s="23" customFormat="1" ht="13.35" customHeight="1" x14ac:dyDescent="0.2">
      <c r="B879" s="31"/>
      <c r="C879" s="31"/>
      <c r="D879" s="31"/>
      <c r="O879" s="31"/>
    </row>
    <row r="880" spans="2:15" s="23" customFormat="1" ht="13.35" customHeight="1" x14ac:dyDescent="0.2">
      <c r="B880" s="31"/>
      <c r="C880" s="31"/>
      <c r="D880" s="31"/>
      <c r="O880" s="31"/>
    </row>
    <row r="881" spans="2:15" s="23" customFormat="1" ht="13.35" customHeight="1" x14ac:dyDescent="0.2">
      <c r="B881" s="31"/>
      <c r="C881" s="31"/>
      <c r="D881" s="31"/>
      <c r="O881" s="31"/>
    </row>
    <row r="882" spans="2:15" s="23" customFormat="1" ht="13.35" customHeight="1" x14ac:dyDescent="0.2">
      <c r="B882" s="31"/>
      <c r="C882" s="31"/>
      <c r="D882" s="31"/>
      <c r="O882" s="31"/>
    </row>
    <row r="883" spans="2:15" s="23" customFormat="1" ht="13.35" customHeight="1" x14ac:dyDescent="0.2">
      <c r="B883" s="31"/>
      <c r="C883" s="31"/>
      <c r="D883" s="31"/>
      <c r="O883" s="31"/>
    </row>
    <row r="884" spans="2:15" s="23" customFormat="1" ht="13.35" customHeight="1" x14ac:dyDescent="0.2">
      <c r="B884" s="31"/>
      <c r="C884" s="31"/>
      <c r="D884" s="31"/>
      <c r="O884" s="31"/>
    </row>
    <row r="885" spans="2:15" s="23" customFormat="1" ht="13.35" customHeight="1" x14ac:dyDescent="0.2">
      <c r="B885" s="31"/>
      <c r="C885" s="31"/>
      <c r="D885" s="31"/>
      <c r="O885" s="31"/>
    </row>
    <row r="886" spans="2:15" s="23" customFormat="1" ht="13.35" customHeight="1" x14ac:dyDescent="0.2">
      <c r="B886" s="31"/>
      <c r="C886" s="31"/>
      <c r="D886" s="31"/>
      <c r="O886" s="31"/>
    </row>
    <row r="887" spans="2:15" s="23" customFormat="1" ht="13.35" customHeight="1" x14ac:dyDescent="0.2">
      <c r="B887" s="31"/>
      <c r="C887" s="31"/>
      <c r="D887" s="31"/>
      <c r="O887" s="31"/>
    </row>
    <row r="888" spans="2:15" s="23" customFormat="1" ht="13.35" customHeight="1" x14ac:dyDescent="0.2">
      <c r="B888" s="31"/>
      <c r="C888" s="31"/>
      <c r="D888" s="31"/>
      <c r="O888" s="31"/>
    </row>
    <row r="889" spans="2:15" s="23" customFormat="1" ht="13.35" customHeight="1" x14ac:dyDescent="0.2">
      <c r="B889" s="31"/>
      <c r="C889" s="31"/>
      <c r="D889" s="31"/>
      <c r="O889" s="31"/>
    </row>
    <row r="890" spans="2:15" s="23" customFormat="1" ht="13.35" customHeight="1" x14ac:dyDescent="0.2">
      <c r="B890" s="31"/>
      <c r="C890" s="31"/>
      <c r="D890" s="31"/>
      <c r="O890" s="31"/>
    </row>
    <row r="891" spans="2:15" s="23" customFormat="1" ht="13.35" customHeight="1" x14ac:dyDescent="0.2">
      <c r="B891" s="31"/>
      <c r="C891" s="31"/>
      <c r="D891" s="31"/>
      <c r="O891" s="31"/>
    </row>
    <row r="892" spans="2:15" s="23" customFormat="1" ht="13.35" customHeight="1" x14ac:dyDescent="0.2">
      <c r="B892" s="31"/>
      <c r="C892" s="31"/>
      <c r="D892" s="31"/>
      <c r="O892" s="31"/>
    </row>
    <row r="893" spans="2:15" s="23" customFormat="1" ht="13.35" customHeight="1" x14ac:dyDescent="0.2">
      <c r="B893" s="31"/>
      <c r="C893" s="31"/>
      <c r="D893" s="31"/>
      <c r="O893" s="31"/>
    </row>
    <row r="894" spans="2:15" s="23" customFormat="1" ht="13.35" customHeight="1" x14ac:dyDescent="0.2">
      <c r="B894" s="31"/>
      <c r="C894" s="31"/>
      <c r="D894" s="31"/>
      <c r="O894" s="31"/>
    </row>
    <row r="895" spans="2:15" s="23" customFormat="1" ht="13.35" customHeight="1" x14ac:dyDescent="0.2">
      <c r="B895" s="31"/>
      <c r="C895" s="31"/>
      <c r="D895" s="31"/>
      <c r="O895" s="31"/>
    </row>
    <row r="896" spans="2:15" s="23" customFormat="1" ht="13.35" customHeight="1" x14ac:dyDescent="0.2">
      <c r="B896" s="31"/>
      <c r="C896" s="31"/>
      <c r="D896" s="31"/>
      <c r="O896" s="31"/>
    </row>
    <row r="897" spans="2:15" s="23" customFormat="1" ht="13.35" customHeight="1" x14ac:dyDescent="0.2">
      <c r="B897" s="31"/>
      <c r="C897" s="31"/>
      <c r="D897" s="31"/>
      <c r="O897" s="31"/>
    </row>
    <row r="898" spans="2:15" s="23" customFormat="1" ht="13.35" customHeight="1" x14ac:dyDescent="0.2">
      <c r="B898" s="31"/>
      <c r="C898" s="31"/>
      <c r="D898" s="31"/>
      <c r="O898" s="31"/>
    </row>
    <row r="899" spans="2:15" s="23" customFormat="1" ht="13.35" customHeight="1" x14ac:dyDescent="0.2">
      <c r="B899" s="31"/>
      <c r="C899" s="31"/>
      <c r="D899" s="31"/>
      <c r="O899" s="31"/>
    </row>
    <row r="900" spans="2:15" s="23" customFormat="1" ht="13.35" customHeight="1" x14ac:dyDescent="0.2">
      <c r="B900" s="31"/>
      <c r="C900" s="31"/>
      <c r="D900" s="31"/>
      <c r="O900" s="31"/>
    </row>
    <row r="901" spans="2:15" s="23" customFormat="1" ht="13.35" customHeight="1" x14ac:dyDescent="0.2">
      <c r="B901" s="31"/>
      <c r="C901" s="31"/>
      <c r="D901" s="31"/>
      <c r="O901" s="31"/>
    </row>
    <row r="902" spans="2:15" s="23" customFormat="1" ht="13.35" customHeight="1" x14ac:dyDescent="0.2">
      <c r="B902" s="31"/>
      <c r="C902" s="31"/>
      <c r="D902" s="31"/>
      <c r="O902" s="31"/>
    </row>
    <row r="903" spans="2:15" s="23" customFormat="1" ht="13.35" customHeight="1" x14ac:dyDescent="0.2">
      <c r="B903" s="31"/>
      <c r="C903" s="31"/>
      <c r="D903" s="31"/>
      <c r="O903" s="31"/>
    </row>
    <row r="904" spans="2:15" s="23" customFormat="1" ht="13.35" customHeight="1" x14ac:dyDescent="0.2">
      <c r="B904" s="31"/>
      <c r="C904" s="31"/>
      <c r="D904" s="31"/>
      <c r="O904" s="31"/>
    </row>
    <row r="905" spans="2:15" s="23" customFormat="1" ht="13.35" customHeight="1" x14ac:dyDescent="0.2">
      <c r="B905" s="31"/>
      <c r="C905" s="31"/>
      <c r="D905" s="31"/>
      <c r="O905" s="31"/>
    </row>
    <row r="906" spans="2:15" s="23" customFormat="1" ht="13.35" customHeight="1" x14ac:dyDescent="0.2">
      <c r="B906" s="31"/>
      <c r="C906" s="31"/>
      <c r="D906" s="31"/>
      <c r="O906" s="31"/>
    </row>
    <row r="907" spans="2:15" s="23" customFormat="1" ht="13.35" customHeight="1" x14ac:dyDescent="0.2">
      <c r="B907" s="31"/>
      <c r="C907" s="31"/>
      <c r="D907" s="31"/>
      <c r="O907" s="31"/>
    </row>
    <row r="908" spans="2:15" s="23" customFormat="1" ht="13.35" customHeight="1" x14ac:dyDescent="0.2">
      <c r="B908" s="31"/>
      <c r="C908" s="31"/>
      <c r="D908" s="31"/>
      <c r="O908" s="31"/>
    </row>
    <row r="909" spans="2:15" s="23" customFormat="1" ht="13.35" customHeight="1" x14ac:dyDescent="0.2">
      <c r="B909" s="31"/>
      <c r="C909" s="31"/>
      <c r="D909" s="31"/>
      <c r="O909" s="31"/>
    </row>
    <row r="910" spans="2:15" s="23" customFormat="1" ht="13.35" customHeight="1" x14ac:dyDescent="0.2">
      <c r="B910" s="31"/>
      <c r="C910" s="31"/>
      <c r="D910" s="31"/>
      <c r="O910" s="31"/>
    </row>
    <row r="911" spans="2:15" s="23" customFormat="1" ht="13.35" customHeight="1" x14ac:dyDescent="0.2">
      <c r="B911" s="31"/>
      <c r="C911" s="31"/>
      <c r="D911" s="31"/>
      <c r="O911" s="31"/>
    </row>
    <row r="912" spans="2:15" s="23" customFormat="1" ht="13.35" customHeight="1" x14ac:dyDescent="0.2">
      <c r="B912" s="31"/>
      <c r="C912" s="31"/>
      <c r="D912" s="31"/>
      <c r="O912" s="31"/>
    </row>
    <row r="913" spans="2:15" s="23" customFormat="1" ht="13.35" customHeight="1" x14ac:dyDescent="0.2">
      <c r="B913" s="31"/>
      <c r="C913" s="31"/>
      <c r="D913" s="31"/>
      <c r="O913" s="31"/>
    </row>
    <row r="914" spans="2:15" s="23" customFormat="1" ht="13.35" customHeight="1" x14ac:dyDescent="0.2">
      <c r="B914" s="31"/>
      <c r="C914" s="31"/>
      <c r="D914" s="31"/>
      <c r="O914" s="31"/>
    </row>
    <row r="915" spans="2:15" s="23" customFormat="1" ht="13.35" customHeight="1" x14ac:dyDescent="0.2">
      <c r="B915" s="31"/>
      <c r="C915" s="31"/>
      <c r="D915" s="31"/>
      <c r="O915" s="31"/>
    </row>
    <row r="916" spans="2:15" s="23" customFormat="1" ht="13.35" customHeight="1" x14ac:dyDescent="0.2">
      <c r="B916" s="31"/>
      <c r="C916" s="31"/>
      <c r="D916" s="31"/>
      <c r="O916" s="31"/>
    </row>
    <row r="917" spans="2:15" s="23" customFormat="1" ht="13.35" customHeight="1" x14ac:dyDescent="0.2">
      <c r="B917" s="31"/>
      <c r="C917" s="31"/>
      <c r="D917" s="31"/>
      <c r="O917" s="31"/>
    </row>
    <row r="918" spans="2:15" s="23" customFormat="1" ht="13.35" customHeight="1" x14ac:dyDescent="0.2">
      <c r="B918" s="31"/>
      <c r="C918" s="31"/>
      <c r="D918" s="31"/>
      <c r="O918" s="31"/>
    </row>
    <row r="919" spans="2:15" s="23" customFormat="1" ht="13.35" customHeight="1" x14ac:dyDescent="0.2">
      <c r="B919" s="31"/>
      <c r="C919" s="31"/>
      <c r="D919" s="31"/>
      <c r="O919" s="31"/>
    </row>
    <row r="920" spans="2:15" s="23" customFormat="1" ht="13.35" customHeight="1" x14ac:dyDescent="0.2">
      <c r="B920" s="31"/>
      <c r="C920" s="31"/>
      <c r="D920" s="31"/>
      <c r="O920" s="31"/>
    </row>
    <row r="921" spans="2:15" s="23" customFormat="1" ht="13.35" customHeight="1" x14ac:dyDescent="0.2">
      <c r="B921" s="31"/>
      <c r="C921" s="31"/>
      <c r="D921" s="31"/>
      <c r="O921" s="31"/>
    </row>
    <row r="922" spans="2:15" s="23" customFormat="1" ht="13.35" customHeight="1" x14ac:dyDescent="0.2">
      <c r="B922" s="31"/>
      <c r="C922" s="31"/>
      <c r="D922" s="31"/>
      <c r="O922" s="31"/>
    </row>
    <row r="923" spans="2:15" s="23" customFormat="1" ht="13.35" customHeight="1" x14ac:dyDescent="0.2">
      <c r="B923" s="31"/>
      <c r="C923" s="31"/>
      <c r="D923" s="31"/>
      <c r="O923" s="31"/>
    </row>
    <row r="924" spans="2:15" s="23" customFormat="1" ht="13.35" customHeight="1" x14ac:dyDescent="0.2">
      <c r="B924" s="31"/>
      <c r="C924" s="31"/>
      <c r="D924" s="31"/>
      <c r="O924" s="31"/>
    </row>
    <row r="925" spans="2:15" s="23" customFormat="1" ht="13.35" customHeight="1" x14ac:dyDescent="0.2">
      <c r="B925" s="31"/>
      <c r="C925" s="31"/>
      <c r="D925" s="31"/>
      <c r="O925" s="31"/>
    </row>
    <row r="926" spans="2:15" s="23" customFormat="1" ht="13.35" customHeight="1" x14ac:dyDescent="0.2">
      <c r="B926" s="31"/>
      <c r="C926" s="31"/>
      <c r="D926" s="31"/>
      <c r="O926" s="31"/>
    </row>
    <row r="927" spans="2:15" s="23" customFormat="1" ht="13.35" customHeight="1" x14ac:dyDescent="0.2">
      <c r="B927" s="31"/>
      <c r="C927" s="31"/>
      <c r="D927" s="31"/>
      <c r="O927" s="31"/>
    </row>
    <row r="928" spans="2:15" s="23" customFormat="1" ht="13.35" customHeight="1" x14ac:dyDescent="0.2">
      <c r="B928" s="31"/>
      <c r="C928" s="31"/>
      <c r="D928" s="31"/>
      <c r="O928" s="31"/>
    </row>
    <row r="929" spans="2:15" s="23" customFormat="1" ht="13.35" customHeight="1" x14ac:dyDescent="0.2">
      <c r="B929" s="31"/>
      <c r="C929" s="31"/>
      <c r="D929" s="31"/>
      <c r="O929" s="31"/>
    </row>
    <row r="930" spans="2:15" s="23" customFormat="1" ht="13.35" customHeight="1" x14ac:dyDescent="0.2">
      <c r="B930" s="31"/>
      <c r="C930" s="31"/>
      <c r="D930" s="31"/>
      <c r="O930" s="31"/>
    </row>
    <row r="931" spans="2:15" s="23" customFormat="1" ht="13.35" customHeight="1" x14ac:dyDescent="0.2">
      <c r="B931" s="31"/>
      <c r="C931" s="31"/>
      <c r="D931" s="31"/>
      <c r="O931" s="31"/>
    </row>
    <row r="932" spans="2:15" s="23" customFormat="1" ht="13.35" customHeight="1" x14ac:dyDescent="0.2">
      <c r="B932" s="31"/>
      <c r="C932" s="31"/>
      <c r="D932" s="31"/>
      <c r="O932" s="31"/>
    </row>
    <row r="933" spans="2:15" s="23" customFormat="1" ht="13.35" customHeight="1" x14ac:dyDescent="0.2">
      <c r="B933" s="31"/>
      <c r="C933" s="31"/>
      <c r="D933" s="31"/>
      <c r="O933" s="31"/>
    </row>
    <row r="934" spans="2:15" s="23" customFormat="1" ht="13.35" customHeight="1" x14ac:dyDescent="0.2">
      <c r="B934" s="31"/>
      <c r="C934" s="31"/>
      <c r="D934" s="31"/>
      <c r="O934" s="31"/>
    </row>
    <row r="935" spans="2:15" s="23" customFormat="1" ht="13.35" customHeight="1" x14ac:dyDescent="0.2">
      <c r="B935" s="31"/>
      <c r="C935" s="31"/>
      <c r="D935" s="31"/>
      <c r="O935" s="31"/>
    </row>
    <row r="936" spans="2:15" s="23" customFormat="1" ht="13.35" customHeight="1" x14ac:dyDescent="0.2">
      <c r="B936" s="31"/>
      <c r="C936" s="31"/>
      <c r="D936" s="31"/>
      <c r="O936" s="31"/>
    </row>
    <row r="937" spans="2:15" s="23" customFormat="1" ht="13.35" customHeight="1" x14ac:dyDescent="0.2">
      <c r="B937" s="31"/>
      <c r="C937" s="31"/>
      <c r="D937" s="31"/>
      <c r="O937" s="31"/>
    </row>
    <row r="938" spans="2:15" s="23" customFormat="1" ht="13.35" customHeight="1" x14ac:dyDescent="0.2">
      <c r="B938" s="31"/>
      <c r="C938" s="31"/>
      <c r="D938" s="31"/>
      <c r="O938" s="31"/>
    </row>
    <row r="939" spans="2:15" s="23" customFormat="1" ht="13.35" customHeight="1" x14ac:dyDescent="0.2">
      <c r="B939" s="31"/>
      <c r="C939" s="31"/>
      <c r="D939" s="31"/>
      <c r="O939" s="31"/>
    </row>
    <row r="940" spans="2:15" s="23" customFormat="1" ht="13.35" customHeight="1" x14ac:dyDescent="0.2">
      <c r="B940" s="31"/>
      <c r="C940" s="31"/>
      <c r="D940" s="31"/>
      <c r="O940" s="31"/>
    </row>
    <row r="941" spans="2:15" s="23" customFormat="1" ht="13.35" customHeight="1" x14ac:dyDescent="0.2">
      <c r="B941" s="31"/>
      <c r="C941" s="31"/>
      <c r="D941" s="31"/>
      <c r="O941" s="31"/>
    </row>
    <row r="942" spans="2:15" s="23" customFormat="1" ht="13.35" customHeight="1" x14ac:dyDescent="0.2">
      <c r="B942" s="31"/>
      <c r="C942" s="31"/>
      <c r="D942" s="31"/>
      <c r="O942" s="31"/>
    </row>
    <row r="943" spans="2:15" s="23" customFormat="1" ht="13.35" customHeight="1" x14ac:dyDescent="0.2">
      <c r="B943" s="31"/>
      <c r="C943" s="31"/>
      <c r="D943" s="31"/>
      <c r="O943" s="31"/>
    </row>
    <row r="944" spans="2:15" s="23" customFormat="1" ht="13.35" customHeight="1" x14ac:dyDescent="0.2">
      <c r="B944" s="31"/>
      <c r="C944" s="31"/>
      <c r="D944" s="31"/>
      <c r="O944" s="31"/>
    </row>
    <row r="945" spans="2:15" s="23" customFormat="1" ht="13.35" customHeight="1" x14ac:dyDescent="0.2">
      <c r="B945" s="31"/>
      <c r="C945" s="31"/>
      <c r="D945" s="31"/>
      <c r="O945" s="31"/>
    </row>
    <row r="946" spans="2:15" s="23" customFormat="1" ht="13.35" customHeight="1" x14ac:dyDescent="0.2">
      <c r="B946" s="31"/>
      <c r="C946" s="31"/>
      <c r="D946" s="31"/>
      <c r="O946" s="31"/>
    </row>
    <row r="947" spans="2:15" s="23" customFormat="1" ht="13.35" customHeight="1" x14ac:dyDescent="0.2">
      <c r="B947" s="31"/>
      <c r="C947" s="31"/>
      <c r="D947" s="31"/>
      <c r="O947" s="31"/>
    </row>
    <row r="948" spans="2:15" s="23" customFormat="1" ht="13.35" customHeight="1" x14ac:dyDescent="0.2">
      <c r="B948" s="31"/>
      <c r="C948" s="31"/>
      <c r="D948" s="31"/>
      <c r="O948" s="31"/>
    </row>
    <row r="949" spans="2:15" s="23" customFormat="1" ht="13.35" customHeight="1" x14ac:dyDescent="0.2">
      <c r="B949" s="31"/>
      <c r="C949" s="31"/>
      <c r="D949" s="31"/>
      <c r="O949" s="31"/>
    </row>
    <row r="950" spans="2:15" s="23" customFormat="1" ht="13.35" customHeight="1" x14ac:dyDescent="0.2">
      <c r="B950" s="31"/>
      <c r="C950" s="31"/>
      <c r="D950" s="31"/>
      <c r="O950" s="31"/>
    </row>
    <row r="951" spans="2:15" s="23" customFormat="1" ht="13.35" customHeight="1" x14ac:dyDescent="0.2">
      <c r="B951" s="31"/>
      <c r="C951" s="31"/>
      <c r="D951" s="31"/>
      <c r="O951" s="31"/>
    </row>
    <row r="952" spans="2:15" s="23" customFormat="1" ht="13.35" customHeight="1" x14ac:dyDescent="0.2">
      <c r="B952" s="31"/>
      <c r="C952" s="31"/>
      <c r="D952" s="31"/>
      <c r="O952" s="31"/>
    </row>
    <row r="953" spans="2:15" s="23" customFormat="1" ht="13.35" customHeight="1" x14ac:dyDescent="0.2">
      <c r="B953" s="31"/>
      <c r="C953" s="31"/>
      <c r="D953" s="31"/>
      <c r="O953" s="31"/>
    </row>
    <row r="954" spans="2:15" s="23" customFormat="1" ht="13.35" customHeight="1" x14ac:dyDescent="0.2">
      <c r="B954" s="31"/>
      <c r="C954" s="31"/>
      <c r="D954" s="31"/>
      <c r="O954" s="31"/>
    </row>
    <row r="955" spans="2:15" s="23" customFormat="1" ht="13.35" customHeight="1" x14ac:dyDescent="0.2">
      <c r="B955" s="31"/>
      <c r="C955" s="31"/>
      <c r="D955" s="31"/>
      <c r="O955" s="31"/>
    </row>
    <row r="956" spans="2:15" s="23" customFormat="1" ht="13.35" customHeight="1" x14ac:dyDescent="0.2">
      <c r="B956" s="31"/>
      <c r="C956" s="31"/>
      <c r="D956" s="31"/>
      <c r="O956" s="31"/>
    </row>
    <row r="957" spans="2:15" s="23" customFormat="1" ht="13.35" customHeight="1" x14ac:dyDescent="0.2">
      <c r="B957" s="31"/>
      <c r="C957" s="31"/>
      <c r="D957" s="31"/>
      <c r="O957" s="31"/>
    </row>
    <row r="958" spans="2:15" s="23" customFormat="1" ht="13.35" customHeight="1" x14ac:dyDescent="0.2">
      <c r="B958" s="31"/>
      <c r="C958" s="31"/>
      <c r="D958" s="31"/>
      <c r="O958" s="31"/>
    </row>
    <row r="959" spans="2:15" s="23" customFormat="1" ht="13.35" customHeight="1" x14ac:dyDescent="0.2">
      <c r="B959" s="31"/>
      <c r="C959" s="31"/>
      <c r="D959" s="31"/>
      <c r="O959" s="31"/>
    </row>
    <row r="960" spans="2:15" s="23" customFormat="1" ht="13.35" customHeight="1" x14ac:dyDescent="0.2">
      <c r="B960" s="31"/>
      <c r="C960" s="31"/>
      <c r="D960" s="31"/>
      <c r="O960" s="31"/>
    </row>
    <row r="961" spans="2:15" s="23" customFormat="1" ht="13.35" customHeight="1" x14ac:dyDescent="0.2">
      <c r="B961" s="31"/>
      <c r="C961" s="31"/>
      <c r="D961" s="31"/>
      <c r="O961" s="31"/>
    </row>
    <row r="962" spans="2:15" s="23" customFormat="1" ht="13.35" customHeight="1" x14ac:dyDescent="0.2">
      <c r="B962" s="31"/>
      <c r="C962" s="31"/>
      <c r="D962" s="31"/>
      <c r="O962" s="31"/>
    </row>
    <row r="963" spans="2:15" s="23" customFormat="1" ht="13.35" customHeight="1" x14ac:dyDescent="0.2">
      <c r="B963" s="31"/>
      <c r="C963" s="31"/>
      <c r="D963" s="31"/>
      <c r="O963" s="31"/>
    </row>
    <row r="964" spans="2:15" s="23" customFormat="1" ht="13.35" customHeight="1" x14ac:dyDescent="0.2">
      <c r="B964" s="31"/>
      <c r="C964" s="31"/>
      <c r="D964" s="31"/>
      <c r="O964" s="31"/>
    </row>
    <row r="965" spans="2:15" s="23" customFormat="1" ht="13.35" customHeight="1" x14ac:dyDescent="0.2">
      <c r="B965" s="31"/>
      <c r="C965" s="31"/>
      <c r="D965" s="31"/>
      <c r="O965" s="31"/>
    </row>
    <row r="966" spans="2:15" s="23" customFormat="1" ht="13.35" customHeight="1" x14ac:dyDescent="0.2">
      <c r="B966" s="31"/>
      <c r="C966" s="31"/>
      <c r="D966" s="31"/>
      <c r="O966" s="31"/>
    </row>
    <row r="967" spans="2:15" s="23" customFormat="1" ht="13.35" customHeight="1" x14ac:dyDescent="0.2">
      <c r="B967" s="31"/>
      <c r="C967" s="31"/>
      <c r="D967" s="31"/>
      <c r="O967" s="31"/>
    </row>
    <row r="968" spans="2:15" s="23" customFormat="1" ht="13.35" customHeight="1" x14ac:dyDescent="0.2">
      <c r="B968" s="31"/>
      <c r="C968" s="31"/>
      <c r="D968" s="31"/>
      <c r="O968" s="31"/>
    </row>
    <row r="969" spans="2:15" s="23" customFormat="1" ht="13.35" customHeight="1" x14ac:dyDescent="0.2">
      <c r="B969" s="31"/>
      <c r="C969" s="31"/>
      <c r="D969" s="31"/>
      <c r="O969" s="31"/>
    </row>
    <row r="970" spans="2:15" s="23" customFormat="1" ht="13.35" customHeight="1" x14ac:dyDescent="0.2">
      <c r="B970" s="31"/>
      <c r="C970" s="31"/>
      <c r="D970" s="31"/>
      <c r="O970" s="31"/>
    </row>
    <row r="971" spans="2:15" s="23" customFormat="1" ht="13.35" customHeight="1" x14ac:dyDescent="0.2">
      <c r="B971" s="31"/>
      <c r="C971" s="31"/>
      <c r="D971" s="31"/>
      <c r="O971" s="31"/>
    </row>
    <row r="972" spans="2:15" s="23" customFormat="1" ht="13.35" customHeight="1" x14ac:dyDescent="0.2">
      <c r="B972" s="31"/>
      <c r="C972" s="31"/>
      <c r="D972" s="31"/>
      <c r="O972" s="31"/>
    </row>
    <row r="973" spans="2:15" s="23" customFormat="1" ht="13.35" customHeight="1" x14ac:dyDescent="0.2">
      <c r="B973" s="31"/>
      <c r="C973" s="31"/>
      <c r="D973" s="31"/>
      <c r="O973" s="31"/>
    </row>
    <row r="974" spans="2:15" s="23" customFormat="1" ht="13.35" customHeight="1" x14ac:dyDescent="0.2">
      <c r="B974" s="31"/>
      <c r="C974" s="31"/>
      <c r="D974" s="31"/>
      <c r="O974" s="31"/>
    </row>
    <row r="975" spans="2:15" s="23" customFormat="1" ht="13.35" customHeight="1" x14ac:dyDescent="0.2">
      <c r="B975" s="31"/>
      <c r="C975" s="31"/>
      <c r="D975" s="31"/>
      <c r="O975" s="31"/>
    </row>
    <row r="976" spans="2:15" s="23" customFormat="1" ht="13.35" customHeight="1" x14ac:dyDescent="0.2">
      <c r="B976" s="31"/>
      <c r="C976" s="31"/>
      <c r="D976" s="31"/>
      <c r="O976" s="31"/>
    </row>
    <row r="977" spans="2:15" s="23" customFormat="1" ht="13.35" customHeight="1" x14ac:dyDescent="0.2">
      <c r="B977" s="31"/>
      <c r="C977" s="31"/>
      <c r="D977" s="31"/>
      <c r="O977" s="31"/>
    </row>
    <row r="978" spans="2:15" s="23" customFormat="1" ht="13.35" customHeight="1" x14ac:dyDescent="0.2">
      <c r="B978" s="31"/>
      <c r="C978" s="31"/>
      <c r="D978" s="31"/>
      <c r="O978" s="31"/>
    </row>
    <row r="979" spans="2:15" s="23" customFormat="1" ht="13.35" customHeight="1" x14ac:dyDescent="0.2">
      <c r="B979" s="31"/>
      <c r="C979" s="31"/>
      <c r="D979" s="31"/>
      <c r="O979" s="31"/>
    </row>
    <row r="980" spans="2:15" s="23" customFormat="1" ht="13.35" customHeight="1" x14ac:dyDescent="0.2">
      <c r="B980" s="31"/>
      <c r="C980" s="31"/>
      <c r="D980" s="31"/>
      <c r="O980" s="31"/>
    </row>
    <row r="981" spans="2:15" s="23" customFormat="1" ht="13.35" customHeight="1" x14ac:dyDescent="0.2">
      <c r="B981" s="31"/>
      <c r="C981" s="31"/>
      <c r="D981" s="31"/>
      <c r="O981" s="31"/>
    </row>
    <row r="982" spans="2:15" s="23" customFormat="1" ht="13.35" customHeight="1" x14ac:dyDescent="0.2">
      <c r="B982" s="31"/>
      <c r="C982" s="31"/>
      <c r="D982" s="31"/>
      <c r="O982" s="31"/>
    </row>
    <row r="983" spans="2:15" s="23" customFormat="1" ht="13.35" customHeight="1" x14ac:dyDescent="0.2">
      <c r="B983" s="31"/>
      <c r="C983" s="31"/>
      <c r="D983" s="31"/>
      <c r="O983" s="31"/>
    </row>
    <row r="984" spans="2:15" s="23" customFormat="1" ht="13.35" customHeight="1" x14ac:dyDescent="0.2">
      <c r="B984" s="31"/>
      <c r="C984" s="31"/>
      <c r="D984" s="31"/>
      <c r="O984" s="31"/>
    </row>
    <row r="985" spans="2:15" s="23" customFormat="1" ht="13.35" customHeight="1" x14ac:dyDescent="0.2">
      <c r="B985" s="31"/>
      <c r="C985" s="31"/>
      <c r="D985" s="31"/>
      <c r="O985" s="31"/>
    </row>
    <row r="986" spans="2:15" s="23" customFormat="1" ht="13.35" customHeight="1" x14ac:dyDescent="0.2">
      <c r="B986" s="31"/>
      <c r="C986" s="31"/>
      <c r="D986" s="31"/>
      <c r="O986" s="31"/>
    </row>
    <row r="987" spans="2:15" s="23" customFormat="1" ht="13.35" customHeight="1" x14ac:dyDescent="0.2">
      <c r="B987" s="31"/>
      <c r="C987" s="31"/>
      <c r="D987" s="31"/>
      <c r="O987" s="31"/>
    </row>
    <row r="988" spans="2:15" s="23" customFormat="1" ht="13.35" customHeight="1" x14ac:dyDescent="0.2">
      <c r="B988" s="31"/>
      <c r="C988" s="31"/>
      <c r="D988" s="31"/>
      <c r="O988" s="31"/>
    </row>
    <row r="989" spans="2:15" s="23" customFormat="1" ht="13.35" customHeight="1" x14ac:dyDescent="0.2">
      <c r="B989" s="31"/>
      <c r="C989" s="31"/>
      <c r="D989" s="31"/>
      <c r="O989" s="31"/>
    </row>
    <row r="990" spans="2:15" s="23" customFormat="1" ht="13.35" customHeight="1" x14ac:dyDescent="0.2">
      <c r="B990" s="31"/>
      <c r="C990" s="31"/>
      <c r="D990" s="31"/>
      <c r="O990" s="31"/>
    </row>
    <row r="991" spans="2:15" s="23" customFormat="1" ht="13.35" customHeight="1" x14ac:dyDescent="0.2">
      <c r="B991" s="31"/>
      <c r="C991" s="31"/>
      <c r="D991" s="31"/>
      <c r="O991" s="31"/>
    </row>
    <row r="992" spans="2:15" s="23" customFormat="1" ht="13.35" customHeight="1" x14ac:dyDescent="0.2">
      <c r="B992" s="31"/>
      <c r="C992" s="31"/>
      <c r="D992" s="31"/>
      <c r="O992" s="31"/>
    </row>
    <row r="993" spans="2:15" s="23" customFormat="1" ht="13.35" customHeight="1" x14ac:dyDescent="0.2">
      <c r="B993" s="31"/>
      <c r="C993" s="31"/>
      <c r="D993" s="31"/>
      <c r="O993" s="31"/>
    </row>
    <row r="994" spans="2:15" s="23" customFormat="1" ht="13.35" customHeight="1" x14ac:dyDescent="0.2">
      <c r="B994" s="31"/>
      <c r="C994" s="31"/>
      <c r="D994" s="31"/>
      <c r="O994" s="31"/>
    </row>
    <row r="995" spans="2:15" s="23" customFormat="1" ht="13.35" customHeight="1" x14ac:dyDescent="0.2">
      <c r="B995" s="31"/>
      <c r="C995" s="31"/>
      <c r="D995" s="31"/>
      <c r="O995" s="31"/>
    </row>
    <row r="996" spans="2:15" s="23" customFormat="1" ht="13.35" customHeight="1" x14ac:dyDescent="0.2">
      <c r="B996" s="31"/>
      <c r="C996" s="31"/>
      <c r="D996" s="31"/>
      <c r="O996" s="31"/>
    </row>
    <row r="997" spans="2:15" s="23" customFormat="1" ht="13.35" customHeight="1" x14ac:dyDescent="0.2">
      <c r="B997" s="31"/>
      <c r="C997" s="31"/>
      <c r="D997" s="31"/>
      <c r="O997" s="31"/>
    </row>
    <row r="998" spans="2:15" s="23" customFormat="1" ht="13.35" customHeight="1" x14ac:dyDescent="0.2">
      <c r="B998" s="31"/>
      <c r="C998" s="31"/>
      <c r="D998" s="31"/>
      <c r="O998" s="31"/>
    </row>
    <row r="999" spans="2:15" s="23" customFormat="1" ht="13.35" customHeight="1" x14ac:dyDescent="0.2">
      <c r="B999" s="31"/>
      <c r="C999" s="31"/>
      <c r="D999" s="31"/>
      <c r="O999" s="31"/>
    </row>
    <row r="1000" spans="2:15" s="23" customFormat="1" ht="13.35" customHeight="1" x14ac:dyDescent="0.2">
      <c r="B1000" s="31"/>
      <c r="C1000" s="31"/>
      <c r="D1000" s="31"/>
      <c r="O1000" s="31"/>
    </row>
    <row r="1001" spans="2:15" s="23" customFormat="1" ht="13.35" customHeight="1" x14ac:dyDescent="0.2">
      <c r="B1001" s="31"/>
      <c r="C1001" s="31"/>
      <c r="D1001" s="31"/>
      <c r="O1001" s="31"/>
    </row>
    <row r="1002" spans="2:15" s="23" customFormat="1" ht="13.35" customHeight="1" x14ac:dyDescent="0.2">
      <c r="B1002" s="31"/>
      <c r="C1002" s="31"/>
      <c r="D1002" s="31"/>
      <c r="O1002" s="31"/>
    </row>
    <row r="1003" spans="2:15" s="23" customFormat="1" ht="13.35" customHeight="1" x14ac:dyDescent="0.2">
      <c r="B1003" s="31"/>
      <c r="C1003" s="31"/>
      <c r="D1003" s="31"/>
      <c r="O1003" s="31"/>
    </row>
    <row r="1004" spans="2:15" s="23" customFormat="1" ht="13.35" customHeight="1" x14ac:dyDescent="0.2">
      <c r="B1004" s="31"/>
      <c r="C1004" s="31"/>
      <c r="D1004" s="31"/>
      <c r="O1004" s="31"/>
    </row>
    <row r="1005" spans="2:15" s="23" customFormat="1" ht="13.35" customHeight="1" x14ac:dyDescent="0.2">
      <c r="B1005" s="31"/>
      <c r="C1005" s="31"/>
      <c r="D1005" s="31"/>
      <c r="O1005" s="31"/>
    </row>
    <row r="1006" spans="2:15" s="23" customFormat="1" ht="13.35" customHeight="1" x14ac:dyDescent="0.2">
      <c r="B1006" s="31"/>
      <c r="C1006" s="31"/>
      <c r="D1006" s="31"/>
      <c r="O1006" s="31"/>
    </row>
    <row r="1007" spans="2:15" s="23" customFormat="1" ht="13.35" customHeight="1" x14ac:dyDescent="0.2">
      <c r="B1007" s="31"/>
      <c r="C1007" s="31"/>
      <c r="D1007" s="31"/>
      <c r="O1007" s="31"/>
    </row>
    <row r="1008" spans="2:15" s="23" customFormat="1" ht="13.35" customHeight="1" x14ac:dyDescent="0.2">
      <c r="B1008" s="31"/>
      <c r="C1008" s="31"/>
      <c r="D1008" s="31"/>
      <c r="O1008" s="31"/>
    </row>
    <row r="1009" spans="2:15" s="23" customFormat="1" ht="13.35" customHeight="1" x14ac:dyDescent="0.2">
      <c r="B1009" s="31"/>
      <c r="C1009" s="31"/>
      <c r="D1009" s="31"/>
      <c r="O1009" s="31"/>
    </row>
    <row r="1010" spans="2:15" s="23" customFormat="1" ht="13.35" customHeight="1" x14ac:dyDescent="0.2">
      <c r="B1010" s="31"/>
      <c r="C1010" s="31"/>
      <c r="D1010" s="31"/>
      <c r="O1010" s="31"/>
    </row>
    <row r="1011" spans="2:15" s="23" customFormat="1" ht="13.35" customHeight="1" x14ac:dyDescent="0.2">
      <c r="B1011" s="31"/>
      <c r="C1011" s="31"/>
      <c r="D1011" s="31"/>
      <c r="O1011" s="31"/>
    </row>
    <row r="1012" spans="2:15" s="23" customFormat="1" ht="13.35" customHeight="1" x14ac:dyDescent="0.2">
      <c r="B1012" s="31"/>
      <c r="C1012" s="31"/>
      <c r="D1012" s="31"/>
      <c r="O1012" s="31"/>
    </row>
    <row r="1013" spans="2:15" s="23" customFormat="1" ht="13.35" customHeight="1" x14ac:dyDescent="0.2">
      <c r="B1013" s="31"/>
      <c r="C1013" s="31"/>
      <c r="D1013" s="31"/>
      <c r="O1013" s="31"/>
    </row>
    <row r="1014" spans="2:15" s="23" customFormat="1" ht="13.35" customHeight="1" x14ac:dyDescent="0.2">
      <c r="B1014" s="31"/>
      <c r="C1014" s="31"/>
      <c r="D1014" s="31"/>
      <c r="O1014" s="31"/>
    </row>
    <row r="1015" spans="2:15" s="23" customFormat="1" ht="13.35" customHeight="1" x14ac:dyDescent="0.2">
      <c r="B1015" s="31"/>
      <c r="C1015" s="31"/>
      <c r="D1015" s="31"/>
      <c r="O1015" s="31"/>
    </row>
    <row r="1016" spans="2:15" s="23" customFormat="1" ht="13.35" customHeight="1" x14ac:dyDescent="0.2">
      <c r="B1016" s="31"/>
      <c r="C1016" s="31"/>
      <c r="D1016" s="31"/>
      <c r="O1016" s="31"/>
    </row>
    <row r="1017" spans="2:15" s="23" customFormat="1" ht="13.35" customHeight="1" x14ac:dyDescent="0.2">
      <c r="B1017" s="31"/>
      <c r="C1017" s="31"/>
      <c r="D1017" s="31"/>
      <c r="O1017" s="31"/>
    </row>
    <row r="1018" spans="2:15" s="23" customFormat="1" ht="13.35" customHeight="1" x14ac:dyDescent="0.2">
      <c r="B1018" s="31"/>
      <c r="C1018" s="31"/>
      <c r="D1018" s="31"/>
      <c r="O1018" s="31"/>
    </row>
    <row r="1019" spans="2:15" s="23" customFormat="1" ht="13.35" customHeight="1" x14ac:dyDescent="0.2">
      <c r="B1019" s="31"/>
      <c r="C1019" s="31"/>
      <c r="D1019" s="31"/>
      <c r="O1019" s="31"/>
    </row>
    <row r="1020" spans="2:15" s="23" customFormat="1" ht="13.35" customHeight="1" x14ac:dyDescent="0.2">
      <c r="B1020" s="31"/>
      <c r="C1020" s="31"/>
      <c r="D1020" s="31"/>
      <c r="O1020" s="31"/>
    </row>
    <row r="1021" spans="2:15" s="23" customFormat="1" ht="13.35" customHeight="1" x14ac:dyDescent="0.2">
      <c r="B1021" s="31"/>
      <c r="C1021" s="31"/>
      <c r="D1021" s="31"/>
      <c r="O1021" s="31"/>
    </row>
    <row r="1022" spans="2:15" s="23" customFormat="1" ht="13.35" customHeight="1" x14ac:dyDescent="0.2">
      <c r="B1022" s="31"/>
      <c r="C1022" s="31"/>
      <c r="D1022" s="31"/>
      <c r="O1022" s="31"/>
    </row>
    <row r="1023" spans="2:15" s="23" customFormat="1" ht="13.35" customHeight="1" x14ac:dyDescent="0.2">
      <c r="B1023" s="31"/>
      <c r="C1023" s="31"/>
      <c r="D1023" s="31"/>
      <c r="O1023" s="31"/>
    </row>
    <row r="1024" spans="2:15" s="23" customFormat="1" ht="13.35" customHeight="1" x14ac:dyDescent="0.2">
      <c r="B1024" s="31"/>
      <c r="C1024" s="31"/>
      <c r="D1024" s="31"/>
      <c r="O1024" s="31"/>
    </row>
    <row r="1025" spans="2:15" s="23" customFormat="1" ht="13.35" customHeight="1" x14ac:dyDescent="0.2">
      <c r="B1025" s="31"/>
      <c r="C1025" s="31"/>
      <c r="D1025" s="31"/>
      <c r="O1025" s="31"/>
    </row>
    <row r="1026" spans="2:15" s="23" customFormat="1" ht="13.35" customHeight="1" x14ac:dyDescent="0.2">
      <c r="B1026" s="31"/>
      <c r="C1026" s="31"/>
      <c r="D1026" s="31"/>
      <c r="O1026" s="31"/>
    </row>
    <row r="1027" spans="2:15" s="23" customFormat="1" ht="13.35" customHeight="1" x14ac:dyDescent="0.2">
      <c r="B1027" s="31"/>
      <c r="C1027" s="31"/>
      <c r="D1027" s="31"/>
      <c r="O1027" s="31"/>
    </row>
    <row r="1028" spans="2:15" s="23" customFormat="1" ht="13.35" customHeight="1" x14ac:dyDescent="0.2">
      <c r="B1028" s="31"/>
      <c r="C1028" s="31"/>
      <c r="D1028" s="31"/>
      <c r="O1028" s="31"/>
    </row>
    <row r="1029" spans="2:15" s="23" customFormat="1" ht="13.35" customHeight="1" x14ac:dyDescent="0.2">
      <c r="B1029" s="31"/>
      <c r="C1029" s="31"/>
      <c r="D1029" s="31"/>
      <c r="O1029" s="31"/>
    </row>
    <row r="1030" spans="2:15" s="23" customFormat="1" ht="13.35" customHeight="1" x14ac:dyDescent="0.2">
      <c r="B1030" s="31"/>
      <c r="C1030" s="31"/>
      <c r="D1030" s="31"/>
      <c r="O1030" s="31"/>
    </row>
    <row r="1031" spans="2:15" s="23" customFormat="1" ht="13.35" customHeight="1" x14ac:dyDescent="0.2">
      <c r="B1031" s="31"/>
      <c r="C1031" s="31"/>
      <c r="D1031" s="31"/>
      <c r="O1031" s="31"/>
    </row>
    <row r="1032" spans="2:15" s="23" customFormat="1" ht="13.35" customHeight="1" x14ac:dyDescent="0.2">
      <c r="B1032" s="31"/>
      <c r="C1032" s="31"/>
      <c r="D1032" s="31"/>
      <c r="O1032" s="31"/>
    </row>
    <row r="1033" spans="2:15" s="23" customFormat="1" ht="13.35" customHeight="1" x14ac:dyDescent="0.2">
      <c r="B1033" s="31"/>
      <c r="C1033" s="31"/>
      <c r="D1033" s="31"/>
      <c r="O1033" s="31"/>
    </row>
    <row r="1034" spans="2:15" s="23" customFormat="1" ht="13.35" customHeight="1" x14ac:dyDescent="0.2">
      <c r="B1034" s="31"/>
      <c r="C1034" s="31"/>
      <c r="D1034" s="31"/>
      <c r="O1034" s="31"/>
    </row>
    <row r="1035" spans="2:15" s="23" customFormat="1" ht="13.35" customHeight="1" x14ac:dyDescent="0.2">
      <c r="B1035" s="31"/>
      <c r="C1035" s="31"/>
      <c r="D1035" s="31"/>
      <c r="O1035" s="31"/>
    </row>
    <row r="1036" spans="2:15" s="23" customFormat="1" ht="13.35" customHeight="1" x14ac:dyDescent="0.2">
      <c r="B1036" s="31"/>
      <c r="C1036" s="31"/>
      <c r="D1036" s="31"/>
      <c r="O1036" s="31"/>
    </row>
    <row r="1037" spans="2:15" s="23" customFormat="1" ht="13.35" customHeight="1" x14ac:dyDescent="0.2">
      <c r="B1037" s="31"/>
      <c r="C1037" s="31"/>
      <c r="D1037" s="31"/>
      <c r="O1037" s="31"/>
    </row>
    <row r="1038" spans="2:15" s="23" customFormat="1" ht="13.35" customHeight="1" x14ac:dyDescent="0.2">
      <c r="B1038" s="31"/>
      <c r="C1038" s="31"/>
      <c r="D1038" s="31"/>
      <c r="O1038" s="31"/>
    </row>
    <row r="1039" spans="2:15" s="23" customFormat="1" ht="13.35" customHeight="1" x14ac:dyDescent="0.2">
      <c r="B1039" s="31"/>
      <c r="C1039" s="31"/>
      <c r="D1039" s="31"/>
      <c r="O1039" s="31"/>
    </row>
    <row r="1040" spans="2:15" s="23" customFormat="1" ht="13.35" customHeight="1" x14ac:dyDescent="0.2">
      <c r="B1040" s="31"/>
      <c r="C1040" s="31"/>
      <c r="D1040" s="31"/>
      <c r="O1040" s="31"/>
    </row>
    <row r="1041" spans="2:15" s="23" customFormat="1" ht="13.35" customHeight="1" x14ac:dyDescent="0.2">
      <c r="B1041" s="31"/>
      <c r="C1041" s="31"/>
      <c r="D1041" s="31"/>
      <c r="O1041" s="31"/>
    </row>
    <row r="1042" spans="2:15" s="23" customFormat="1" ht="13.35" customHeight="1" x14ac:dyDescent="0.2">
      <c r="B1042" s="31"/>
      <c r="C1042" s="31"/>
      <c r="D1042" s="31"/>
      <c r="O1042" s="31"/>
    </row>
    <row r="1043" spans="2:15" s="23" customFormat="1" ht="13.35" customHeight="1" x14ac:dyDescent="0.2">
      <c r="B1043" s="31"/>
      <c r="C1043" s="31"/>
      <c r="D1043" s="31"/>
      <c r="O1043" s="31"/>
    </row>
    <row r="1044" spans="2:15" s="23" customFormat="1" ht="13.35" customHeight="1" x14ac:dyDescent="0.2">
      <c r="B1044" s="31"/>
      <c r="C1044" s="31"/>
      <c r="D1044" s="31"/>
      <c r="O1044" s="31"/>
    </row>
    <row r="1045" spans="2:15" s="23" customFormat="1" ht="13.35" customHeight="1" x14ac:dyDescent="0.2">
      <c r="B1045" s="31"/>
      <c r="C1045" s="31"/>
      <c r="D1045" s="31"/>
      <c r="O1045" s="31"/>
    </row>
    <row r="1046" spans="2:15" s="23" customFormat="1" ht="13.35" customHeight="1" x14ac:dyDescent="0.2">
      <c r="B1046" s="31"/>
      <c r="C1046" s="31"/>
      <c r="D1046" s="31"/>
      <c r="O1046" s="31"/>
    </row>
    <row r="1047" spans="2:15" s="23" customFormat="1" ht="13.35" customHeight="1" x14ac:dyDescent="0.2">
      <c r="B1047" s="31"/>
      <c r="C1047" s="31"/>
      <c r="D1047" s="31"/>
      <c r="O1047" s="31"/>
    </row>
    <row r="1048" spans="2:15" s="23" customFormat="1" ht="13.35" customHeight="1" x14ac:dyDescent="0.2">
      <c r="B1048" s="31"/>
      <c r="C1048" s="31"/>
      <c r="D1048" s="31"/>
      <c r="O1048" s="31"/>
    </row>
    <row r="1049" spans="2:15" s="23" customFormat="1" ht="13.35" customHeight="1" x14ac:dyDescent="0.2">
      <c r="B1049" s="31"/>
      <c r="C1049" s="31"/>
      <c r="D1049" s="31"/>
      <c r="O1049" s="31"/>
    </row>
    <row r="1050" spans="2:15" s="23" customFormat="1" ht="13.35" customHeight="1" x14ac:dyDescent="0.2">
      <c r="B1050" s="31"/>
      <c r="C1050" s="31"/>
      <c r="D1050" s="31"/>
      <c r="O1050" s="31"/>
    </row>
    <row r="1051" spans="2:15" s="23" customFormat="1" ht="13.35" customHeight="1" x14ac:dyDescent="0.2">
      <c r="B1051" s="31"/>
      <c r="C1051" s="31"/>
      <c r="D1051" s="31"/>
      <c r="O1051" s="31"/>
    </row>
    <row r="1052" spans="2:15" s="23" customFormat="1" ht="13.35" customHeight="1" x14ac:dyDescent="0.2">
      <c r="B1052" s="31"/>
      <c r="C1052" s="31"/>
      <c r="D1052" s="31"/>
      <c r="O1052" s="31"/>
    </row>
    <row r="1053" spans="2:15" s="23" customFormat="1" ht="13.35" customHeight="1" x14ac:dyDescent="0.2">
      <c r="B1053" s="31"/>
      <c r="C1053" s="31"/>
      <c r="D1053" s="31"/>
      <c r="O1053" s="31"/>
    </row>
    <row r="1054" spans="2:15" s="23" customFormat="1" ht="13.35" customHeight="1" x14ac:dyDescent="0.2">
      <c r="B1054" s="31"/>
      <c r="C1054" s="31"/>
      <c r="D1054" s="31"/>
      <c r="O1054" s="31"/>
    </row>
    <row r="1055" spans="2:15" s="23" customFormat="1" ht="13.35" customHeight="1" x14ac:dyDescent="0.2">
      <c r="B1055" s="31"/>
      <c r="C1055" s="31"/>
      <c r="D1055" s="31"/>
      <c r="O1055" s="31"/>
    </row>
    <row r="1056" spans="2:15" s="23" customFormat="1" ht="13.35" customHeight="1" x14ac:dyDescent="0.2">
      <c r="B1056" s="31"/>
      <c r="C1056" s="31"/>
      <c r="D1056" s="31"/>
      <c r="O1056" s="31"/>
    </row>
    <row r="1057" spans="2:15" s="23" customFormat="1" ht="13.35" customHeight="1" x14ac:dyDescent="0.2">
      <c r="B1057" s="31"/>
      <c r="C1057" s="31"/>
      <c r="D1057" s="31"/>
      <c r="O1057" s="31"/>
    </row>
    <row r="1058" spans="2:15" s="23" customFormat="1" ht="13.35" customHeight="1" x14ac:dyDescent="0.2">
      <c r="B1058" s="31"/>
      <c r="C1058" s="31"/>
      <c r="D1058" s="31"/>
      <c r="O1058" s="31"/>
    </row>
    <row r="1059" spans="2:15" s="23" customFormat="1" ht="13.35" customHeight="1" x14ac:dyDescent="0.2">
      <c r="B1059" s="31"/>
      <c r="C1059" s="31"/>
      <c r="D1059" s="31"/>
      <c r="O1059" s="31"/>
    </row>
    <row r="1060" spans="2:15" s="23" customFormat="1" ht="13.35" customHeight="1" x14ac:dyDescent="0.2">
      <c r="B1060" s="31"/>
      <c r="C1060" s="31"/>
      <c r="D1060" s="31"/>
      <c r="O1060" s="31"/>
    </row>
    <row r="1061" spans="2:15" s="23" customFormat="1" ht="13.35" customHeight="1" x14ac:dyDescent="0.2">
      <c r="B1061" s="31"/>
      <c r="C1061" s="31"/>
      <c r="D1061" s="31"/>
      <c r="O1061" s="31"/>
    </row>
    <row r="1062" spans="2:15" s="23" customFormat="1" ht="13.35" customHeight="1" x14ac:dyDescent="0.2">
      <c r="B1062" s="31"/>
      <c r="C1062" s="31"/>
      <c r="D1062" s="31"/>
      <c r="O1062" s="31"/>
    </row>
    <row r="1063" spans="2:15" s="23" customFormat="1" ht="13.35" customHeight="1" x14ac:dyDescent="0.2">
      <c r="B1063" s="31"/>
      <c r="C1063" s="31"/>
      <c r="D1063" s="31"/>
      <c r="O1063" s="31"/>
    </row>
    <row r="1064" spans="2:15" s="23" customFormat="1" ht="13.35" customHeight="1" x14ac:dyDescent="0.2">
      <c r="B1064" s="31"/>
      <c r="C1064" s="31"/>
      <c r="D1064" s="31"/>
      <c r="O1064" s="31"/>
    </row>
    <row r="1065" spans="2:15" s="23" customFormat="1" ht="13.35" customHeight="1" x14ac:dyDescent="0.2">
      <c r="B1065" s="31"/>
      <c r="C1065" s="31"/>
      <c r="D1065" s="31"/>
      <c r="O1065" s="31"/>
    </row>
    <row r="1066" spans="2:15" s="23" customFormat="1" ht="13.35" customHeight="1" x14ac:dyDescent="0.2">
      <c r="B1066" s="31"/>
      <c r="C1066" s="31"/>
      <c r="D1066" s="31"/>
      <c r="O1066" s="31"/>
    </row>
    <row r="1067" spans="2:15" s="23" customFormat="1" ht="13.35" customHeight="1" x14ac:dyDescent="0.2">
      <c r="B1067" s="31"/>
      <c r="C1067" s="31"/>
      <c r="D1067" s="31"/>
      <c r="O1067" s="31"/>
    </row>
    <row r="1068" spans="2:15" s="23" customFormat="1" ht="13.35" customHeight="1" x14ac:dyDescent="0.2">
      <c r="B1068" s="31"/>
      <c r="C1068" s="31"/>
      <c r="D1068" s="31"/>
      <c r="O1068" s="31"/>
    </row>
    <row r="1069" spans="2:15" s="23" customFormat="1" ht="13.35" customHeight="1" x14ac:dyDescent="0.2">
      <c r="B1069" s="31"/>
      <c r="C1069" s="31"/>
      <c r="D1069" s="31"/>
      <c r="O1069" s="31"/>
    </row>
    <row r="1070" spans="2:15" s="23" customFormat="1" ht="13.35" customHeight="1" x14ac:dyDescent="0.2">
      <c r="B1070" s="31"/>
      <c r="C1070" s="31"/>
      <c r="D1070" s="31"/>
      <c r="O1070" s="31"/>
    </row>
    <row r="1071" spans="2:15" s="23" customFormat="1" ht="13.35" customHeight="1" x14ac:dyDescent="0.2">
      <c r="B1071" s="31"/>
      <c r="C1071" s="31"/>
      <c r="D1071" s="31"/>
      <c r="O1071" s="31"/>
    </row>
    <row r="1072" spans="2:15" s="23" customFormat="1" ht="13.35" customHeight="1" x14ac:dyDescent="0.2">
      <c r="B1072" s="31"/>
      <c r="C1072" s="31"/>
      <c r="D1072" s="31"/>
      <c r="O1072" s="31"/>
    </row>
    <row r="1073" spans="2:15" s="23" customFormat="1" ht="13.35" customHeight="1" x14ac:dyDescent="0.2">
      <c r="B1073" s="31"/>
      <c r="C1073" s="31"/>
      <c r="D1073" s="31"/>
      <c r="O1073" s="31"/>
    </row>
    <row r="1074" spans="2:15" s="23" customFormat="1" ht="13.35" customHeight="1" x14ac:dyDescent="0.2">
      <c r="B1074" s="31"/>
      <c r="C1074" s="31"/>
      <c r="D1074" s="31"/>
      <c r="O1074" s="31"/>
    </row>
    <row r="1075" spans="2:15" s="23" customFormat="1" ht="13.35" customHeight="1" x14ac:dyDescent="0.2">
      <c r="B1075" s="31"/>
      <c r="C1075" s="31"/>
      <c r="D1075" s="31"/>
      <c r="O1075" s="31"/>
    </row>
    <row r="1076" spans="2:15" s="23" customFormat="1" ht="13.35" customHeight="1" x14ac:dyDescent="0.2">
      <c r="B1076" s="31"/>
      <c r="C1076" s="31"/>
      <c r="D1076" s="31"/>
      <c r="O1076" s="31"/>
    </row>
    <row r="1077" spans="2:15" s="23" customFormat="1" ht="13.35" customHeight="1" x14ac:dyDescent="0.2">
      <c r="B1077" s="31"/>
      <c r="C1077" s="31"/>
      <c r="D1077" s="31"/>
      <c r="O1077" s="31"/>
    </row>
    <row r="1078" spans="2:15" s="23" customFormat="1" ht="13.35" customHeight="1" x14ac:dyDescent="0.2">
      <c r="B1078" s="31"/>
      <c r="C1078" s="31"/>
      <c r="D1078" s="31"/>
      <c r="O1078" s="31"/>
    </row>
    <row r="1079" spans="2:15" s="23" customFormat="1" ht="13.35" customHeight="1" x14ac:dyDescent="0.2">
      <c r="B1079" s="31"/>
      <c r="C1079" s="31"/>
      <c r="D1079" s="31"/>
      <c r="O1079" s="31"/>
    </row>
    <row r="1080" spans="2:15" s="23" customFormat="1" ht="13.35" customHeight="1" x14ac:dyDescent="0.2">
      <c r="B1080" s="31"/>
      <c r="C1080" s="31"/>
      <c r="D1080" s="31"/>
      <c r="O1080" s="31"/>
    </row>
    <row r="1081" spans="2:15" s="23" customFormat="1" ht="13.35" customHeight="1" x14ac:dyDescent="0.2">
      <c r="B1081" s="31"/>
      <c r="C1081" s="31"/>
      <c r="D1081" s="31"/>
      <c r="O1081" s="31"/>
    </row>
    <row r="1082" spans="2:15" s="23" customFormat="1" ht="13.35" customHeight="1" x14ac:dyDescent="0.2">
      <c r="B1082" s="31"/>
      <c r="C1082" s="31"/>
      <c r="D1082" s="31"/>
      <c r="O1082" s="31"/>
    </row>
    <row r="1083" spans="2:15" s="23" customFormat="1" ht="13.35" customHeight="1" x14ac:dyDescent="0.2">
      <c r="B1083" s="31"/>
      <c r="C1083" s="31"/>
      <c r="D1083" s="31"/>
      <c r="O1083" s="31"/>
    </row>
    <row r="1084" spans="2:15" s="23" customFormat="1" ht="13.35" customHeight="1" x14ac:dyDescent="0.2">
      <c r="B1084" s="31"/>
      <c r="C1084" s="31"/>
      <c r="D1084" s="31"/>
      <c r="O1084" s="31"/>
    </row>
    <row r="1085" spans="2:15" s="23" customFormat="1" ht="13.35" customHeight="1" x14ac:dyDescent="0.2">
      <c r="B1085" s="31"/>
      <c r="C1085" s="31"/>
      <c r="D1085" s="31"/>
      <c r="O1085" s="31"/>
    </row>
    <row r="1086" spans="2:15" s="23" customFormat="1" ht="13.35" customHeight="1" x14ac:dyDescent="0.2">
      <c r="B1086" s="31"/>
      <c r="C1086" s="31"/>
      <c r="D1086" s="31"/>
      <c r="O1086" s="31"/>
    </row>
    <row r="1087" spans="2:15" s="23" customFormat="1" ht="13.35" customHeight="1" x14ac:dyDescent="0.2">
      <c r="B1087" s="31"/>
      <c r="C1087" s="31"/>
      <c r="D1087" s="31"/>
      <c r="O1087" s="31"/>
    </row>
    <row r="1088" spans="2:15" s="23" customFormat="1" ht="13.35" customHeight="1" x14ac:dyDescent="0.2">
      <c r="B1088" s="31"/>
      <c r="C1088" s="31"/>
      <c r="D1088" s="31"/>
      <c r="O1088" s="31"/>
    </row>
    <row r="1089" spans="2:15" s="23" customFormat="1" ht="13.35" customHeight="1" x14ac:dyDescent="0.2">
      <c r="B1089" s="31"/>
      <c r="C1089" s="31"/>
      <c r="D1089" s="31"/>
      <c r="O1089" s="31"/>
    </row>
    <row r="1090" spans="2:15" s="23" customFormat="1" ht="13.35" customHeight="1" x14ac:dyDescent="0.2">
      <c r="B1090" s="31"/>
      <c r="C1090" s="31"/>
      <c r="D1090" s="31"/>
      <c r="O1090" s="31"/>
    </row>
    <row r="1091" spans="2:15" s="23" customFormat="1" ht="13.35" customHeight="1" x14ac:dyDescent="0.2">
      <c r="B1091" s="31"/>
      <c r="C1091" s="31"/>
      <c r="D1091" s="31"/>
      <c r="O1091" s="31"/>
    </row>
    <row r="1092" spans="2:15" s="23" customFormat="1" ht="13.35" customHeight="1" x14ac:dyDescent="0.2">
      <c r="B1092" s="31"/>
      <c r="C1092" s="31"/>
      <c r="D1092" s="31"/>
      <c r="O1092" s="31"/>
    </row>
    <row r="1093" spans="2:15" s="23" customFormat="1" ht="13.35" customHeight="1" x14ac:dyDescent="0.2">
      <c r="B1093" s="31"/>
      <c r="C1093" s="31"/>
      <c r="D1093" s="31"/>
      <c r="O1093" s="31"/>
    </row>
    <row r="1094" spans="2:15" s="23" customFormat="1" ht="13.35" customHeight="1" x14ac:dyDescent="0.2">
      <c r="B1094" s="31"/>
      <c r="C1094" s="31"/>
      <c r="D1094" s="31"/>
      <c r="O1094" s="31"/>
    </row>
    <row r="1095" spans="2:15" s="23" customFormat="1" ht="13.35" customHeight="1" x14ac:dyDescent="0.2">
      <c r="B1095" s="31"/>
      <c r="C1095" s="31"/>
      <c r="D1095" s="31"/>
      <c r="O1095" s="31"/>
    </row>
    <row r="1096" spans="2:15" s="23" customFormat="1" ht="13.35" customHeight="1" x14ac:dyDescent="0.2">
      <c r="B1096" s="31"/>
      <c r="C1096" s="31"/>
      <c r="D1096" s="31"/>
      <c r="O1096" s="31"/>
    </row>
    <row r="1097" spans="2:15" s="23" customFormat="1" ht="13.35" customHeight="1" x14ac:dyDescent="0.2">
      <c r="B1097" s="31"/>
      <c r="C1097" s="31"/>
      <c r="D1097" s="31"/>
      <c r="O1097" s="31"/>
    </row>
    <row r="1098" spans="2:15" s="23" customFormat="1" ht="13.35" customHeight="1" x14ac:dyDescent="0.2">
      <c r="B1098" s="31"/>
      <c r="C1098" s="31"/>
      <c r="D1098" s="31"/>
      <c r="O1098" s="31"/>
    </row>
    <row r="1099" spans="2:15" s="23" customFormat="1" ht="13.35" customHeight="1" x14ac:dyDescent="0.2">
      <c r="B1099" s="31"/>
      <c r="C1099" s="31"/>
      <c r="D1099" s="31"/>
      <c r="O1099" s="31"/>
    </row>
    <row r="1100" spans="2:15" s="23" customFormat="1" ht="13.35" customHeight="1" x14ac:dyDescent="0.2">
      <c r="B1100" s="31"/>
      <c r="C1100" s="31"/>
      <c r="D1100" s="31"/>
      <c r="O1100" s="31"/>
    </row>
    <row r="1101" spans="2:15" s="23" customFormat="1" ht="13.35" customHeight="1" x14ac:dyDescent="0.2">
      <c r="B1101" s="31"/>
      <c r="C1101" s="31"/>
      <c r="D1101" s="31"/>
      <c r="O1101" s="31"/>
    </row>
    <row r="1102" spans="2:15" s="23" customFormat="1" ht="13.35" customHeight="1" x14ac:dyDescent="0.2">
      <c r="B1102" s="31"/>
      <c r="C1102" s="31"/>
      <c r="D1102" s="31"/>
      <c r="O1102" s="31"/>
    </row>
    <row r="1103" spans="2:15" s="23" customFormat="1" ht="13.35" customHeight="1" x14ac:dyDescent="0.2">
      <c r="B1103" s="31"/>
      <c r="C1103" s="31"/>
      <c r="D1103" s="31"/>
      <c r="O1103" s="31"/>
    </row>
    <row r="1104" spans="2:15" s="23" customFormat="1" ht="13.35" customHeight="1" x14ac:dyDescent="0.2">
      <c r="B1104" s="31"/>
      <c r="C1104" s="31"/>
      <c r="D1104" s="31"/>
      <c r="O1104" s="31"/>
    </row>
    <row r="1105" spans="2:15" s="23" customFormat="1" ht="13.35" customHeight="1" x14ac:dyDescent="0.2">
      <c r="B1105" s="31"/>
      <c r="C1105" s="31"/>
      <c r="D1105" s="31"/>
      <c r="O1105" s="31"/>
    </row>
    <row r="1106" spans="2:15" s="23" customFormat="1" ht="13.35" customHeight="1" x14ac:dyDescent="0.2">
      <c r="B1106" s="31"/>
      <c r="C1106" s="31"/>
      <c r="D1106" s="31"/>
      <c r="O1106" s="31"/>
    </row>
    <row r="1107" spans="2:15" s="23" customFormat="1" ht="13.35" customHeight="1" x14ac:dyDescent="0.2">
      <c r="B1107" s="31"/>
      <c r="C1107" s="31"/>
      <c r="D1107" s="31"/>
      <c r="O1107" s="31"/>
    </row>
    <row r="1108" spans="2:15" s="23" customFormat="1" ht="13.35" customHeight="1" x14ac:dyDescent="0.2">
      <c r="B1108" s="31"/>
      <c r="C1108" s="31"/>
      <c r="D1108" s="31"/>
      <c r="O1108" s="31"/>
    </row>
    <row r="1109" spans="2:15" s="23" customFormat="1" ht="13.35" customHeight="1" x14ac:dyDescent="0.2">
      <c r="B1109" s="31"/>
      <c r="C1109" s="31"/>
      <c r="D1109" s="31"/>
      <c r="O1109" s="31"/>
    </row>
    <row r="1110" spans="2:15" s="23" customFormat="1" ht="13.35" customHeight="1" x14ac:dyDescent="0.2">
      <c r="B1110" s="31"/>
      <c r="C1110" s="31"/>
      <c r="D1110" s="31"/>
      <c r="O1110" s="31"/>
    </row>
    <row r="1111" spans="2:15" s="23" customFormat="1" ht="13.35" customHeight="1" x14ac:dyDescent="0.2">
      <c r="B1111" s="31"/>
      <c r="C1111" s="31"/>
      <c r="D1111" s="31"/>
      <c r="O1111" s="31"/>
    </row>
    <row r="1112" spans="2:15" s="23" customFormat="1" ht="13.35" customHeight="1" x14ac:dyDescent="0.2">
      <c r="B1112" s="31"/>
      <c r="C1112" s="31"/>
      <c r="D1112" s="31"/>
      <c r="O1112" s="31"/>
    </row>
    <row r="1113" spans="2:15" s="23" customFormat="1" ht="13.35" customHeight="1" x14ac:dyDescent="0.2">
      <c r="B1113" s="31"/>
      <c r="C1113" s="31"/>
      <c r="D1113" s="31"/>
      <c r="O1113" s="31"/>
    </row>
    <row r="1114" spans="2:15" s="23" customFormat="1" ht="13.35" customHeight="1" x14ac:dyDescent="0.2">
      <c r="B1114" s="31"/>
      <c r="C1114" s="31"/>
      <c r="D1114" s="31"/>
      <c r="O1114" s="31"/>
    </row>
    <row r="1115" spans="2:15" s="23" customFormat="1" ht="13.35" customHeight="1" x14ac:dyDescent="0.2">
      <c r="B1115" s="31"/>
      <c r="C1115" s="31"/>
      <c r="D1115" s="31"/>
      <c r="O1115" s="31"/>
    </row>
    <row r="1116" spans="2:15" s="23" customFormat="1" ht="13.35" customHeight="1" x14ac:dyDescent="0.2">
      <c r="B1116" s="31"/>
      <c r="C1116" s="31"/>
      <c r="D1116" s="31"/>
      <c r="O1116" s="31"/>
    </row>
    <row r="1117" spans="2:15" s="23" customFormat="1" ht="13.35" customHeight="1" x14ac:dyDescent="0.2">
      <c r="B1117" s="31"/>
      <c r="C1117" s="31"/>
      <c r="D1117" s="31"/>
      <c r="O1117" s="31"/>
    </row>
    <row r="1118" spans="2:15" s="23" customFormat="1" ht="13.35" customHeight="1" x14ac:dyDescent="0.2">
      <c r="B1118" s="31"/>
      <c r="C1118" s="31"/>
      <c r="D1118" s="31"/>
      <c r="O1118" s="31"/>
    </row>
    <row r="1119" spans="2:15" s="23" customFormat="1" ht="13.35" customHeight="1" x14ac:dyDescent="0.2">
      <c r="B1119" s="31"/>
      <c r="C1119" s="31"/>
      <c r="D1119" s="31"/>
      <c r="O1119" s="31"/>
    </row>
    <row r="1120" spans="2:15" s="23" customFormat="1" ht="13.35" customHeight="1" x14ac:dyDescent="0.2">
      <c r="B1120" s="31"/>
      <c r="C1120" s="31"/>
      <c r="D1120" s="31"/>
      <c r="O1120" s="31"/>
    </row>
    <row r="1121" spans="2:15" s="23" customFormat="1" ht="13.35" customHeight="1" x14ac:dyDescent="0.2">
      <c r="B1121" s="31"/>
      <c r="C1121" s="31"/>
      <c r="D1121" s="31"/>
      <c r="O1121" s="31"/>
    </row>
    <row r="1122" spans="2:15" s="23" customFormat="1" ht="13.35" customHeight="1" x14ac:dyDescent="0.2">
      <c r="B1122" s="31"/>
      <c r="C1122" s="31"/>
      <c r="D1122" s="31"/>
      <c r="O1122" s="31"/>
    </row>
    <row r="1123" spans="2:15" s="23" customFormat="1" ht="13.35" customHeight="1" x14ac:dyDescent="0.2">
      <c r="B1123" s="31"/>
      <c r="C1123" s="31"/>
      <c r="D1123" s="31"/>
      <c r="O1123" s="31"/>
    </row>
    <row r="1124" spans="2:15" s="23" customFormat="1" ht="13.35" customHeight="1" x14ac:dyDescent="0.2">
      <c r="B1124" s="31"/>
      <c r="C1124" s="31"/>
      <c r="D1124" s="31"/>
      <c r="O1124" s="31"/>
    </row>
    <row r="1125" spans="2:15" s="23" customFormat="1" ht="13.35" customHeight="1" x14ac:dyDescent="0.2">
      <c r="B1125" s="31"/>
      <c r="C1125" s="31"/>
      <c r="D1125" s="31"/>
      <c r="O1125" s="31"/>
    </row>
    <row r="1126" spans="2:15" s="23" customFormat="1" ht="13.35" customHeight="1" x14ac:dyDescent="0.2">
      <c r="B1126" s="31"/>
      <c r="C1126" s="31"/>
      <c r="D1126" s="31"/>
      <c r="O1126" s="31"/>
    </row>
    <row r="1127" spans="2:15" s="23" customFormat="1" ht="13.35" customHeight="1" x14ac:dyDescent="0.2">
      <c r="B1127" s="31"/>
      <c r="C1127" s="31"/>
      <c r="D1127" s="31"/>
      <c r="O1127" s="31"/>
    </row>
    <row r="1128" spans="2:15" s="23" customFormat="1" ht="13.35" customHeight="1" x14ac:dyDescent="0.2">
      <c r="B1128" s="31"/>
      <c r="C1128" s="31"/>
      <c r="D1128" s="31"/>
      <c r="O1128" s="31"/>
    </row>
    <row r="1129" spans="2:15" s="23" customFormat="1" ht="13.35" customHeight="1" x14ac:dyDescent="0.2">
      <c r="B1129" s="31"/>
      <c r="C1129" s="31"/>
      <c r="D1129" s="31"/>
      <c r="O1129" s="31"/>
    </row>
    <row r="1130" spans="2:15" s="23" customFormat="1" ht="13.35" customHeight="1" x14ac:dyDescent="0.2">
      <c r="B1130" s="31"/>
      <c r="C1130" s="31"/>
      <c r="D1130" s="31"/>
      <c r="O1130" s="31"/>
    </row>
    <row r="1131" spans="2:15" s="23" customFormat="1" ht="13.35" customHeight="1" x14ac:dyDescent="0.2">
      <c r="B1131" s="31"/>
      <c r="C1131" s="31"/>
      <c r="D1131" s="31"/>
      <c r="O1131" s="31"/>
    </row>
    <row r="1132" spans="2:15" s="23" customFormat="1" ht="13.35" customHeight="1" x14ac:dyDescent="0.2">
      <c r="B1132" s="31"/>
      <c r="C1132" s="31"/>
      <c r="D1132" s="31"/>
      <c r="O1132" s="31"/>
    </row>
    <row r="1133" spans="2:15" s="23" customFormat="1" ht="13.35" customHeight="1" x14ac:dyDescent="0.2">
      <c r="B1133" s="31"/>
      <c r="C1133" s="31"/>
      <c r="D1133" s="31"/>
      <c r="O1133" s="31"/>
    </row>
    <row r="1134" spans="2:15" s="23" customFormat="1" ht="13.35" customHeight="1" x14ac:dyDescent="0.2">
      <c r="B1134" s="31"/>
      <c r="C1134" s="31"/>
      <c r="D1134" s="31"/>
      <c r="O1134" s="31"/>
    </row>
    <row r="1135" spans="2:15" s="23" customFormat="1" ht="13.35" customHeight="1" x14ac:dyDescent="0.2">
      <c r="B1135" s="31"/>
      <c r="C1135" s="31"/>
      <c r="D1135" s="31"/>
      <c r="O1135" s="31"/>
    </row>
    <row r="1136" spans="2:15" s="23" customFormat="1" ht="13.35" customHeight="1" x14ac:dyDescent="0.2">
      <c r="B1136" s="31"/>
      <c r="C1136" s="31"/>
      <c r="D1136" s="31"/>
      <c r="O1136" s="31"/>
    </row>
    <row r="1137" spans="2:15" s="23" customFormat="1" ht="13.35" customHeight="1" x14ac:dyDescent="0.2">
      <c r="B1137" s="31"/>
      <c r="C1137" s="31"/>
      <c r="D1137" s="31"/>
      <c r="O1137" s="31"/>
    </row>
    <row r="1138" spans="2:15" s="23" customFormat="1" ht="13.35" customHeight="1" x14ac:dyDescent="0.2">
      <c r="B1138" s="31"/>
      <c r="C1138" s="31"/>
      <c r="D1138" s="31"/>
      <c r="O1138" s="31"/>
    </row>
    <row r="1139" spans="2:15" s="23" customFormat="1" ht="13.35" customHeight="1" x14ac:dyDescent="0.2">
      <c r="B1139" s="31"/>
      <c r="C1139" s="31"/>
      <c r="D1139" s="31"/>
      <c r="O1139" s="31"/>
    </row>
    <row r="1140" spans="2:15" s="23" customFormat="1" ht="13.35" customHeight="1" x14ac:dyDescent="0.2">
      <c r="B1140" s="31"/>
      <c r="C1140" s="31"/>
      <c r="D1140" s="31"/>
      <c r="O1140" s="31"/>
    </row>
    <row r="1141" spans="2:15" s="23" customFormat="1" ht="13.35" customHeight="1" x14ac:dyDescent="0.2">
      <c r="B1141" s="31"/>
      <c r="C1141" s="31"/>
      <c r="D1141" s="31"/>
      <c r="O1141" s="31"/>
    </row>
    <row r="1142" spans="2:15" s="23" customFormat="1" ht="13.35" customHeight="1" x14ac:dyDescent="0.2">
      <c r="B1142" s="31"/>
      <c r="C1142" s="31"/>
      <c r="D1142" s="31"/>
      <c r="O1142" s="31"/>
    </row>
    <row r="1143" spans="2:15" s="23" customFormat="1" ht="13.35" customHeight="1" x14ac:dyDescent="0.2">
      <c r="B1143" s="31"/>
      <c r="C1143" s="31"/>
      <c r="D1143" s="31"/>
      <c r="O1143" s="31"/>
    </row>
    <row r="1144" spans="2:15" s="23" customFormat="1" ht="13.35" customHeight="1" x14ac:dyDescent="0.2">
      <c r="B1144" s="31"/>
      <c r="C1144" s="31"/>
      <c r="D1144" s="31"/>
      <c r="O1144" s="31"/>
    </row>
    <row r="1145" spans="2:15" s="23" customFormat="1" ht="13.35" customHeight="1" x14ac:dyDescent="0.2">
      <c r="B1145" s="31"/>
      <c r="C1145" s="31"/>
      <c r="D1145" s="31"/>
      <c r="O1145" s="31"/>
    </row>
    <row r="1146" spans="2:15" s="23" customFormat="1" ht="13.35" customHeight="1" x14ac:dyDescent="0.2">
      <c r="B1146" s="31"/>
      <c r="C1146" s="31"/>
      <c r="D1146" s="31"/>
      <c r="O1146" s="31"/>
    </row>
    <row r="1147" spans="2:15" s="23" customFormat="1" ht="13.35" customHeight="1" x14ac:dyDescent="0.2">
      <c r="B1147" s="31"/>
      <c r="C1147" s="31"/>
      <c r="D1147" s="31"/>
      <c r="O1147" s="31"/>
    </row>
    <row r="1148" spans="2:15" s="23" customFormat="1" ht="13.35" customHeight="1" x14ac:dyDescent="0.2">
      <c r="B1148" s="31"/>
      <c r="C1148" s="31"/>
      <c r="D1148" s="31"/>
      <c r="O1148" s="31"/>
    </row>
    <row r="1149" spans="2:15" s="23" customFormat="1" ht="13.35" customHeight="1" x14ac:dyDescent="0.2">
      <c r="B1149" s="31"/>
      <c r="C1149" s="31"/>
      <c r="D1149" s="31"/>
      <c r="O1149" s="31"/>
    </row>
    <row r="1150" spans="2:15" s="23" customFormat="1" ht="13.35" customHeight="1" x14ac:dyDescent="0.2">
      <c r="B1150" s="31"/>
      <c r="C1150" s="31"/>
      <c r="D1150" s="31"/>
      <c r="O1150" s="31"/>
    </row>
    <row r="1151" spans="2:15" s="23" customFormat="1" ht="13.35" customHeight="1" x14ac:dyDescent="0.2">
      <c r="B1151" s="31"/>
      <c r="C1151" s="31"/>
      <c r="D1151" s="31"/>
      <c r="O1151" s="31"/>
    </row>
    <row r="1152" spans="2:15" s="23" customFormat="1" ht="13.35" customHeight="1" x14ac:dyDescent="0.2">
      <c r="B1152" s="31"/>
      <c r="C1152" s="31"/>
      <c r="D1152" s="31"/>
      <c r="O1152" s="31"/>
    </row>
    <row r="1153" spans="2:15" s="23" customFormat="1" ht="13.35" customHeight="1" x14ac:dyDescent="0.2">
      <c r="B1153" s="31"/>
      <c r="C1153" s="31"/>
      <c r="D1153" s="31"/>
      <c r="O1153" s="31"/>
    </row>
    <row r="1154" spans="2:15" s="23" customFormat="1" ht="13.35" customHeight="1" x14ac:dyDescent="0.2">
      <c r="B1154" s="31"/>
      <c r="C1154" s="31"/>
      <c r="D1154" s="31"/>
      <c r="O1154" s="31"/>
    </row>
    <row r="1155" spans="2:15" s="23" customFormat="1" ht="13.35" customHeight="1" x14ac:dyDescent="0.2">
      <c r="B1155" s="31"/>
      <c r="C1155" s="31"/>
      <c r="D1155" s="31"/>
      <c r="O1155" s="31"/>
    </row>
    <row r="1156" spans="2:15" s="23" customFormat="1" ht="13.35" customHeight="1" x14ac:dyDescent="0.2">
      <c r="B1156" s="31"/>
      <c r="C1156" s="31"/>
      <c r="D1156" s="31"/>
      <c r="O1156" s="31"/>
    </row>
    <row r="1157" spans="2:15" s="23" customFormat="1" ht="13.35" customHeight="1" x14ac:dyDescent="0.2">
      <c r="B1157" s="31"/>
      <c r="C1157" s="31"/>
      <c r="D1157" s="31"/>
      <c r="O1157" s="31"/>
    </row>
    <row r="1158" spans="2:15" s="23" customFormat="1" ht="13.35" customHeight="1" x14ac:dyDescent="0.2">
      <c r="B1158" s="31"/>
      <c r="C1158" s="31"/>
      <c r="D1158" s="31"/>
      <c r="O1158" s="31"/>
    </row>
    <row r="1159" spans="2:15" s="23" customFormat="1" ht="13.35" customHeight="1" x14ac:dyDescent="0.2">
      <c r="B1159" s="31"/>
      <c r="C1159" s="31"/>
      <c r="D1159" s="31"/>
      <c r="O1159" s="31"/>
    </row>
    <row r="1160" spans="2:15" s="23" customFormat="1" ht="13.35" customHeight="1" x14ac:dyDescent="0.2">
      <c r="B1160" s="31"/>
      <c r="C1160" s="31"/>
      <c r="D1160" s="31"/>
      <c r="O1160" s="31"/>
    </row>
    <row r="1161" spans="2:15" s="23" customFormat="1" ht="13.35" customHeight="1" x14ac:dyDescent="0.2">
      <c r="B1161" s="31"/>
      <c r="C1161" s="31"/>
      <c r="D1161" s="31"/>
      <c r="O1161" s="31"/>
    </row>
    <row r="1162" spans="2:15" s="23" customFormat="1" ht="13.35" customHeight="1" x14ac:dyDescent="0.2">
      <c r="B1162" s="31"/>
      <c r="C1162" s="31"/>
      <c r="D1162" s="31"/>
      <c r="O1162" s="31"/>
    </row>
    <row r="1163" spans="2:15" s="23" customFormat="1" ht="13.35" customHeight="1" x14ac:dyDescent="0.2">
      <c r="B1163" s="31"/>
      <c r="C1163" s="31"/>
      <c r="D1163" s="31"/>
      <c r="O1163" s="31"/>
    </row>
    <row r="1164" spans="2:15" s="23" customFormat="1" ht="13.35" customHeight="1" x14ac:dyDescent="0.2">
      <c r="B1164" s="31"/>
      <c r="C1164" s="31"/>
      <c r="D1164" s="31"/>
      <c r="O1164" s="31"/>
    </row>
    <row r="1165" spans="2:15" s="23" customFormat="1" ht="13.35" customHeight="1" x14ac:dyDescent="0.2">
      <c r="B1165" s="31"/>
      <c r="C1165" s="31"/>
      <c r="D1165" s="31"/>
      <c r="O1165" s="31"/>
    </row>
    <row r="1166" spans="2:15" s="23" customFormat="1" ht="13.35" customHeight="1" x14ac:dyDescent="0.2">
      <c r="B1166" s="31"/>
      <c r="C1166" s="31"/>
      <c r="D1166" s="31"/>
      <c r="O1166" s="31"/>
    </row>
    <row r="1167" spans="2:15" s="23" customFormat="1" ht="13.35" customHeight="1" x14ac:dyDescent="0.2">
      <c r="B1167" s="31"/>
      <c r="C1167" s="31"/>
      <c r="D1167" s="31"/>
      <c r="O1167" s="31"/>
    </row>
    <row r="1168" spans="2:15" s="23" customFormat="1" ht="13.35" customHeight="1" x14ac:dyDescent="0.2">
      <c r="B1168" s="31"/>
      <c r="C1168" s="31"/>
      <c r="D1168" s="31"/>
      <c r="O1168" s="31"/>
    </row>
    <row r="1169" spans="2:15" s="23" customFormat="1" ht="13.35" customHeight="1" x14ac:dyDescent="0.2">
      <c r="B1169" s="31"/>
      <c r="C1169" s="31"/>
      <c r="D1169" s="31"/>
      <c r="O1169" s="31"/>
    </row>
    <row r="1170" spans="2:15" s="23" customFormat="1" ht="13.35" customHeight="1" x14ac:dyDescent="0.2">
      <c r="B1170" s="31"/>
      <c r="C1170" s="31"/>
      <c r="D1170" s="31"/>
      <c r="O1170" s="31"/>
    </row>
    <row r="1171" spans="2:15" s="23" customFormat="1" ht="13.35" customHeight="1" x14ac:dyDescent="0.2">
      <c r="B1171" s="31"/>
      <c r="C1171" s="31"/>
      <c r="D1171" s="31"/>
      <c r="O1171" s="31"/>
    </row>
    <row r="1172" spans="2:15" s="23" customFormat="1" ht="13.35" customHeight="1" x14ac:dyDescent="0.2">
      <c r="B1172" s="31"/>
      <c r="C1172" s="31"/>
      <c r="D1172" s="31"/>
      <c r="O1172" s="31"/>
    </row>
    <row r="1173" spans="2:15" s="23" customFormat="1" ht="13.35" customHeight="1" x14ac:dyDescent="0.2">
      <c r="B1173" s="31"/>
      <c r="C1173" s="31"/>
      <c r="D1173" s="31"/>
      <c r="O1173" s="31"/>
    </row>
    <row r="1174" spans="2:15" s="23" customFormat="1" ht="13.35" customHeight="1" x14ac:dyDescent="0.2">
      <c r="B1174" s="31"/>
      <c r="C1174" s="31"/>
      <c r="D1174" s="31"/>
      <c r="O1174" s="31"/>
    </row>
    <row r="1175" spans="2:15" s="23" customFormat="1" ht="13.35" customHeight="1" x14ac:dyDescent="0.2">
      <c r="B1175" s="31"/>
      <c r="C1175" s="31"/>
      <c r="D1175" s="31"/>
      <c r="O1175" s="31"/>
    </row>
    <row r="1176" spans="2:15" s="23" customFormat="1" ht="13.35" customHeight="1" x14ac:dyDescent="0.2">
      <c r="B1176" s="31"/>
      <c r="C1176" s="31"/>
      <c r="D1176" s="31"/>
      <c r="O1176" s="31"/>
    </row>
    <row r="1177" spans="2:15" s="23" customFormat="1" ht="13.35" customHeight="1" x14ac:dyDescent="0.2">
      <c r="B1177" s="31"/>
      <c r="C1177" s="31"/>
      <c r="D1177" s="31"/>
      <c r="O1177" s="31"/>
    </row>
    <row r="1178" spans="2:15" s="23" customFormat="1" ht="13.35" customHeight="1" x14ac:dyDescent="0.2">
      <c r="B1178" s="31"/>
      <c r="C1178" s="31"/>
      <c r="D1178" s="31"/>
      <c r="O1178" s="31"/>
    </row>
    <row r="1179" spans="2:15" s="23" customFormat="1" ht="13.35" customHeight="1" x14ac:dyDescent="0.2">
      <c r="B1179" s="31"/>
      <c r="C1179" s="31"/>
      <c r="D1179" s="31"/>
      <c r="O1179" s="31"/>
    </row>
    <row r="1180" spans="2:15" s="23" customFormat="1" ht="13.35" customHeight="1" x14ac:dyDescent="0.2">
      <c r="B1180" s="31"/>
      <c r="C1180" s="31"/>
      <c r="D1180" s="31"/>
      <c r="O1180" s="31"/>
    </row>
    <row r="1181" spans="2:15" s="23" customFormat="1" ht="13.35" customHeight="1" x14ac:dyDescent="0.2">
      <c r="B1181" s="31"/>
      <c r="C1181" s="31"/>
      <c r="D1181" s="31"/>
      <c r="O1181" s="31"/>
    </row>
    <row r="1182" spans="2:15" s="23" customFormat="1" ht="13.35" customHeight="1" x14ac:dyDescent="0.2">
      <c r="B1182" s="31"/>
      <c r="C1182" s="31"/>
      <c r="D1182" s="31"/>
      <c r="O1182" s="31"/>
    </row>
    <row r="1183" spans="2:15" s="23" customFormat="1" ht="13.35" customHeight="1" x14ac:dyDescent="0.2">
      <c r="B1183" s="31"/>
      <c r="C1183" s="31"/>
      <c r="D1183" s="31"/>
      <c r="O1183" s="31"/>
    </row>
    <row r="1184" spans="2:15" s="23" customFormat="1" ht="13.35" customHeight="1" x14ac:dyDescent="0.2">
      <c r="B1184" s="31"/>
      <c r="C1184" s="31"/>
      <c r="D1184" s="31"/>
      <c r="O1184" s="31"/>
    </row>
    <row r="1185" spans="2:15" s="23" customFormat="1" ht="13.35" customHeight="1" x14ac:dyDescent="0.2">
      <c r="B1185" s="31"/>
      <c r="C1185" s="31"/>
      <c r="D1185" s="31"/>
      <c r="O1185" s="31"/>
    </row>
    <row r="1186" spans="2:15" s="23" customFormat="1" ht="13.35" customHeight="1" x14ac:dyDescent="0.2">
      <c r="B1186" s="31"/>
      <c r="C1186" s="31"/>
      <c r="D1186" s="31"/>
      <c r="O1186" s="31"/>
    </row>
    <row r="1187" spans="2:15" s="23" customFormat="1" ht="13.35" customHeight="1" x14ac:dyDescent="0.2">
      <c r="B1187" s="31"/>
      <c r="C1187" s="31"/>
      <c r="D1187" s="31"/>
      <c r="O1187" s="31"/>
    </row>
    <row r="1188" spans="2:15" s="23" customFormat="1" ht="13.35" customHeight="1" x14ac:dyDescent="0.2">
      <c r="B1188" s="31"/>
      <c r="C1188" s="31"/>
      <c r="D1188" s="31"/>
      <c r="O1188" s="31"/>
    </row>
    <row r="1189" spans="2:15" s="23" customFormat="1" ht="13.35" customHeight="1" x14ac:dyDescent="0.2">
      <c r="B1189" s="31"/>
      <c r="C1189" s="31"/>
      <c r="D1189" s="31"/>
      <c r="O1189" s="31"/>
    </row>
    <row r="1190" spans="2:15" s="23" customFormat="1" ht="13.35" customHeight="1" x14ac:dyDescent="0.2">
      <c r="B1190" s="31"/>
      <c r="C1190" s="31"/>
      <c r="D1190" s="31"/>
      <c r="O1190" s="31"/>
    </row>
    <row r="1191" spans="2:15" s="23" customFormat="1" ht="13.35" customHeight="1" x14ac:dyDescent="0.2">
      <c r="B1191" s="31"/>
      <c r="C1191" s="31"/>
      <c r="D1191" s="31"/>
      <c r="O1191" s="31"/>
    </row>
    <row r="1192" spans="2:15" s="23" customFormat="1" ht="13.35" customHeight="1" x14ac:dyDescent="0.2">
      <c r="B1192" s="31"/>
      <c r="C1192" s="31"/>
      <c r="D1192" s="31"/>
      <c r="O1192" s="31"/>
    </row>
    <row r="1193" spans="2:15" s="23" customFormat="1" ht="13.35" customHeight="1" x14ac:dyDescent="0.2">
      <c r="B1193" s="31"/>
      <c r="C1193" s="31"/>
      <c r="D1193" s="31"/>
      <c r="O1193" s="31"/>
    </row>
    <row r="1194" spans="2:15" s="23" customFormat="1" ht="13.35" customHeight="1" x14ac:dyDescent="0.2">
      <c r="B1194" s="31"/>
      <c r="C1194" s="31"/>
      <c r="D1194" s="31"/>
      <c r="O1194" s="31"/>
    </row>
    <row r="1195" spans="2:15" s="23" customFormat="1" ht="13.35" customHeight="1" x14ac:dyDescent="0.2">
      <c r="B1195" s="31"/>
      <c r="C1195" s="31"/>
      <c r="D1195" s="31"/>
      <c r="O1195" s="31"/>
    </row>
    <row r="1196" spans="2:15" s="23" customFormat="1" ht="13.35" customHeight="1" x14ac:dyDescent="0.2">
      <c r="B1196" s="31"/>
      <c r="C1196" s="31"/>
      <c r="D1196" s="31"/>
      <c r="O1196" s="31"/>
    </row>
    <row r="1197" spans="2:15" s="23" customFormat="1" ht="13.35" customHeight="1" x14ac:dyDescent="0.2">
      <c r="B1197" s="31"/>
      <c r="C1197" s="31"/>
      <c r="D1197" s="31"/>
      <c r="O1197" s="31"/>
    </row>
    <row r="1198" spans="2:15" s="23" customFormat="1" ht="13.35" customHeight="1" x14ac:dyDescent="0.2">
      <c r="B1198" s="31"/>
      <c r="C1198" s="31"/>
      <c r="D1198" s="31"/>
      <c r="O1198" s="31"/>
    </row>
    <row r="1199" spans="2:15" s="23" customFormat="1" ht="13.35" customHeight="1" x14ac:dyDescent="0.2">
      <c r="B1199" s="31"/>
      <c r="C1199" s="31"/>
      <c r="D1199" s="31"/>
      <c r="O1199" s="31"/>
    </row>
    <row r="1200" spans="2:15" s="23" customFormat="1" ht="13.35" customHeight="1" x14ac:dyDescent="0.2">
      <c r="B1200" s="31"/>
      <c r="C1200" s="31"/>
      <c r="D1200" s="31"/>
      <c r="O1200" s="31"/>
    </row>
    <row r="1201" spans="2:15" s="23" customFormat="1" ht="13.35" customHeight="1" x14ac:dyDescent="0.2">
      <c r="B1201" s="31"/>
      <c r="C1201" s="31"/>
      <c r="D1201" s="31"/>
      <c r="O1201" s="31"/>
    </row>
    <row r="1202" spans="2:15" s="23" customFormat="1" ht="13.35" customHeight="1" x14ac:dyDescent="0.2">
      <c r="B1202" s="31"/>
      <c r="C1202" s="31"/>
      <c r="D1202" s="31"/>
      <c r="O1202" s="31"/>
    </row>
    <row r="1203" spans="2:15" s="23" customFormat="1" ht="13.35" customHeight="1" x14ac:dyDescent="0.2">
      <c r="B1203" s="31"/>
      <c r="C1203" s="31"/>
      <c r="D1203" s="31"/>
      <c r="O1203" s="31"/>
    </row>
    <row r="1204" spans="2:15" s="23" customFormat="1" ht="13.35" customHeight="1" x14ac:dyDescent="0.2">
      <c r="B1204" s="31"/>
      <c r="C1204" s="31"/>
      <c r="D1204" s="31"/>
      <c r="O1204" s="31"/>
    </row>
    <row r="1205" spans="2:15" s="23" customFormat="1" ht="13.35" customHeight="1" x14ac:dyDescent="0.2">
      <c r="B1205" s="31"/>
      <c r="C1205" s="31"/>
      <c r="D1205" s="31"/>
      <c r="O1205" s="31"/>
    </row>
    <row r="1206" spans="2:15" s="23" customFormat="1" ht="13.35" customHeight="1" x14ac:dyDescent="0.2">
      <c r="B1206" s="31"/>
      <c r="C1206" s="31"/>
      <c r="D1206" s="31"/>
      <c r="O1206" s="31"/>
    </row>
    <row r="1207" spans="2:15" s="23" customFormat="1" ht="13.35" customHeight="1" x14ac:dyDescent="0.2">
      <c r="B1207" s="31"/>
      <c r="C1207" s="31"/>
      <c r="D1207" s="31"/>
      <c r="O1207" s="31"/>
    </row>
    <row r="1208" spans="2:15" s="23" customFormat="1" ht="13.35" customHeight="1" x14ac:dyDescent="0.2">
      <c r="B1208" s="31"/>
      <c r="C1208" s="31"/>
      <c r="D1208" s="31"/>
      <c r="O1208" s="31"/>
    </row>
    <row r="1209" spans="2:15" s="23" customFormat="1" ht="13.35" customHeight="1" x14ac:dyDescent="0.2">
      <c r="B1209" s="31"/>
      <c r="C1209" s="31"/>
      <c r="D1209" s="31"/>
      <c r="O1209" s="31"/>
    </row>
    <row r="1210" spans="2:15" s="23" customFormat="1" ht="13.35" customHeight="1" x14ac:dyDescent="0.2">
      <c r="B1210" s="31"/>
      <c r="C1210" s="31"/>
      <c r="D1210" s="31"/>
      <c r="O1210" s="31"/>
    </row>
    <row r="1211" spans="2:15" s="23" customFormat="1" ht="13.35" customHeight="1" x14ac:dyDescent="0.2">
      <c r="B1211" s="31"/>
      <c r="C1211" s="31"/>
      <c r="D1211" s="31"/>
      <c r="O1211" s="31"/>
    </row>
    <row r="1212" spans="2:15" s="23" customFormat="1" ht="13.35" customHeight="1" x14ac:dyDescent="0.2">
      <c r="B1212" s="31"/>
      <c r="C1212" s="31"/>
      <c r="D1212" s="31"/>
      <c r="O1212" s="31"/>
    </row>
    <row r="1213" spans="2:15" s="23" customFormat="1" ht="13.35" customHeight="1" x14ac:dyDescent="0.2">
      <c r="B1213" s="31"/>
      <c r="C1213" s="31"/>
      <c r="D1213" s="31"/>
      <c r="O1213" s="31"/>
    </row>
    <row r="1214" spans="2:15" s="23" customFormat="1" ht="13.35" customHeight="1" x14ac:dyDescent="0.2">
      <c r="B1214" s="31"/>
      <c r="C1214" s="31"/>
      <c r="D1214" s="31"/>
      <c r="O1214" s="31"/>
    </row>
    <row r="1215" spans="2:15" s="23" customFormat="1" ht="13.35" customHeight="1" x14ac:dyDescent="0.2">
      <c r="B1215" s="31"/>
      <c r="C1215" s="31"/>
      <c r="D1215" s="31"/>
      <c r="O1215" s="31"/>
    </row>
    <row r="1216" spans="2:15" s="23" customFormat="1" ht="13.35" customHeight="1" x14ac:dyDescent="0.2">
      <c r="B1216" s="31"/>
      <c r="C1216" s="31"/>
      <c r="D1216" s="31"/>
      <c r="O1216" s="31"/>
    </row>
    <row r="1217" spans="2:15" s="23" customFormat="1" ht="13.35" customHeight="1" x14ac:dyDescent="0.2">
      <c r="B1217" s="31"/>
      <c r="C1217" s="31"/>
      <c r="D1217" s="31"/>
      <c r="O1217" s="31"/>
    </row>
    <row r="1218" spans="2:15" s="23" customFormat="1" ht="13.35" customHeight="1" x14ac:dyDescent="0.2">
      <c r="B1218" s="31"/>
      <c r="C1218" s="31"/>
      <c r="D1218" s="31"/>
      <c r="O1218" s="31"/>
    </row>
    <row r="1219" spans="2:15" s="23" customFormat="1" ht="13.35" customHeight="1" x14ac:dyDescent="0.2">
      <c r="B1219" s="31"/>
      <c r="C1219" s="31"/>
      <c r="D1219" s="31"/>
      <c r="O1219" s="31"/>
    </row>
    <row r="1220" spans="2:15" s="23" customFormat="1" ht="13.35" customHeight="1" x14ac:dyDescent="0.2">
      <c r="B1220" s="31"/>
      <c r="C1220" s="31"/>
      <c r="D1220" s="31"/>
      <c r="O1220" s="31"/>
    </row>
    <row r="1221" spans="2:15" s="23" customFormat="1" ht="13.35" customHeight="1" x14ac:dyDescent="0.2">
      <c r="B1221" s="31"/>
      <c r="C1221" s="31"/>
      <c r="D1221" s="31"/>
      <c r="O1221" s="31"/>
    </row>
    <row r="1222" spans="2:15" s="23" customFormat="1" ht="13.35" customHeight="1" x14ac:dyDescent="0.2">
      <c r="B1222" s="31"/>
      <c r="C1222" s="31"/>
      <c r="D1222" s="31"/>
      <c r="O1222" s="31"/>
    </row>
    <row r="1223" spans="2:15" s="23" customFormat="1" ht="13.35" customHeight="1" x14ac:dyDescent="0.2">
      <c r="B1223" s="31"/>
      <c r="C1223" s="31"/>
      <c r="D1223" s="31"/>
      <c r="O1223" s="31"/>
    </row>
    <row r="1224" spans="2:15" s="23" customFormat="1" ht="13.35" customHeight="1" x14ac:dyDescent="0.2">
      <c r="B1224" s="31"/>
      <c r="C1224" s="31"/>
      <c r="D1224" s="31"/>
      <c r="O1224" s="31"/>
    </row>
    <row r="1225" spans="2:15" s="23" customFormat="1" ht="13.35" customHeight="1" x14ac:dyDescent="0.2">
      <c r="B1225" s="31"/>
      <c r="C1225" s="31"/>
      <c r="D1225" s="31"/>
      <c r="O1225" s="31"/>
    </row>
    <row r="1226" spans="2:15" s="23" customFormat="1" ht="13.35" customHeight="1" x14ac:dyDescent="0.2">
      <c r="B1226" s="31"/>
      <c r="C1226" s="31"/>
      <c r="D1226" s="31"/>
      <c r="O1226" s="31"/>
    </row>
    <row r="1227" spans="2:15" s="23" customFormat="1" ht="13.35" customHeight="1" x14ac:dyDescent="0.2">
      <c r="B1227" s="31"/>
      <c r="C1227" s="31"/>
      <c r="D1227" s="31"/>
      <c r="O1227" s="31"/>
    </row>
    <row r="1228" spans="2:15" s="23" customFormat="1" ht="13.35" customHeight="1" x14ac:dyDescent="0.2">
      <c r="B1228" s="31"/>
      <c r="C1228" s="31"/>
      <c r="D1228" s="31"/>
      <c r="O1228" s="31"/>
    </row>
    <row r="1229" spans="2:15" s="23" customFormat="1" ht="13.35" customHeight="1" x14ac:dyDescent="0.2">
      <c r="B1229" s="31"/>
      <c r="C1229" s="31"/>
      <c r="D1229" s="31"/>
      <c r="O1229" s="31"/>
    </row>
    <row r="1230" spans="2:15" s="23" customFormat="1" ht="13.35" customHeight="1" x14ac:dyDescent="0.2">
      <c r="B1230" s="31"/>
      <c r="C1230" s="31"/>
      <c r="D1230" s="31"/>
      <c r="O1230" s="31"/>
    </row>
    <row r="1231" spans="2:15" s="23" customFormat="1" ht="13.35" customHeight="1" x14ac:dyDescent="0.2">
      <c r="B1231" s="31"/>
      <c r="C1231" s="31"/>
      <c r="D1231" s="31"/>
      <c r="O1231" s="31"/>
    </row>
    <row r="1232" spans="2:15" s="23" customFormat="1" ht="13.35" customHeight="1" x14ac:dyDescent="0.2">
      <c r="B1232" s="31"/>
      <c r="C1232" s="31"/>
      <c r="D1232" s="31"/>
      <c r="O1232" s="31"/>
    </row>
    <row r="1233" spans="2:15" s="23" customFormat="1" ht="13.35" customHeight="1" x14ac:dyDescent="0.2">
      <c r="B1233" s="31"/>
      <c r="C1233" s="31"/>
      <c r="D1233" s="31"/>
      <c r="O1233" s="31"/>
    </row>
    <row r="1234" spans="2:15" s="23" customFormat="1" ht="13.35" customHeight="1" x14ac:dyDescent="0.2">
      <c r="B1234" s="31"/>
      <c r="C1234" s="31"/>
      <c r="D1234" s="31"/>
      <c r="O1234" s="31"/>
    </row>
    <row r="1235" spans="2:15" s="23" customFormat="1" ht="13.35" customHeight="1" x14ac:dyDescent="0.2">
      <c r="B1235" s="31"/>
      <c r="C1235" s="31"/>
      <c r="D1235" s="31"/>
      <c r="O1235" s="31"/>
    </row>
    <row r="1236" spans="2:15" s="23" customFormat="1" ht="13.35" customHeight="1" x14ac:dyDescent="0.2">
      <c r="B1236" s="31"/>
      <c r="C1236" s="31"/>
      <c r="D1236" s="31"/>
      <c r="O1236" s="31"/>
    </row>
    <row r="1237" spans="2:15" s="23" customFormat="1" ht="13.35" customHeight="1" x14ac:dyDescent="0.2">
      <c r="B1237" s="31"/>
      <c r="C1237" s="31"/>
      <c r="D1237" s="31"/>
      <c r="O1237" s="31"/>
    </row>
    <row r="1238" spans="2:15" s="23" customFormat="1" ht="13.35" customHeight="1" x14ac:dyDescent="0.2">
      <c r="B1238" s="31"/>
      <c r="C1238" s="31"/>
      <c r="D1238" s="31"/>
      <c r="O1238" s="31"/>
    </row>
    <row r="1239" spans="2:15" s="23" customFormat="1" ht="13.35" customHeight="1" x14ac:dyDescent="0.2">
      <c r="B1239" s="31"/>
      <c r="C1239" s="31"/>
      <c r="D1239" s="31"/>
      <c r="O1239" s="31"/>
    </row>
    <row r="1240" spans="2:15" s="23" customFormat="1" ht="13.35" customHeight="1" x14ac:dyDescent="0.2">
      <c r="B1240" s="31"/>
      <c r="C1240" s="31"/>
      <c r="D1240" s="31"/>
      <c r="O1240" s="31"/>
    </row>
    <row r="1241" spans="2:15" s="23" customFormat="1" ht="13.35" customHeight="1" x14ac:dyDescent="0.2">
      <c r="B1241" s="31"/>
      <c r="C1241" s="31"/>
      <c r="D1241" s="31"/>
      <c r="O1241" s="31"/>
    </row>
    <row r="1242" spans="2:15" s="23" customFormat="1" ht="13.35" customHeight="1" x14ac:dyDescent="0.2">
      <c r="B1242" s="31"/>
      <c r="C1242" s="31"/>
      <c r="D1242" s="31"/>
      <c r="O1242" s="31"/>
    </row>
    <row r="1243" spans="2:15" s="23" customFormat="1" ht="13.35" customHeight="1" x14ac:dyDescent="0.2">
      <c r="B1243" s="31"/>
      <c r="C1243" s="31"/>
      <c r="D1243" s="31"/>
      <c r="O1243" s="31"/>
    </row>
    <row r="1244" spans="2:15" s="23" customFormat="1" ht="13.35" customHeight="1" x14ac:dyDescent="0.2">
      <c r="B1244" s="31"/>
      <c r="C1244" s="31"/>
      <c r="D1244" s="31"/>
      <c r="O1244" s="31"/>
    </row>
    <row r="1245" spans="2:15" s="23" customFormat="1" ht="13.35" customHeight="1" x14ac:dyDescent="0.2">
      <c r="B1245" s="31"/>
      <c r="C1245" s="31"/>
      <c r="D1245" s="31"/>
      <c r="O1245" s="31"/>
    </row>
    <row r="1246" spans="2:15" s="23" customFormat="1" ht="13.35" customHeight="1" x14ac:dyDescent="0.2">
      <c r="B1246" s="31"/>
      <c r="C1246" s="31"/>
      <c r="D1246" s="31"/>
      <c r="O1246" s="31"/>
    </row>
    <row r="1247" spans="2:15" s="23" customFormat="1" ht="13.35" customHeight="1" x14ac:dyDescent="0.2">
      <c r="B1247" s="31"/>
      <c r="C1247" s="31"/>
      <c r="D1247" s="31"/>
      <c r="O1247" s="31"/>
    </row>
    <row r="1248" spans="2:15" s="23" customFormat="1" ht="13.35" customHeight="1" x14ac:dyDescent="0.2">
      <c r="B1248" s="31"/>
      <c r="C1248" s="31"/>
      <c r="D1248" s="31"/>
      <c r="O1248" s="31"/>
    </row>
    <row r="1249" spans="2:15" s="23" customFormat="1" ht="13.35" customHeight="1" x14ac:dyDescent="0.2">
      <c r="B1249" s="31"/>
      <c r="C1249" s="31"/>
      <c r="D1249" s="31"/>
      <c r="O1249" s="31"/>
    </row>
    <row r="1250" spans="2:15" s="23" customFormat="1" ht="13.35" customHeight="1" x14ac:dyDescent="0.2">
      <c r="B1250" s="31"/>
      <c r="C1250" s="31"/>
      <c r="D1250" s="31"/>
      <c r="O1250" s="31"/>
    </row>
    <row r="1251" spans="2:15" s="23" customFormat="1" ht="13.35" customHeight="1" x14ac:dyDescent="0.2">
      <c r="B1251" s="31"/>
      <c r="C1251" s="31"/>
      <c r="D1251" s="31"/>
      <c r="O1251" s="31"/>
    </row>
    <row r="1252" spans="2:15" s="23" customFormat="1" ht="13.35" customHeight="1" x14ac:dyDescent="0.2">
      <c r="B1252" s="31"/>
      <c r="C1252" s="31"/>
      <c r="D1252" s="31"/>
      <c r="O1252" s="31"/>
    </row>
    <row r="1253" spans="2:15" s="23" customFormat="1" ht="13.35" customHeight="1" x14ac:dyDescent="0.2">
      <c r="B1253" s="31"/>
      <c r="C1253" s="31"/>
      <c r="D1253" s="31"/>
      <c r="O1253" s="31"/>
    </row>
    <row r="1254" spans="2:15" s="23" customFormat="1" ht="13.35" customHeight="1" x14ac:dyDescent="0.2">
      <c r="B1254" s="31"/>
      <c r="C1254" s="31"/>
      <c r="D1254" s="31"/>
      <c r="O1254" s="31"/>
    </row>
    <row r="1255" spans="2:15" s="23" customFormat="1" ht="13.35" customHeight="1" x14ac:dyDescent="0.2">
      <c r="B1255" s="31"/>
      <c r="C1255" s="31"/>
      <c r="D1255" s="31"/>
      <c r="O1255" s="31"/>
    </row>
    <row r="1256" spans="2:15" s="23" customFormat="1" ht="13.35" customHeight="1" x14ac:dyDescent="0.2">
      <c r="B1256" s="31"/>
      <c r="C1256" s="31"/>
      <c r="D1256" s="31"/>
      <c r="O1256" s="31"/>
    </row>
    <row r="1257" spans="2:15" s="23" customFormat="1" ht="13.35" customHeight="1" x14ac:dyDescent="0.2">
      <c r="B1257" s="31"/>
      <c r="C1257" s="31"/>
      <c r="D1257" s="31"/>
      <c r="O1257" s="31"/>
    </row>
    <row r="1258" spans="2:15" s="23" customFormat="1" ht="13.35" customHeight="1" x14ac:dyDescent="0.2">
      <c r="B1258" s="31"/>
      <c r="C1258" s="31"/>
      <c r="D1258" s="31"/>
      <c r="O1258" s="31"/>
    </row>
    <row r="1259" spans="2:15" s="23" customFormat="1" ht="13.35" customHeight="1" x14ac:dyDescent="0.2">
      <c r="B1259" s="31"/>
      <c r="C1259" s="31"/>
      <c r="D1259" s="31"/>
      <c r="O1259" s="31"/>
    </row>
    <row r="1260" spans="2:15" s="23" customFormat="1" ht="13.35" customHeight="1" x14ac:dyDescent="0.2">
      <c r="B1260" s="31"/>
      <c r="C1260" s="31"/>
      <c r="D1260" s="31"/>
      <c r="O1260" s="31"/>
    </row>
    <row r="1261" spans="2:15" s="23" customFormat="1" ht="13.35" customHeight="1" x14ac:dyDescent="0.2">
      <c r="B1261" s="31"/>
      <c r="C1261" s="31"/>
      <c r="D1261" s="31"/>
      <c r="O1261" s="31"/>
    </row>
    <row r="1262" spans="2:15" s="23" customFormat="1" ht="13.35" customHeight="1" x14ac:dyDescent="0.2">
      <c r="B1262" s="31"/>
      <c r="C1262" s="31"/>
      <c r="D1262" s="31"/>
      <c r="O1262" s="31"/>
    </row>
    <row r="1263" spans="2:15" s="23" customFormat="1" ht="13.35" customHeight="1" x14ac:dyDescent="0.2">
      <c r="B1263" s="31"/>
      <c r="C1263" s="31"/>
      <c r="D1263" s="31"/>
      <c r="O1263" s="31"/>
    </row>
    <row r="1264" spans="2:15" s="23" customFormat="1" ht="13.35" customHeight="1" x14ac:dyDescent="0.2">
      <c r="B1264" s="31"/>
      <c r="C1264" s="31"/>
      <c r="D1264" s="31"/>
      <c r="O1264" s="31"/>
    </row>
    <row r="1265" spans="2:15" s="23" customFormat="1" ht="13.35" customHeight="1" x14ac:dyDescent="0.2">
      <c r="B1265" s="31"/>
      <c r="C1265" s="31"/>
      <c r="D1265" s="31"/>
      <c r="O1265" s="31"/>
    </row>
    <row r="1266" spans="2:15" s="23" customFormat="1" ht="13.35" customHeight="1" x14ac:dyDescent="0.2">
      <c r="B1266" s="31"/>
      <c r="C1266" s="31"/>
      <c r="D1266" s="31"/>
      <c r="O1266" s="31"/>
    </row>
    <row r="1267" spans="2:15" s="23" customFormat="1" ht="13.35" customHeight="1" x14ac:dyDescent="0.2">
      <c r="B1267" s="31"/>
      <c r="C1267" s="31"/>
      <c r="D1267" s="31"/>
      <c r="O1267" s="31"/>
    </row>
    <row r="1268" spans="2:15" s="23" customFormat="1" ht="13.35" customHeight="1" x14ac:dyDescent="0.2">
      <c r="B1268" s="31"/>
      <c r="C1268" s="31"/>
      <c r="D1268" s="31"/>
      <c r="O1268" s="31"/>
    </row>
    <row r="1269" spans="2:15" s="23" customFormat="1" ht="13.35" customHeight="1" x14ac:dyDescent="0.2">
      <c r="B1269" s="31"/>
      <c r="C1269" s="31"/>
      <c r="D1269" s="31"/>
      <c r="O1269" s="31"/>
    </row>
    <row r="1270" spans="2:15" s="23" customFormat="1" ht="13.35" customHeight="1" x14ac:dyDescent="0.2">
      <c r="B1270" s="31"/>
      <c r="C1270" s="31"/>
      <c r="D1270" s="31"/>
      <c r="O1270" s="31"/>
    </row>
    <row r="1271" spans="2:15" s="23" customFormat="1" ht="13.35" customHeight="1" x14ac:dyDescent="0.2">
      <c r="B1271" s="31"/>
      <c r="C1271" s="31"/>
      <c r="D1271" s="31"/>
      <c r="O1271" s="31"/>
    </row>
    <row r="1272" spans="2:15" s="23" customFormat="1" ht="13.35" customHeight="1" x14ac:dyDescent="0.2">
      <c r="B1272" s="31"/>
      <c r="C1272" s="31"/>
      <c r="D1272" s="31"/>
      <c r="O1272" s="31"/>
    </row>
    <row r="1273" spans="2:15" s="23" customFormat="1" ht="13.35" customHeight="1" x14ac:dyDescent="0.2">
      <c r="B1273" s="31"/>
      <c r="C1273" s="31"/>
      <c r="D1273" s="31"/>
      <c r="O1273" s="31"/>
    </row>
    <row r="1274" spans="2:15" s="23" customFormat="1" ht="13.35" customHeight="1" x14ac:dyDescent="0.2">
      <c r="B1274" s="31"/>
      <c r="C1274" s="31"/>
      <c r="D1274" s="31"/>
      <c r="O1274" s="31"/>
    </row>
    <row r="1275" spans="2:15" s="23" customFormat="1" ht="13.35" customHeight="1" x14ac:dyDescent="0.2">
      <c r="B1275" s="31"/>
      <c r="C1275" s="31"/>
      <c r="D1275" s="31"/>
      <c r="O1275" s="31"/>
    </row>
    <row r="1276" spans="2:15" s="23" customFormat="1" ht="13.35" customHeight="1" x14ac:dyDescent="0.2">
      <c r="B1276" s="31"/>
      <c r="C1276" s="31"/>
      <c r="D1276" s="31"/>
      <c r="O1276" s="31"/>
    </row>
    <row r="1277" spans="2:15" s="23" customFormat="1" ht="13.35" customHeight="1" x14ac:dyDescent="0.2">
      <c r="B1277" s="31"/>
      <c r="C1277" s="31"/>
      <c r="D1277" s="31"/>
      <c r="O1277" s="31"/>
    </row>
    <row r="1278" spans="2:15" s="23" customFormat="1" ht="13.35" customHeight="1" x14ac:dyDescent="0.2">
      <c r="B1278" s="31"/>
      <c r="C1278" s="31"/>
      <c r="D1278" s="31"/>
      <c r="O1278" s="31"/>
    </row>
    <row r="1279" spans="2:15" s="23" customFormat="1" ht="13.35" customHeight="1" x14ac:dyDescent="0.2">
      <c r="B1279" s="31"/>
      <c r="C1279" s="31"/>
      <c r="D1279" s="31"/>
      <c r="O1279" s="31"/>
    </row>
    <row r="1280" spans="2:15" s="23" customFormat="1" ht="13.35" customHeight="1" x14ac:dyDescent="0.2">
      <c r="B1280" s="31"/>
      <c r="C1280" s="31"/>
      <c r="D1280" s="31"/>
      <c r="O1280" s="31"/>
    </row>
    <row r="1281" spans="2:15" s="23" customFormat="1" ht="13.35" customHeight="1" x14ac:dyDescent="0.2">
      <c r="B1281" s="31"/>
      <c r="C1281" s="31"/>
      <c r="D1281" s="31"/>
      <c r="O1281" s="31"/>
    </row>
    <row r="1282" spans="2:15" s="23" customFormat="1" ht="13.35" customHeight="1" x14ac:dyDescent="0.2">
      <c r="B1282" s="31"/>
      <c r="C1282" s="31"/>
      <c r="D1282" s="31"/>
      <c r="O1282" s="31"/>
    </row>
    <row r="1283" spans="2:15" s="23" customFormat="1" ht="13.35" customHeight="1" x14ac:dyDescent="0.2">
      <c r="B1283" s="31"/>
      <c r="C1283" s="31"/>
      <c r="D1283" s="31"/>
      <c r="O1283" s="31"/>
    </row>
    <row r="1284" spans="2:15" s="23" customFormat="1" ht="13.35" customHeight="1" x14ac:dyDescent="0.2">
      <c r="B1284" s="31"/>
      <c r="C1284" s="31"/>
      <c r="D1284" s="31"/>
      <c r="O1284" s="31"/>
    </row>
    <row r="1285" spans="2:15" s="23" customFormat="1" ht="13.35" customHeight="1" x14ac:dyDescent="0.2">
      <c r="B1285" s="31"/>
      <c r="C1285" s="31"/>
      <c r="D1285" s="31"/>
      <c r="O1285" s="31"/>
    </row>
    <row r="1286" spans="2:15" s="23" customFormat="1" ht="13.35" customHeight="1" x14ac:dyDescent="0.2">
      <c r="B1286" s="31"/>
      <c r="C1286" s="31"/>
      <c r="D1286" s="31"/>
      <c r="O1286" s="31"/>
    </row>
    <row r="1287" spans="2:15" s="23" customFormat="1" ht="13.35" customHeight="1" x14ac:dyDescent="0.2">
      <c r="B1287" s="31"/>
      <c r="C1287" s="31"/>
      <c r="D1287" s="31"/>
      <c r="O1287" s="31"/>
    </row>
    <row r="1288" spans="2:15" s="23" customFormat="1" ht="13.35" customHeight="1" x14ac:dyDescent="0.2">
      <c r="B1288" s="31"/>
      <c r="C1288" s="31"/>
      <c r="D1288" s="31"/>
      <c r="O1288" s="31"/>
    </row>
    <row r="1289" spans="2:15" s="23" customFormat="1" ht="13.35" customHeight="1" x14ac:dyDescent="0.2">
      <c r="B1289" s="31"/>
      <c r="C1289" s="31"/>
      <c r="D1289" s="31"/>
      <c r="O1289" s="31"/>
    </row>
    <row r="1290" spans="2:15" s="23" customFormat="1" ht="13.35" customHeight="1" x14ac:dyDescent="0.2">
      <c r="B1290" s="31"/>
      <c r="C1290" s="31"/>
      <c r="D1290" s="31"/>
      <c r="O1290" s="31"/>
    </row>
    <row r="1291" spans="2:15" s="23" customFormat="1" ht="13.35" customHeight="1" x14ac:dyDescent="0.2">
      <c r="B1291" s="31"/>
      <c r="C1291" s="31"/>
      <c r="D1291" s="31"/>
      <c r="O1291" s="31"/>
    </row>
    <row r="1292" spans="2:15" s="23" customFormat="1" ht="13.35" customHeight="1" x14ac:dyDescent="0.2">
      <c r="B1292" s="31"/>
      <c r="C1292" s="31"/>
      <c r="D1292" s="31"/>
      <c r="O1292" s="31"/>
    </row>
    <row r="1293" spans="2:15" s="23" customFormat="1" ht="13.35" customHeight="1" x14ac:dyDescent="0.2">
      <c r="B1293" s="31"/>
      <c r="C1293" s="31"/>
      <c r="D1293" s="31"/>
      <c r="O1293" s="31"/>
    </row>
    <row r="1294" spans="2:15" s="23" customFormat="1" ht="13.35" customHeight="1" x14ac:dyDescent="0.2">
      <c r="B1294" s="31"/>
      <c r="C1294" s="31"/>
      <c r="D1294" s="31"/>
      <c r="O1294" s="31"/>
    </row>
    <row r="1295" spans="2:15" s="23" customFormat="1" ht="13.35" customHeight="1" x14ac:dyDescent="0.2">
      <c r="B1295" s="31"/>
      <c r="C1295" s="31"/>
      <c r="D1295" s="31"/>
      <c r="O1295" s="31"/>
    </row>
    <row r="1296" spans="2:15" s="23" customFormat="1" ht="13.35" customHeight="1" x14ac:dyDescent="0.2">
      <c r="B1296" s="31"/>
      <c r="C1296" s="31"/>
      <c r="D1296" s="31"/>
      <c r="O1296" s="31"/>
    </row>
    <row r="1297" spans="2:15" s="23" customFormat="1" ht="13.35" customHeight="1" x14ac:dyDescent="0.2">
      <c r="B1297" s="31"/>
      <c r="C1297" s="31"/>
      <c r="D1297" s="31"/>
      <c r="O1297" s="31"/>
    </row>
    <row r="1298" spans="2:15" s="23" customFormat="1" ht="13.35" customHeight="1" x14ac:dyDescent="0.2">
      <c r="B1298" s="31"/>
      <c r="C1298" s="31"/>
      <c r="D1298" s="31"/>
      <c r="O1298" s="31"/>
    </row>
    <row r="1299" spans="2:15" s="23" customFormat="1" ht="13.35" customHeight="1" x14ac:dyDescent="0.2">
      <c r="B1299" s="31"/>
      <c r="C1299" s="31"/>
      <c r="D1299" s="31"/>
      <c r="O1299" s="31"/>
    </row>
    <row r="1300" spans="2:15" s="23" customFormat="1" ht="13.35" customHeight="1" x14ac:dyDescent="0.2">
      <c r="B1300" s="31"/>
      <c r="C1300" s="31"/>
      <c r="D1300" s="31"/>
      <c r="O1300" s="31"/>
    </row>
    <row r="1301" spans="2:15" s="23" customFormat="1" ht="13.35" customHeight="1" x14ac:dyDescent="0.2">
      <c r="B1301" s="31"/>
      <c r="C1301" s="31"/>
      <c r="D1301" s="31"/>
      <c r="O1301" s="31"/>
    </row>
    <row r="1302" spans="2:15" s="23" customFormat="1" ht="13.35" customHeight="1" x14ac:dyDescent="0.2">
      <c r="B1302" s="31"/>
      <c r="C1302" s="31"/>
      <c r="D1302" s="31"/>
      <c r="O1302" s="31"/>
    </row>
    <row r="1303" spans="2:15" s="23" customFormat="1" ht="13.35" customHeight="1" x14ac:dyDescent="0.2">
      <c r="B1303" s="31"/>
      <c r="C1303" s="31"/>
      <c r="D1303" s="31"/>
      <c r="O1303" s="31"/>
    </row>
    <row r="1304" spans="2:15" s="23" customFormat="1" ht="13.35" customHeight="1" x14ac:dyDescent="0.2">
      <c r="B1304" s="31"/>
      <c r="C1304" s="31"/>
      <c r="D1304" s="31"/>
      <c r="O1304" s="31"/>
    </row>
    <row r="1305" spans="2:15" s="23" customFormat="1" ht="13.35" customHeight="1" x14ac:dyDescent="0.2">
      <c r="B1305" s="31"/>
      <c r="C1305" s="31"/>
      <c r="D1305" s="31"/>
      <c r="O1305" s="31"/>
    </row>
    <row r="1306" spans="2:15" s="23" customFormat="1" ht="13.35" customHeight="1" x14ac:dyDescent="0.2">
      <c r="B1306" s="31"/>
      <c r="C1306" s="31"/>
      <c r="D1306" s="31"/>
      <c r="O1306" s="31"/>
    </row>
    <row r="1307" spans="2:15" s="23" customFormat="1" ht="13.35" customHeight="1" x14ac:dyDescent="0.2">
      <c r="B1307" s="31"/>
      <c r="C1307" s="31"/>
      <c r="D1307" s="31"/>
      <c r="O1307" s="31"/>
    </row>
    <row r="1308" spans="2:15" s="23" customFormat="1" ht="13.35" customHeight="1" x14ac:dyDescent="0.2">
      <c r="B1308" s="31"/>
      <c r="C1308" s="31"/>
      <c r="D1308" s="31"/>
      <c r="O1308" s="31"/>
    </row>
    <row r="1309" spans="2:15" s="23" customFormat="1" ht="13.35" customHeight="1" x14ac:dyDescent="0.2">
      <c r="B1309" s="31"/>
      <c r="C1309" s="31"/>
      <c r="D1309" s="31"/>
      <c r="O1309" s="31"/>
    </row>
    <row r="1310" spans="2:15" s="23" customFormat="1" ht="13.35" customHeight="1" x14ac:dyDescent="0.2">
      <c r="B1310" s="31"/>
      <c r="C1310" s="31"/>
      <c r="D1310" s="31"/>
      <c r="O1310" s="31"/>
    </row>
    <row r="1311" spans="2:15" s="23" customFormat="1" ht="13.35" customHeight="1" x14ac:dyDescent="0.2">
      <c r="B1311" s="31"/>
      <c r="C1311" s="31"/>
      <c r="D1311" s="31"/>
      <c r="O1311" s="31"/>
    </row>
    <row r="1312" spans="2:15" s="23" customFormat="1" ht="13.35" customHeight="1" x14ac:dyDescent="0.2">
      <c r="B1312" s="31"/>
      <c r="C1312" s="31"/>
      <c r="D1312" s="31"/>
      <c r="O1312" s="31"/>
    </row>
    <row r="1313" spans="2:15" s="23" customFormat="1" ht="13.35" customHeight="1" x14ac:dyDescent="0.2">
      <c r="B1313" s="31"/>
      <c r="C1313" s="31"/>
      <c r="D1313" s="31"/>
      <c r="O1313" s="31"/>
    </row>
    <row r="1314" spans="2:15" s="23" customFormat="1" ht="13.35" customHeight="1" x14ac:dyDescent="0.2">
      <c r="B1314" s="31"/>
      <c r="C1314" s="31"/>
      <c r="D1314" s="31"/>
      <c r="O1314" s="31"/>
    </row>
    <row r="1315" spans="2:15" s="23" customFormat="1" ht="13.35" customHeight="1" x14ac:dyDescent="0.2">
      <c r="B1315" s="31"/>
      <c r="C1315" s="31"/>
      <c r="D1315" s="31"/>
      <c r="O1315" s="31"/>
    </row>
    <row r="1316" spans="2:15" s="23" customFormat="1" ht="13.35" customHeight="1" x14ac:dyDescent="0.2">
      <c r="B1316" s="31"/>
      <c r="C1316" s="31"/>
      <c r="D1316" s="31"/>
      <c r="O1316" s="31"/>
    </row>
    <row r="1317" spans="2:15" s="23" customFormat="1" ht="13.35" customHeight="1" x14ac:dyDescent="0.2">
      <c r="B1317" s="31"/>
      <c r="C1317" s="31"/>
      <c r="D1317" s="31"/>
      <c r="O1317" s="31"/>
    </row>
    <row r="1318" spans="2:15" s="23" customFormat="1" ht="13.35" customHeight="1" x14ac:dyDescent="0.2">
      <c r="B1318" s="31"/>
      <c r="C1318" s="31"/>
      <c r="D1318" s="31"/>
      <c r="O1318" s="31"/>
    </row>
    <row r="1319" spans="2:15" s="23" customFormat="1" ht="13.35" customHeight="1" x14ac:dyDescent="0.2">
      <c r="B1319" s="31"/>
      <c r="C1319" s="31"/>
      <c r="D1319" s="31"/>
      <c r="O1319" s="31"/>
    </row>
    <row r="1320" spans="2:15" s="23" customFormat="1" ht="13.35" customHeight="1" x14ac:dyDescent="0.2">
      <c r="B1320" s="31"/>
      <c r="C1320" s="31"/>
      <c r="D1320" s="31"/>
      <c r="O1320" s="31"/>
    </row>
    <row r="1321" spans="2:15" s="23" customFormat="1" ht="13.35" customHeight="1" x14ac:dyDescent="0.2">
      <c r="B1321" s="31"/>
      <c r="C1321" s="31"/>
      <c r="D1321" s="31"/>
      <c r="O1321" s="31"/>
    </row>
    <row r="1322" spans="2:15" s="23" customFormat="1" ht="13.35" customHeight="1" x14ac:dyDescent="0.2">
      <c r="B1322" s="31"/>
      <c r="C1322" s="31"/>
      <c r="D1322" s="31"/>
      <c r="O1322" s="31"/>
    </row>
    <row r="1323" spans="2:15" s="23" customFormat="1" ht="13.35" customHeight="1" x14ac:dyDescent="0.2">
      <c r="B1323" s="31"/>
      <c r="C1323" s="31"/>
      <c r="D1323" s="31"/>
      <c r="O1323" s="31"/>
    </row>
    <row r="1324" spans="2:15" s="23" customFormat="1" ht="13.35" customHeight="1" x14ac:dyDescent="0.2">
      <c r="B1324" s="31"/>
      <c r="C1324" s="31"/>
      <c r="D1324" s="31"/>
      <c r="O1324" s="31"/>
    </row>
    <row r="1325" spans="2:15" s="23" customFormat="1" ht="13.35" customHeight="1" x14ac:dyDescent="0.2">
      <c r="B1325" s="31"/>
      <c r="C1325" s="31"/>
      <c r="D1325" s="31"/>
      <c r="O1325" s="31"/>
    </row>
    <row r="1326" spans="2:15" s="23" customFormat="1" ht="13.35" customHeight="1" x14ac:dyDescent="0.2">
      <c r="B1326" s="31"/>
      <c r="C1326" s="31"/>
      <c r="D1326" s="31"/>
      <c r="O1326" s="31"/>
    </row>
    <row r="1327" spans="2:15" s="23" customFormat="1" ht="13.35" customHeight="1" x14ac:dyDescent="0.2">
      <c r="B1327" s="31"/>
      <c r="C1327" s="31"/>
      <c r="D1327" s="31"/>
      <c r="O1327" s="31"/>
    </row>
    <row r="1328" spans="2:15" s="23" customFormat="1" ht="13.35" customHeight="1" x14ac:dyDescent="0.2">
      <c r="B1328" s="31"/>
      <c r="C1328" s="31"/>
      <c r="D1328" s="31"/>
      <c r="O1328" s="31"/>
    </row>
    <row r="1329" spans="2:15" s="23" customFormat="1" ht="13.35" customHeight="1" x14ac:dyDescent="0.2">
      <c r="B1329" s="31"/>
      <c r="C1329" s="31"/>
      <c r="D1329" s="31"/>
      <c r="O1329" s="31"/>
    </row>
    <row r="1330" spans="2:15" s="23" customFormat="1" ht="13.35" customHeight="1" x14ac:dyDescent="0.2">
      <c r="B1330" s="31"/>
      <c r="C1330" s="31"/>
      <c r="D1330" s="31"/>
      <c r="O1330" s="31"/>
    </row>
    <row r="1331" spans="2:15" s="23" customFormat="1" ht="13.35" customHeight="1" x14ac:dyDescent="0.2">
      <c r="B1331" s="31"/>
      <c r="C1331" s="31"/>
      <c r="D1331" s="31"/>
      <c r="O1331" s="31"/>
    </row>
    <row r="1332" spans="2:15" s="23" customFormat="1" ht="13.35" customHeight="1" x14ac:dyDescent="0.2">
      <c r="B1332" s="31"/>
      <c r="C1332" s="31"/>
      <c r="D1332" s="31"/>
      <c r="O1332" s="31"/>
    </row>
    <row r="1333" spans="2:15" s="23" customFormat="1" ht="13.35" customHeight="1" x14ac:dyDescent="0.2">
      <c r="B1333" s="31"/>
      <c r="C1333" s="31"/>
      <c r="D1333" s="31"/>
      <c r="O1333" s="31"/>
    </row>
    <row r="1334" spans="2:15" s="23" customFormat="1" ht="13.35" customHeight="1" x14ac:dyDescent="0.2">
      <c r="B1334" s="31"/>
      <c r="C1334" s="31"/>
      <c r="D1334" s="31"/>
      <c r="O1334" s="31"/>
    </row>
    <row r="1335" spans="2:15" s="23" customFormat="1" ht="13.35" customHeight="1" x14ac:dyDescent="0.2">
      <c r="B1335" s="31"/>
      <c r="C1335" s="31"/>
      <c r="D1335" s="31"/>
      <c r="O1335" s="31"/>
    </row>
    <row r="1336" spans="2:15" s="23" customFormat="1" ht="13.35" customHeight="1" x14ac:dyDescent="0.2">
      <c r="B1336" s="31"/>
      <c r="C1336" s="31"/>
      <c r="D1336" s="31"/>
      <c r="O1336" s="31"/>
    </row>
    <row r="1337" spans="2:15" s="23" customFormat="1" ht="13.35" customHeight="1" x14ac:dyDescent="0.2">
      <c r="B1337" s="31"/>
      <c r="C1337" s="31"/>
      <c r="D1337" s="31"/>
      <c r="O1337" s="31"/>
    </row>
    <row r="1338" spans="2:15" s="23" customFormat="1" ht="13.35" customHeight="1" x14ac:dyDescent="0.2">
      <c r="B1338" s="31"/>
      <c r="C1338" s="31"/>
      <c r="D1338" s="31"/>
      <c r="O1338" s="31"/>
    </row>
    <row r="1339" spans="2:15" s="23" customFormat="1" ht="13.35" customHeight="1" x14ac:dyDescent="0.2">
      <c r="B1339" s="31"/>
      <c r="C1339" s="31"/>
      <c r="D1339" s="31"/>
      <c r="O1339" s="31"/>
    </row>
    <row r="1340" spans="2:15" s="23" customFormat="1" ht="13.35" customHeight="1" x14ac:dyDescent="0.2">
      <c r="B1340" s="31"/>
      <c r="C1340" s="31"/>
      <c r="D1340" s="31"/>
      <c r="O1340" s="31"/>
    </row>
    <row r="1341" spans="2:15" s="23" customFormat="1" ht="13.35" customHeight="1" x14ac:dyDescent="0.2">
      <c r="B1341" s="31"/>
      <c r="C1341" s="31"/>
      <c r="D1341" s="31"/>
      <c r="O1341" s="31"/>
    </row>
    <row r="1342" spans="2:15" s="23" customFormat="1" ht="13.35" customHeight="1" x14ac:dyDescent="0.2">
      <c r="B1342" s="31"/>
      <c r="C1342" s="31"/>
      <c r="D1342" s="31"/>
      <c r="O1342" s="31"/>
    </row>
    <row r="1343" spans="2:15" s="23" customFormat="1" ht="13.35" customHeight="1" x14ac:dyDescent="0.2">
      <c r="B1343" s="31"/>
      <c r="C1343" s="31"/>
      <c r="D1343" s="31"/>
      <c r="O1343" s="31"/>
    </row>
    <row r="1344" spans="2:15" s="23" customFormat="1" ht="13.35" customHeight="1" x14ac:dyDescent="0.2">
      <c r="B1344" s="31"/>
      <c r="C1344" s="31"/>
      <c r="D1344" s="31"/>
      <c r="O1344" s="31"/>
    </row>
    <row r="1345" spans="2:15" s="23" customFormat="1" ht="13.35" customHeight="1" x14ac:dyDescent="0.2">
      <c r="B1345" s="31"/>
      <c r="C1345" s="31"/>
      <c r="D1345" s="31"/>
      <c r="O1345" s="31"/>
    </row>
    <row r="1346" spans="2:15" s="23" customFormat="1" ht="13.35" customHeight="1" x14ac:dyDescent="0.2">
      <c r="B1346" s="31"/>
      <c r="C1346" s="31"/>
      <c r="D1346" s="31"/>
      <c r="O1346" s="31"/>
    </row>
    <row r="1347" spans="2:15" s="23" customFormat="1" ht="13.35" customHeight="1" x14ac:dyDescent="0.2">
      <c r="B1347" s="31"/>
      <c r="C1347" s="31"/>
      <c r="D1347" s="31"/>
      <c r="O1347" s="31"/>
    </row>
    <row r="1348" spans="2:15" s="23" customFormat="1" ht="13.35" customHeight="1" x14ac:dyDescent="0.2">
      <c r="B1348" s="31"/>
      <c r="C1348" s="31"/>
      <c r="D1348" s="31"/>
      <c r="O1348" s="31"/>
    </row>
    <row r="1349" spans="2:15" s="23" customFormat="1" ht="13.35" customHeight="1" x14ac:dyDescent="0.2">
      <c r="B1349" s="31"/>
      <c r="C1349" s="31"/>
      <c r="D1349" s="31"/>
      <c r="O1349" s="31"/>
    </row>
    <row r="1350" spans="2:15" s="23" customFormat="1" ht="13.35" customHeight="1" x14ac:dyDescent="0.2">
      <c r="B1350" s="31"/>
      <c r="C1350" s="31"/>
      <c r="D1350" s="31"/>
      <c r="O1350" s="31"/>
    </row>
    <row r="1351" spans="2:15" s="23" customFormat="1" ht="13.35" customHeight="1" x14ac:dyDescent="0.2">
      <c r="B1351" s="31"/>
      <c r="C1351" s="31"/>
      <c r="D1351" s="31"/>
      <c r="O1351" s="31"/>
    </row>
    <row r="1352" spans="2:15" s="23" customFormat="1" ht="13.35" customHeight="1" x14ac:dyDescent="0.2">
      <c r="B1352" s="31"/>
      <c r="C1352" s="31"/>
      <c r="D1352" s="31"/>
      <c r="O1352" s="31"/>
    </row>
    <row r="1353" spans="2:15" s="23" customFormat="1" ht="13.35" customHeight="1" x14ac:dyDescent="0.2">
      <c r="B1353" s="31"/>
      <c r="C1353" s="31"/>
      <c r="D1353" s="31"/>
      <c r="O1353" s="31"/>
    </row>
    <row r="1354" spans="2:15" s="23" customFormat="1" ht="13.35" customHeight="1" x14ac:dyDescent="0.2">
      <c r="B1354" s="31"/>
      <c r="C1354" s="31"/>
      <c r="D1354" s="31"/>
      <c r="O1354" s="31"/>
    </row>
    <row r="1355" spans="2:15" s="23" customFormat="1" ht="13.35" customHeight="1" x14ac:dyDescent="0.2">
      <c r="B1355" s="31"/>
      <c r="C1355" s="31"/>
      <c r="D1355" s="31"/>
      <c r="O1355" s="31"/>
    </row>
    <row r="1356" spans="2:15" s="23" customFormat="1" ht="13.35" customHeight="1" x14ac:dyDescent="0.2">
      <c r="B1356" s="31"/>
      <c r="C1356" s="31"/>
      <c r="D1356" s="31"/>
      <c r="O1356" s="31"/>
    </row>
    <row r="1357" spans="2:15" s="23" customFormat="1" ht="13.35" customHeight="1" x14ac:dyDescent="0.2">
      <c r="B1357" s="31"/>
      <c r="C1357" s="31"/>
      <c r="D1357" s="31"/>
      <c r="O1357" s="31"/>
    </row>
    <row r="1358" spans="2:15" s="23" customFormat="1" ht="13.35" customHeight="1" x14ac:dyDescent="0.2">
      <c r="B1358" s="31"/>
      <c r="C1358" s="31"/>
      <c r="D1358" s="31"/>
      <c r="O1358" s="31"/>
    </row>
    <row r="1359" spans="2:15" s="23" customFormat="1" ht="13.35" customHeight="1" x14ac:dyDescent="0.2">
      <c r="B1359" s="31"/>
      <c r="C1359" s="31"/>
      <c r="D1359" s="31"/>
      <c r="O1359" s="31"/>
    </row>
    <row r="1360" spans="2:15" s="23" customFormat="1" ht="13.35" customHeight="1" x14ac:dyDescent="0.2">
      <c r="B1360" s="31"/>
      <c r="C1360" s="31"/>
      <c r="D1360" s="31"/>
      <c r="O1360" s="31"/>
    </row>
    <row r="1361" spans="2:15" s="23" customFormat="1" ht="13.35" customHeight="1" x14ac:dyDescent="0.2">
      <c r="B1361" s="31"/>
      <c r="C1361" s="31"/>
      <c r="D1361" s="31"/>
      <c r="O1361" s="31"/>
    </row>
    <row r="1362" spans="2:15" s="23" customFormat="1" ht="13.35" customHeight="1" x14ac:dyDescent="0.2">
      <c r="B1362" s="31"/>
      <c r="C1362" s="31"/>
      <c r="D1362" s="31"/>
      <c r="O1362" s="31"/>
    </row>
    <row r="1363" spans="2:15" s="23" customFormat="1" ht="13.35" customHeight="1" x14ac:dyDescent="0.2">
      <c r="B1363" s="31"/>
      <c r="C1363" s="31"/>
      <c r="D1363" s="31"/>
      <c r="O1363" s="31"/>
    </row>
    <row r="1364" spans="2:15" s="23" customFormat="1" ht="13.35" customHeight="1" x14ac:dyDescent="0.2">
      <c r="B1364" s="31"/>
      <c r="C1364" s="31"/>
      <c r="D1364" s="31"/>
      <c r="O1364" s="31"/>
    </row>
    <row r="1365" spans="2:15" s="23" customFormat="1" ht="13.35" customHeight="1" x14ac:dyDescent="0.2">
      <c r="B1365" s="31"/>
      <c r="C1365" s="31"/>
      <c r="D1365" s="31"/>
      <c r="O1365" s="31"/>
    </row>
    <row r="1366" spans="2:15" s="23" customFormat="1" ht="13.35" customHeight="1" x14ac:dyDescent="0.2">
      <c r="B1366" s="31"/>
      <c r="C1366" s="31"/>
      <c r="D1366" s="31"/>
      <c r="O1366" s="31"/>
    </row>
    <row r="1367" spans="2:15" s="23" customFormat="1" ht="13.35" customHeight="1" x14ac:dyDescent="0.2">
      <c r="B1367" s="31"/>
      <c r="C1367" s="31"/>
      <c r="D1367" s="31"/>
      <c r="O1367" s="31"/>
    </row>
    <row r="1368" spans="2:15" s="23" customFormat="1" ht="13.35" customHeight="1" x14ac:dyDescent="0.2">
      <c r="B1368" s="31"/>
      <c r="C1368" s="31"/>
      <c r="D1368" s="31"/>
      <c r="O1368" s="31"/>
    </row>
    <row r="1369" spans="2:15" s="23" customFormat="1" ht="13.35" customHeight="1" x14ac:dyDescent="0.2">
      <c r="B1369" s="31"/>
      <c r="C1369" s="31"/>
      <c r="D1369" s="31"/>
      <c r="O1369" s="31"/>
    </row>
    <row r="1370" spans="2:15" s="23" customFormat="1" ht="13.35" customHeight="1" x14ac:dyDescent="0.2">
      <c r="B1370" s="31"/>
      <c r="C1370" s="31"/>
      <c r="D1370" s="31"/>
      <c r="O1370" s="31"/>
    </row>
    <row r="1371" spans="2:15" s="23" customFormat="1" ht="13.35" customHeight="1" x14ac:dyDescent="0.2">
      <c r="B1371" s="31"/>
      <c r="C1371" s="31"/>
      <c r="D1371" s="31"/>
      <c r="O1371" s="31"/>
    </row>
    <row r="1372" spans="2:15" s="23" customFormat="1" ht="13.35" customHeight="1" x14ac:dyDescent="0.2">
      <c r="B1372" s="31"/>
      <c r="C1372" s="31"/>
      <c r="D1372" s="31"/>
      <c r="O1372" s="31"/>
    </row>
    <row r="1373" spans="2:15" s="23" customFormat="1" ht="13.35" customHeight="1" x14ac:dyDescent="0.2">
      <c r="B1373" s="31"/>
      <c r="C1373" s="31"/>
      <c r="D1373" s="31"/>
      <c r="O1373" s="31"/>
    </row>
    <row r="1374" spans="2:15" s="23" customFormat="1" ht="13.35" customHeight="1" x14ac:dyDescent="0.2">
      <c r="B1374" s="31"/>
      <c r="C1374" s="31"/>
      <c r="D1374" s="31"/>
      <c r="O1374" s="31"/>
    </row>
    <row r="1375" spans="2:15" s="23" customFormat="1" ht="13.35" customHeight="1" x14ac:dyDescent="0.2">
      <c r="B1375" s="31"/>
      <c r="C1375" s="31"/>
      <c r="D1375" s="31"/>
      <c r="O1375" s="31"/>
    </row>
    <row r="1376" spans="2:15" s="23" customFormat="1" ht="13.35" customHeight="1" x14ac:dyDescent="0.2">
      <c r="B1376" s="31"/>
      <c r="C1376" s="31"/>
      <c r="D1376" s="31"/>
      <c r="O1376" s="31"/>
    </row>
    <row r="1377" spans="2:15" s="23" customFormat="1" ht="13.35" customHeight="1" x14ac:dyDescent="0.2">
      <c r="B1377" s="31"/>
      <c r="C1377" s="31"/>
      <c r="D1377" s="31"/>
      <c r="O1377" s="31"/>
    </row>
    <row r="1378" spans="2:15" s="23" customFormat="1" ht="13.35" customHeight="1" x14ac:dyDescent="0.2">
      <c r="B1378" s="31"/>
      <c r="C1378" s="31"/>
      <c r="D1378" s="31"/>
      <c r="O1378" s="31"/>
    </row>
    <row r="1379" spans="2:15" s="23" customFormat="1" ht="13.35" customHeight="1" x14ac:dyDescent="0.2">
      <c r="B1379" s="31"/>
      <c r="C1379" s="31"/>
      <c r="D1379" s="31"/>
      <c r="O1379" s="31"/>
    </row>
    <row r="1380" spans="2:15" s="23" customFormat="1" ht="13.35" customHeight="1" x14ac:dyDescent="0.2">
      <c r="B1380" s="31"/>
      <c r="C1380" s="31"/>
      <c r="D1380" s="31"/>
      <c r="O1380" s="31"/>
    </row>
    <row r="1381" spans="2:15" s="23" customFormat="1" ht="13.35" customHeight="1" x14ac:dyDescent="0.2">
      <c r="B1381" s="31"/>
      <c r="C1381" s="31"/>
      <c r="D1381" s="31"/>
      <c r="O1381" s="31"/>
    </row>
    <row r="1382" spans="2:15" s="23" customFormat="1" ht="13.35" customHeight="1" x14ac:dyDescent="0.2">
      <c r="B1382" s="31"/>
      <c r="C1382" s="31"/>
      <c r="D1382" s="31"/>
      <c r="O1382" s="31"/>
    </row>
    <row r="1383" spans="2:15" s="23" customFormat="1" ht="13.35" customHeight="1" x14ac:dyDescent="0.2">
      <c r="B1383" s="31"/>
      <c r="C1383" s="31"/>
      <c r="D1383" s="31"/>
      <c r="O1383" s="31"/>
    </row>
    <row r="1384" spans="2:15" s="23" customFormat="1" ht="13.35" customHeight="1" x14ac:dyDescent="0.2">
      <c r="B1384" s="31"/>
      <c r="C1384" s="31"/>
      <c r="D1384" s="31"/>
      <c r="O1384" s="31"/>
    </row>
    <row r="1385" spans="2:15" s="23" customFormat="1" ht="13.35" customHeight="1" x14ac:dyDescent="0.2">
      <c r="B1385" s="31"/>
      <c r="C1385" s="31"/>
      <c r="D1385" s="31"/>
      <c r="O1385" s="31"/>
    </row>
    <row r="1386" spans="2:15" s="23" customFormat="1" ht="13.35" customHeight="1" x14ac:dyDescent="0.2">
      <c r="B1386" s="31"/>
      <c r="C1386" s="31"/>
      <c r="D1386" s="31"/>
      <c r="O1386" s="31"/>
    </row>
    <row r="1387" spans="2:15" s="23" customFormat="1" ht="13.35" customHeight="1" x14ac:dyDescent="0.2">
      <c r="B1387" s="31"/>
      <c r="C1387" s="31"/>
      <c r="D1387" s="31"/>
      <c r="O1387" s="31"/>
    </row>
    <row r="1388" spans="2:15" s="23" customFormat="1" ht="13.35" customHeight="1" x14ac:dyDescent="0.2">
      <c r="B1388" s="31"/>
      <c r="C1388" s="31"/>
      <c r="D1388" s="31"/>
      <c r="O1388" s="31"/>
    </row>
    <row r="1389" spans="2:15" s="23" customFormat="1" ht="13.35" customHeight="1" x14ac:dyDescent="0.2">
      <c r="B1389" s="31"/>
      <c r="C1389" s="31"/>
      <c r="D1389" s="31"/>
      <c r="O1389" s="31"/>
    </row>
    <row r="1390" spans="2:15" s="23" customFormat="1" ht="13.35" customHeight="1" x14ac:dyDescent="0.2">
      <c r="B1390" s="31"/>
      <c r="C1390" s="31"/>
      <c r="D1390" s="31"/>
      <c r="O1390" s="31"/>
    </row>
    <row r="1391" spans="2:15" s="23" customFormat="1" ht="13.35" customHeight="1" x14ac:dyDescent="0.2">
      <c r="B1391" s="31"/>
      <c r="C1391" s="31"/>
      <c r="D1391" s="31"/>
      <c r="O1391" s="31"/>
    </row>
    <row r="1392" spans="2:15" s="23" customFormat="1" ht="13.35" customHeight="1" x14ac:dyDescent="0.2">
      <c r="B1392" s="31"/>
      <c r="C1392" s="31"/>
      <c r="D1392" s="31"/>
      <c r="O1392" s="31"/>
    </row>
    <row r="1393" spans="2:15" s="23" customFormat="1" ht="13.35" customHeight="1" x14ac:dyDescent="0.2">
      <c r="B1393" s="31"/>
      <c r="C1393" s="31"/>
      <c r="D1393" s="31"/>
      <c r="O1393" s="31"/>
    </row>
    <row r="1394" spans="2:15" s="23" customFormat="1" ht="13.35" customHeight="1" x14ac:dyDescent="0.2">
      <c r="B1394" s="31"/>
      <c r="C1394" s="31"/>
      <c r="D1394" s="31"/>
      <c r="O1394" s="31"/>
    </row>
    <row r="1395" spans="2:15" s="23" customFormat="1" ht="13.35" customHeight="1" x14ac:dyDescent="0.2">
      <c r="B1395" s="31"/>
      <c r="C1395" s="31"/>
      <c r="D1395" s="31"/>
      <c r="O1395" s="31"/>
    </row>
    <row r="1396" spans="2:15" s="23" customFormat="1" ht="13.35" customHeight="1" x14ac:dyDescent="0.2">
      <c r="B1396" s="31"/>
      <c r="C1396" s="31"/>
      <c r="D1396" s="31"/>
      <c r="O1396" s="31"/>
    </row>
    <row r="1397" spans="2:15" s="23" customFormat="1" ht="13.35" customHeight="1" x14ac:dyDescent="0.2">
      <c r="B1397" s="31"/>
      <c r="C1397" s="31"/>
      <c r="D1397" s="31"/>
      <c r="O1397" s="31"/>
    </row>
    <row r="1398" spans="2:15" s="23" customFormat="1" ht="13.35" customHeight="1" x14ac:dyDescent="0.2">
      <c r="B1398" s="31"/>
      <c r="C1398" s="31"/>
      <c r="D1398" s="31"/>
      <c r="O1398" s="31"/>
    </row>
    <row r="1399" spans="2:15" s="23" customFormat="1" ht="13.35" customHeight="1" x14ac:dyDescent="0.2">
      <c r="B1399" s="31"/>
      <c r="C1399" s="31"/>
      <c r="D1399" s="31"/>
      <c r="O1399" s="31"/>
    </row>
    <row r="1400" spans="2:15" s="23" customFormat="1" ht="13.35" customHeight="1" x14ac:dyDescent="0.2">
      <c r="B1400" s="31"/>
      <c r="C1400" s="31"/>
      <c r="D1400" s="31"/>
      <c r="O1400" s="31"/>
    </row>
    <row r="1401" spans="2:15" s="23" customFormat="1" ht="13.35" customHeight="1" x14ac:dyDescent="0.2">
      <c r="B1401" s="31"/>
      <c r="C1401" s="31"/>
      <c r="D1401" s="31"/>
      <c r="O1401" s="31"/>
    </row>
    <row r="1402" spans="2:15" s="23" customFormat="1" ht="13.35" customHeight="1" x14ac:dyDescent="0.2">
      <c r="B1402" s="31"/>
      <c r="C1402" s="31"/>
      <c r="D1402" s="31"/>
      <c r="O1402" s="31"/>
    </row>
    <row r="1403" spans="2:15" s="23" customFormat="1" ht="13.35" customHeight="1" x14ac:dyDescent="0.2">
      <c r="B1403" s="31"/>
      <c r="C1403" s="31"/>
      <c r="D1403" s="31"/>
      <c r="O1403" s="31"/>
    </row>
    <row r="1404" spans="2:15" s="23" customFormat="1" ht="13.35" customHeight="1" x14ac:dyDescent="0.2">
      <c r="B1404" s="31"/>
      <c r="C1404" s="31"/>
      <c r="D1404" s="31"/>
      <c r="O1404" s="31"/>
    </row>
    <row r="1405" spans="2:15" s="23" customFormat="1" ht="13.35" customHeight="1" x14ac:dyDescent="0.2">
      <c r="B1405" s="31"/>
      <c r="C1405" s="31"/>
      <c r="D1405" s="31"/>
      <c r="O1405" s="31"/>
    </row>
    <row r="1406" spans="2:15" s="23" customFormat="1" ht="13.35" customHeight="1" x14ac:dyDescent="0.2">
      <c r="B1406" s="31"/>
      <c r="C1406" s="31"/>
      <c r="D1406" s="31"/>
      <c r="O1406" s="31"/>
    </row>
    <row r="1407" spans="2:15" s="23" customFormat="1" ht="13.35" customHeight="1" x14ac:dyDescent="0.2">
      <c r="B1407" s="31"/>
      <c r="C1407" s="31"/>
      <c r="D1407" s="31"/>
      <c r="O1407" s="31"/>
    </row>
    <row r="1408" spans="2:15" s="23" customFormat="1" ht="13.35" customHeight="1" x14ac:dyDescent="0.2">
      <c r="B1408" s="31"/>
      <c r="C1408" s="31"/>
      <c r="D1408" s="31"/>
      <c r="O1408" s="31"/>
    </row>
    <row r="1409" spans="2:15" s="23" customFormat="1" ht="13.35" customHeight="1" x14ac:dyDescent="0.2">
      <c r="B1409" s="31"/>
      <c r="C1409" s="31"/>
      <c r="D1409" s="31"/>
      <c r="O1409" s="31"/>
    </row>
    <row r="1410" spans="2:15" s="23" customFormat="1" ht="13.35" customHeight="1" x14ac:dyDescent="0.2">
      <c r="B1410" s="31"/>
      <c r="C1410" s="31"/>
      <c r="D1410" s="31"/>
      <c r="O1410" s="31"/>
    </row>
    <row r="1411" spans="2:15" s="23" customFormat="1" ht="13.35" customHeight="1" x14ac:dyDescent="0.2">
      <c r="B1411" s="31"/>
      <c r="C1411" s="31"/>
      <c r="D1411" s="31"/>
      <c r="O1411" s="31"/>
    </row>
    <row r="1412" spans="2:15" s="23" customFormat="1" ht="13.35" customHeight="1" x14ac:dyDescent="0.2">
      <c r="B1412" s="31"/>
      <c r="C1412" s="31"/>
      <c r="D1412" s="31"/>
      <c r="O1412" s="31"/>
    </row>
    <row r="1413" spans="2:15" s="23" customFormat="1" ht="13.35" customHeight="1" x14ac:dyDescent="0.2">
      <c r="B1413" s="31"/>
      <c r="C1413" s="31"/>
      <c r="D1413" s="31"/>
      <c r="O1413" s="31"/>
    </row>
    <row r="1414" spans="2:15" s="23" customFormat="1" ht="13.35" customHeight="1" x14ac:dyDescent="0.2">
      <c r="B1414" s="31"/>
      <c r="C1414" s="31"/>
      <c r="D1414" s="31"/>
      <c r="O1414" s="31"/>
    </row>
    <row r="1415" spans="2:15" s="23" customFormat="1" ht="13.35" customHeight="1" x14ac:dyDescent="0.2">
      <c r="B1415" s="31"/>
      <c r="C1415" s="31"/>
      <c r="D1415" s="31"/>
      <c r="O1415" s="31"/>
    </row>
    <row r="1416" spans="2:15" s="23" customFormat="1" ht="13.35" customHeight="1" x14ac:dyDescent="0.2">
      <c r="B1416" s="31"/>
      <c r="C1416" s="31"/>
      <c r="D1416" s="31"/>
      <c r="O1416" s="31"/>
    </row>
    <row r="1417" spans="2:15" s="23" customFormat="1" ht="13.35" customHeight="1" x14ac:dyDescent="0.2">
      <c r="B1417" s="31"/>
      <c r="C1417" s="31"/>
      <c r="D1417" s="31"/>
      <c r="O1417" s="31"/>
    </row>
    <row r="1418" spans="2:15" s="23" customFormat="1" ht="13.35" customHeight="1" x14ac:dyDescent="0.2">
      <c r="B1418" s="31"/>
      <c r="C1418" s="31"/>
      <c r="D1418" s="31"/>
      <c r="O1418" s="31"/>
    </row>
    <row r="1419" spans="2:15" s="23" customFormat="1" ht="13.35" customHeight="1" x14ac:dyDescent="0.2">
      <c r="B1419" s="31"/>
      <c r="C1419" s="31"/>
      <c r="D1419" s="31"/>
      <c r="O1419" s="31"/>
    </row>
    <row r="1420" spans="2:15" s="23" customFormat="1" ht="13.35" customHeight="1" x14ac:dyDescent="0.2">
      <c r="B1420" s="31"/>
      <c r="C1420" s="31"/>
      <c r="D1420" s="31"/>
      <c r="O1420" s="31"/>
    </row>
    <row r="1421" spans="2:15" s="23" customFormat="1" ht="13.35" customHeight="1" x14ac:dyDescent="0.2">
      <c r="B1421" s="31"/>
      <c r="C1421" s="31"/>
      <c r="D1421" s="31"/>
      <c r="O1421" s="31"/>
    </row>
    <row r="1422" spans="2:15" s="23" customFormat="1" ht="13.35" customHeight="1" x14ac:dyDescent="0.2">
      <c r="B1422" s="31"/>
      <c r="C1422" s="31"/>
      <c r="D1422" s="31"/>
      <c r="O1422" s="31"/>
    </row>
    <row r="1423" spans="2:15" s="23" customFormat="1" ht="13.35" customHeight="1" x14ac:dyDescent="0.2">
      <c r="B1423" s="31"/>
      <c r="C1423" s="31"/>
      <c r="D1423" s="31"/>
      <c r="O1423" s="31"/>
    </row>
    <row r="1424" spans="2:15" s="23" customFormat="1" ht="13.35" customHeight="1" x14ac:dyDescent="0.2">
      <c r="B1424" s="31"/>
      <c r="C1424" s="31"/>
      <c r="D1424" s="31"/>
      <c r="O1424" s="31"/>
    </row>
    <row r="1425" spans="2:15" s="23" customFormat="1" ht="13.35" customHeight="1" x14ac:dyDescent="0.2">
      <c r="B1425" s="31"/>
      <c r="C1425" s="31"/>
      <c r="D1425" s="31"/>
      <c r="O1425" s="31"/>
    </row>
    <row r="1426" spans="2:15" s="23" customFormat="1" ht="13.35" customHeight="1" x14ac:dyDescent="0.2">
      <c r="B1426" s="31"/>
      <c r="C1426" s="31"/>
      <c r="D1426" s="31"/>
      <c r="O1426" s="31"/>
    </row>
    <row r="1427" spans="2:15" s="23" customFormat="1" ht="13.35" customHeight="1" x14ac:dyDescent="0.2">
      <c r="B1427" s="31"/>
      <c r="C1427" s="31"/>
      <c r="D1427" s="31"/>
      <c r="O1427" s="31"/>
    </row>
    <row r="1428" spans="2:15" s="23" customFormat="1" ht="13.35" customHeight="1" x14ac:dyDescent="0.2">
      <c r="B1428" s="31"/>
      <c r="C1428" s="31"/>
      <c r="D1428" s="31"/>
      <c r="O1428" s="31"/>
    </row>
    <row r="1429" spans="2:15" s="23" customFormat="1" ht="13.35" customHeight="1" x14ac:dyDescent="0.2">
      <c r="B1429" s="31"/>
      <c r="C1429" s="31"/>
      <c r="D1429" s="31"/>
      <c r="O1429" s="31"/>
    </row>
    <row r="1430" spans="2:15" s="23" customFormat="1" ht="13.35" customHeight="1" x14ac:dyDescent="0.2">
      <c r="B1430" s="31"/>
      <c r="C1430" s="31"/>
      <c r="D1430" s="31"/>
      <c r="O1430" s="31"/>
    </row>
    <row r="1431" spans="2:15" s="23" customFormat="1" ht="13.35" customHeight="1" x14ac:dyDescent="0.2">
      <c r="B1431" s="31"/>
      <c r="C1431" s="31"/>
      <c r="D1431" s="31"/>
      <c r="O1431" s="31"/>
    </row>
    <row r="1432" spans="2:15" s="23" customFormat="1" ht="13.35" customHeight="1" x14ac:dyDescent="0.2">
      <c r="B1432" s="31"/>
      <c r="C1432" s="31"/>
      <c r="D1432" s="31"/>
      <c r="O1432" s="31"/>
    </row>
    <row r="1433" spans="2:15" s="23" customFormat="1" ht="13.35" customHeight="1" x14ac:dyDescent="0.2">
      <c r="B1433" s="31"/>
      <c r="C1433" s="31"/>
      <c r="D1433" s="31"/>
      <c r="O1433" s="31"/>
    </row>
    <row r="1434" spans="2:15" s="23" customFormat="1" ht="13.35" customHeight="1" x14ac:dyDescent="0.2">
      <c r="B1434" s="31"/>
      <c r="C1434" s="31"/>
      <c r="D1434" s="31"/>
      <c r="O1434" s="31"/>
    </row>
    <row r="1435" spans="2:15" s="23" customFormat="1" ht="13.35" customHeight="1" x14ac:dyDescent="0.2">
      <c r="B1435" s="31"/>
      <c r="C1435" s="31"/>
      <c r="D1435" s="31"/>
      <c r="O1435" s="31"/>
    </row>
    <row r="1436" spans="2:15" s="23" customFormat="1" ht="13.35" customHeight="1" x14ac:dyDescent="0.2">
      <c r="B1436" s="31"/>
      <c r="C1436" s="31"/>
      <c r="D1436" s="31"/>
      <c r="O1436" s="31"/>
    </row>
    <row r="1437" spans="2:15" s="23" customFormat="1" ht="13.35" customHeight="1" x14ac:dyDescent="0.2">
      <c r="B1437" s="31"/>
      <c r="C1437" s="31"/>
      <c r="D1437" s="31"/>
      <c r="O1437" s="31"/>
    </row>
    <row r="1438" spans="2:15" s="23" customFormat="1" ht="13.35" customHeight="1" x14ac:dyDescent="0.2">
      <c r="B1438" s="31"/>
      <c r="C1438" s="31"/>
      <c r="D1438" s="31"/>
      <c r="O1438" s="31"/>
    </row>
    <row r="1439" spans="2:15" s="23" customFormat="1" ht="13.35" customHeight="1" x14ac:dyDescent="0.2">
      <c r="B1439" s="31"/>
      <c r="C1439" s="31"/>
      <c r="D1439" s="31"/>
      <c r="O1439" s="31"/>
    </row>
    <row r="1440" spans="2:15" s="23" customFormat="1" ht="13.35" customHeight="1" x14ac:dyDescent="0.2">
      <c r="B1440" s="31"/>
      <c r="C1440" s="31"/>
      <c r="D1440" s="31"/>
      <c r="O1440" s="31"/>
    </row>
    <row r="1441" spans="2:15" s="23" customFormat="1" ht="13.35" customHeight="1" x14ac:dyDescent="0.2">
      <c r="B1441" s="31"/>
      <c r="C1441" s="31"/>
      <c r="D1441" s="31"/>
      <c r="O1441" s="31"/>
    </row>
    <row r="1442" spans="2:15" s="23" customFormat="1" ht="13.35" customHeight="1" x14ac:dyDescent="0.2">
      <c r="B1442" s="31"/>
      <c r="C1442" s="31"/>
      <c r="D1442" s="31"/>
      <c r="O1442" s="31"/>
    </row>
    <row r="1443" spans="2:15" s="23" customFormat="1" ht="13.35" customHeight="1" x14ac:dyDescent="0.2">
      <c r="B1443" s="31"/>
      <c r="C1443" s="31"/>
      <c r="D1443" s="31"/>
      <c r="O1443" s="31"/>
    </row>
    <row r="1444" spans="2:15" s="23" customFormat="1" ht="13.35" customHeight="1" x14ac:dyDescent="0.2">
      <c r="B1444" s="31"/>
      <c r="C1444" s="31"/>
      <c r="D1444" s="31"/>
      <c r="O1444" s="31"/>
    </row>
    <row r="1445" spans="2:15" s="23" customFormat="1" ht="13.35" customHeight="1" x14ac:dyDescent="0.2">
      <c r="B1445" s="31"/>
      <c r="C1445" s="31"/>
      <c r="D1445" s="31"/>
      <c r="O1445" s="31"/>
    </row>
    <row r="1446" spans="2:15" s="23" customFormat="1" ht="13.35" customHeight="1" x14ac:dyDescent="0.2">
      <c r="B1446" s="31"/>
      <c r="C1446" s="31"/>
      <c r="D1446" s="31"/>
      <c r="O1446" s="31"/>
    </row>
    <row r="1447" spans="2:15" s="23" customFormat="1" ht="13.35" customHeight="1" x14ac:dyDescent="0.2">
      <c r="B1447" s="31"/>
      <c r="C1447" s="31"/>
      <c r="D1447" s="31"/>
      <c r="O1447" s="31"/>
    </row>
    <row r="1448" spans="2:15" s="23" customFormat="1" ht="13.35" customHeight="1" x14ac:dyDescent="0.2">
      <c r="B1448" s="31"/>
      <c r="C1448" s="31"/>
      <c r="D1448" s="31"/>
      <c r="O1448" s="31"/>
    </row>
    <row r="1449" spans="2:15" s="23" customFormat="1" ht="13.35" customHeight="1" x14ac:dyDescent="0.2">
      <c r="B1449" s="31"/>
      <c r="C1449" s="31"/>
      <c r="D1449" s="31"/>
      <c r="O1449" s="31"/>
    </row>
    <row r="1450" spans="2:15" s="23" customFormat="1" ht="13.35" customHeight="1" x14ac:dyDescent="0.2">
      <c r="B1450" s="31"/>
      <c r="C1450" s="31"/>
      <c r="D1450" s="31"/>
      <c r="O1450" s="31"/>
    </row>
    <row r="1451" spans="2:15" s="23" customFormat="1" ht="13.35" customHeight="1" x14ac:dyDescent="0.2">
      <c r="B1451" s="31"/>
      <c r="C1451" s="31"/>
      <c r="D1451" s="31"/>
      <c r="O1451" s="31"/>
    </row>
    <row r="1452" spans="2:15" s="23" customFormat="1" ht="13.35" customHeight="1" x14ac:dyDescent="0.2">
      <c r="B1452" s="31"/>
      <c r="C1452" s="31"/>
      <c r="D1452" s="31"/>
      <c r="O1452" s="31"/>
    </row>
    <row r="1453" spans="2:15" s="23" customFormat="1" ht="13.35" customHeight="1" x14ac:dyDescent="0.2">
      <c r="B1453" s="31"/>
      <c r="C1453" s="31"/>
      <c r="D1453" s="31"/>
      <c r="O1453" s="31"/>
    </row>
    <row r="1454" spans="2:15" s="23" customFormat="1" ht="13.35" customHeight="1" x14ac:dyDescent="0.2">
      <c r="B1454" s="31"/>
      <c r="C1454" s="31"/>
      <c r="D1454" s="31"/>
      <c r="O1454" s="31"/>
    </row>
    <row r="1455" spans="2:15" s="23" customFormat="1" ht="13.35" customHeight="1" x14ac:dyDescent="0.2">
      <c r="B1455" s="31"/>
      <c r="C1455" s="31"/>
      <c r="D1455" s="31"/>
      <c r="O1455" s="31"/>
    </row>
    <row r="1456" spans="2:15" s="23" customFormat="1" ht="13.35" customHeight="1" x14ac:dyDescent="0.2">
      <c r="B1456" s="31"/>
      <c r="C1456" s="31"/>
      <c r="D1456" s="31"/>
      <c r="O1456" s="31"/>
    </row>
    <row r="1457" spans="2:15" s="23" customFormat="1" ht="13.35" customHeight="1" x14ac:dyDescent="0.2">
      <c r="B1457" s="31"/>
      <c r="C1457" s="31"/>
      <c r="D1457" s="31"/>
      <c r="O1457" s="31"/>
    </row>
    <row r="1458" spans="2:15" s="23" customFormat="1" ht="13.35" customHeight="1" x14ac:dyDescent="0.2">
      <c r="B1458" s="31"/>
      <c r="C1458" s="31"/>
      <c r="D1458" s="31"/>
      <c r="O1458" s="31"/>
    </row>
    <row r="1459" spans="2:15" s="23" customFormat="1" ht="13.35" customHeight="1" x14ac:dyDescent="0.2">
      <c r="B1459" s="31"/>
      <c r="C1459" s="31"/>
      <c r="D1459" s="31"/>
      <c r="O1459" s="31"/>
    </row>
    <row r="1460" spans="2:15" s="23" customFormat="1" ht="13.35" customHeight="1" x14ac:dyDescent="0.2">
      <c r="B1460" s="31"/>
      <c r="C1460" s="31"/>
      <c r="D1460" s="31"/>
      <c r="O1460" s="31"/>
    </row>
    <row r="1461" spans="2:15" s="23" customFormat="1" ht="13.35" customHeight="1" x14ac:dyDescent="0.2">
      <c r="B1461" s="31"/>
      <c r="C1461" s="31"/>
      <c r="D1461" s="31"/>
      <c r="O1461" s="31"/>
    </row>
    <row r="1462" spans="2:15" s="23" customFormat="1" ht="13.35" customHeight="1" x14ac:dyDescent="0.2">
      <c r="B1462" s="31"/>
      <c r="C1462" s="31"/>
      <c r="D1462" s="31"/>
      <c r="O1462" s="31"/>
    </row>
    <row r="1463" spans="2:15" s="23" customFormat="1" ht="13.35" customHeight="1" x14ac:dyDescent="0.2">
      <c r="B1463" s="31"/>
      <c r="C1463" s="31"/>
      <c r="D1463" s="31"/>
      <c r="O1463" s="31"/>
    </row>
    <row r="1464" spans="2:15" s="23" customFormat="1" ht="13.35" customHeight="1" x14ac:dyDescent="0.2">
      <c r="B1464" s="31"/>
      <c r="C1464" s="31"/>
      <c r="D1464" s="31"/>
      <c r="O1464" s="31"/>
    </row>
    <row r="1465" spans="2:15" s="23" customFormat="1" ht="13.35" customHeight="1" x14ac:dyDescent="0.2">
      <c r="B1465" s="31"/>
      <c r="C1465" s="31"/>
      <c r="D1465" s="31"/>
      <c r="O1465" s="31"/>
    </row>
    <row r="1466" spans="2:15" s="23" customFormat="1" ht="13.35" customHeight="1" x14ac:dyDescent="0.2">
      <c r="B1466" s="31"/>
      <c r="C1466" s="31"/>
      <c r="D1466" s="31"/>
      <c r="O1466" s="31"/>
    </row>
    <row r="1467" spans="2:15" s="23" customFormat="1" ht="13.35" customHeight="1" x14ac:dyDescent="0.2">
      <c r="B1467" s="31"/>
      <c r="C1467" s="31"/>
      <c r="D1467" s="31"/>
      <c r="O1467" s="31"/>
    </row>
    <row r="1468" spans="2:15" s="23" customFormat="1" ht="13.35" customHeight="1" x14ac:dyDescent="0.2">
      <c r="B1468" s="31"/>
      <c r="C1468" s="31"/>
      <c r="D1468" s="31"/>
      <c r="O1468" s="31"/>
    </row>
    <row r="1469" spans="2:15" s="23" customFormat="1" ht="13.35" customHeight="1" x14ac:dyDescent="0.2">
      <c r="B1469" s="31"/>
      <c r="C1469" s="31"/>
      <c r="D1469" s="31"/>
      <c r="O1469" s="31"/>
    </row>
    <row r="1470" spans="2:15" s="23" customFormat="1" ht="13.35" customHeight="1" x14ac:dyDescent="0.2">
      <c r="B1470" s="31"/>
      <c r="C1470" s="31"/>
      <c r="D1470" s="31"/>
      <c r="O1470" s="31"/>
    </row>
    <row r="1471" spans="2:15" s="23" customFormat="1" ht="13.35" customHeight="1" x14ac:dyDescent="0.2">
      <c r="B1471" s="31"/>
      <c r="C1471" s="31"/>
      <c r="D1471" s="31"/>
      <c r="O1471" s="31"/>
    </row>
    <row r="1472" spans="2:15" s="23" customFormat="1" ht="13.35" customHeight="1" x14ac:dyDescent="0.2">
      <c r="B1472" s="31"/>
      <c r="C1472" s="31"/>
      <c r="D1472" s="31"/>
      <c r="O1472" s="31"/>
    </row>
    <row r="1473" spans="2:15" s="23" customFormat="1" ht="13.35" customHeight="1" x14ac:dyDescent="0.2">
      <c r="B1473" s="31"/>
      <c r="C1473" s="31"/>
      <c r="D1473" s="31"/>
      <c r="O1473" s="31"/>
    </row>
    <row r="1474" spans="2:15" s="23" customFormat="1" ht="13.35" customHeight="1" x14ac:dyDescent="0.2">
      <c r="B1474" s="31"/>
      <c r="C1474" s="31"/>
      <c r="D1474" s="31"/>
      <c r="O1474" s="31"/>
    </row>
    <row r="1475" spans="2:15" s="23" customFormat="1" ht="13.35" customHeight="1" x14ac:dyDescent="0.2">
      <c r="B1475" s="31"/>
      <c r="C1475" s="31"/>
      <c r="D1475" s="31"/>
      <c r="O1475" s="31"/>
    </row>
    <row r="1476" spans="2:15" s="23" customFormat="1" ht="13.35" customHeight="1" x14ac:dyDescent="0.2">
      <c r="B1476" s="31"/>
      <c r="C1476" s="31"/>
      <c r="D1476" s="31"/>
      <c r="O1476" s="31"/>
    </row>
    <row r="1477" spans="2:15" s="23" customFormat="1" ht="13.35" customHeight="1" x14ac:dyDescent="0.2">
      <c r="B1477" s="31"/>
      <c r="C1477" s="31"/>
      <c r="D1477" s="31"/>
      <c r="O1477" s="31"/>
    </row>
    <row r="1478" spans="2:15" s="23" customFormat="1" ht="13.35" customHeight="1" x14ac:dyDescent="0.2">
      <c r="B1478" s="31"/>
      <c r="C1478" s="31"/>
      <c r="D1478" s="31"/>
      <c r="O1478" s="31"/>
    </row>
    <row r="1479" spans="2:15" s="23" customFormat="1" ht="13.35" customHeight="1" x14ac:dyDescent="0.2">
      <c r="B1479" s="31"/>
      <c r="C1479" s="31"/>
      <c r="D1479" s="31"/>
      <c r="O1479" s="31"/>
    </row>
    <row r="1480" spans="2:15" s="23" customFormat="1" ht="13.35" customHeight="1" x14ac:dyDescent="0.2">
      <c r="B1480" s="31"/>
      <c r="C1480" s="31"/>
      <c r="D1480" s="31"/>
      <c r="O1480" s="31"/>
    </row>
    <row r="1481" spans="2:15" s="23" customFormat="1" ht="13.35" customHeight="1" x14ac:dyDescent="0.2">
      <c r="B1481" s="31"/>
      <c r="C1481" s="31"/>
      <c r="D1481" s="31"/>
      <c r="O1481" s="31"/>
    </row>
    <row r="1482" spans="2:15" s="23" customFormat="1" ht="13.35" customHeight="1" x14ac:dyDescent="0.2">
      <c r="B1482" s="31"/>
      <c r="C1482" s="31"/>
      <c r="D1482" s="31"/>
      <c r="O1482" s="31"/>
    </row>
    <row r="1483" spans="2:15" s="23" customFormat="1" ht="13.35" customHeight="1" x14ac:dyDescent="0.2">
      <c r="B1483" s="31"/>
      <c r="C1483" s="31"/>
      <c r="D1483" s="31"/>
      <c r="O1483" s="31"/>
    </row>
    <row r="1484" spans="2:15" s="23" customFormat="1" ht="13.35" customHeight="1" x14ac:dyDescent="0.2">
      <c r="B1484" s="31"/>
      <c r="C1484" s="31"/>
      <c r="D1484" s="31"/>
      <c r="O1484" s="31"/>
    </row>
    <row r="1485" spans="2:15" s="23" customFormat="1" ht="13.35" customHeight="1" x14ac:dyDescent="0.2">
      <c r="B1485" s="31"/>
      <c r="C1485" s="31"/>
      <c r="D1485" s="31"/>
      <c r="O1485" s="31"/>
    </row>
    <row r="1486" spans="2:15" s="23" customFormat="1" ht="13.35" customHeight="1" x14ac:dyDescent="0.2">
      <c r="B1486" s="31"/>
      <c r="C1486" s="31"/>
      <c r="D1486" s="31"/>
      <c r="O1486" s="31"/>
    </row>
    <row r="1487" spans="2:15" s="23" customFormat="1" ht="13.35" customHeight="1" x14ac:dyDescent="0.2">
      <c r="B1487" s="31"/>
      <c r="C1487" s="31"/>
      <c r="D1487" s="31"/>
      <c r="O1487" s="31"/>
    </row>
    <row r="1488" spans="2:15" s="23" customFormat="1" ht="13.35" customHeight="1" x14ac:dyDescent="0.2">
      <c r="B1488" s="31"/>
      <c r="C1488" s="31"/>
      <c r="D1488" s="31"/>
      <c r="O1488" s="31"/>
    </row>
    <row r="1489" spans="2:15" s="23" customFormat="1" ht="13.35" customHeight="1" x14ac:dyDescent="0.2">
      <c r="B1489" s="31"/>
      <c r="C1489" s="31"/>
      <c r="D1489" s="31"/>
      <c r="O1489" s="31"/>
    </row>
    <row r="1490" spans="2:15" s="23" customFormat="1" ht="13.35" customHeight="1" x14ac:dyDescent="0.2">
      <c r="B1490" s="31"/>
      <c r="C1490" s="31"/>
      <c r="D1490" s="31"/>
      <c r="O1490" s="31"/>
    </row>
    <row r="1491" spans="2:15" s="23" customFormat="1" ht="13.35" customHeight="1" x14ac:dyDescent="0.2">
      <c r="B1491" s="31"/>
      <c r="C1491" s="31"/>
      <c r="D1491" s="31"/>
      <c r="O1491" s="31"/>
    </row>
    <row r="1492" spans="2:15" s="23" customFormat="1" ht="13.35" customHeight="1" x14ac:dyDescent="0.2">
      <c r="B1492" s="31"/>
      <c r="C1492" s="31"/>
      <c r="D1492" s="31"/>
      <c r="O1492" s="31"/>
    </row>
    <row r="1493" spans="2:15" s="23" customFormat="1" ht="13.35" customHeight="1" x14ac:dyDescent="0.2">
      <c r="B1493" s="31"/>
      <c r="C1493" s="31"/>
      <c r="D1493" s="31"/>
      <c r="O1493" s="31"/>
    </row>
    <row r="1494" spans="2:15" s="23" customFormat="1" ht="13.35" customHeight="1" x14ac:dyDescent="0.2">
      <c r="B1494" s="31"/>
      <c r="C1494" s="31"/>
      <c r="D1494" s="31"/>
      <c r="O1494" s="31"/>
    </row>
    <row r="1495" spans="2:15" s="23" customFormat="1" ht="13.35" customHeight="1" x14ac:dyDescent="0.2">
      <c r="B1495" s="31"/>
      <c r="C1495" s="31"/>
      <c r="D1495" s="31"/>
      <c r="O1495" s="31"/>
    </row>
    <row r="1496" spans="2:15" s="23" customFormat="1" ht="13.35" customHeight="1" x14ac:dyDescent="0.2">
      <c r="B1496" s="31"/>
      <c r="C1496" s="31"/>
      <c r="D1496" s="31"/>
      <c r="O1496" s="31"/>
    </row>
    <row r="1497" spans="2:15" s="23" customFormat="1" ht="13.35" customHeight="1" x14ac:dyDescent="0.2">
      <c r="B1497" s="31"/>
      <c r="C1497" s="31"/>
      <c r="D1497" s="31"/>
      <c r="O1497" s="31"/>
    </row>
    <row r="1498" spans="2:15" s="23" customFormat="1" ht="13.35" customHeight="1" x14ac:dyDescent="0.2">
      <c r="B1498" s="31"/>
      <c r="C1498" s="31"/>
      <c r="D1498" s="31"/>
      <c r="O1498" s="31"/>
    </row>
    <row r="1499" spans="2:15" s="23" customFormat="1" ht="13.35" customHeight="1" x14ac:dyDescent="0.2">
      <c r="B1499" s="31"/>
      <c r="C1499" s="31"/>
      <c r="D1499" s="31"/>
      <c r="O1499" s="31"/>
    </row>
    <row r="1500" spans="2:15" s="23" customFormat="1" ht="13.35" customHeight="1" x14ac:dyDescent="0.2">
      <c r="B1500" s="31"/>
      <c r="C1500" s="31"/>
      <c r="D1500" s="31"/>
      <c r="O1500" s="31"/>
    </row>
    <row r="1501" spans="2:15" s="23" customFormat="1" ht="13.35" customHeight="1" x14ac:dyDescent="0.2">
      <c r="B1501" s="31"/>
      <c r="C1501" s="31"/>
      <c r="D1501" s="31"/>
      <c r="O1501" s="31"/>
    </row>
    <row r="1502" spans="2:15" s="23" customFormat="1" ht="13.35" customHeight="1" x14ac:dyDescent="0.2">
      <c r="B1502" s="31"/>
      <c r="C1502" s="31"/>
      <c r="D1502" s="31"/>
      <c r="O1502" s="31"/>
    </row>
    <row r="1503" spans="2:15" s="23" customFormat="1" ht="13.35" customHeight="1" x14ac:dyDescent="0.2">
      <c r="B1503" s="31"/>
      <c r="C1503" s="31"/>
      <c r="D1503" s="31"/>
      <c r="O1503" s="31"/>
    </row>
    <row r="1504" spans="2:15" s="23" customFormat="1" ht="13.35" customHeight="1" x14ac:dyDescent="0.2">
      <c r="B1504" s="31"/>
      <c r="C1504" s="31"/>
      <c r="D1504" s="31"/>
      <c r="O1504" s="31"/>
    </row>
    <row r="1505" spans="2:15" s="23" customFormat="1" ht="13.35" customHeight="1" x14ac:dyDescent="0.2">
      <c r="B1505" s="31"/>
      <c r="C1505" s="31"/>
      <c r="D1505" s="31"/>
      <c r="O1505" s="31"/>
    </row>
    <row r="1506" spans="2:15" s="23" customFormat="1" ht="13.35" customHeight="1" x14ac:dyDescent="0.2">
      <c r="B1506" s="31"/>
      <c r="C1506" s="31"/>
      <c r="D1506" s="31"/>
      <c r="O1506" s="31"/>
    </row>
    <row r="1507" spans="2:15" s="23" customFormat="1" ht="13.35" customHeight="1" x14ac:dyDescent="0.2">
      <c r="B1507" s="31"/>
      <c r="C1507" s="31"/>
      <c r="D1507" s="31"/>
      <c r="O1507" s="31"/>
    </row>
    <row r="1508" spans="2:15" s="23" customFormat="1" ht="13.35" customHeight="1" x14ac:dyDescent="0.2">
      <c r="B1508" s="31"/>
      <c r="C1508" s="31"/>
      <c r="D1508" s="31"/>
      <c r="O1508" s="31"/>
    </row>
    <row r="1509" spans="2:15" s="23" customFormat="1" ht="13.35" customHeight="1" x14ac:dyDescent="0.2">
      <c r="B1509" s="31"/>
      <c r="C1509" s="31"/>
      <c r="D1509" s="31"/>
      <c r="O1509" s="31"/>
    </row>
    <row r="1510" spans="2:15" s="23" customFormat="1" ht="13.35" customHeight="1" x14ac:dyDescent="0.2">
      <c r="B1510" s="31"/>
      <c r="C1510" s="31"/>
      <c r="D1510" s="31"/>
      <c r="O1510" s="31"/>
    </row>
    <row r="1511" spans="2:15" s="23" customFormat="1" ht="13.35" customHeight="1" x14ac:dyDescent="0.2">
      <c r="B1511" s="31"/>
      <c r="C1511" s="31"/>
      <c r="D1511" s="31"/>
      <c r="O1511" s="31"/>
    </row>
    <row r="1512" spans="2:15" s="23" customFormat="1" ht="13.35" customHeight="1" x14ac:dyDescent="0.2">
      <c r="B1512" s="31"/>
      <c r="C1512" s="31"/>
      <c r="D1512" s="31"/>
      <c r="O1512" s="31"/>
    </row>
    <row r="1513" spans="2:15" s="23" customFormat="1" ht="13.35" customHeight="1" x14ac:dyDescent="0.2">
      <c r="B1513" s="31"/>
      <c r="C1513" s="31"/>
      <c r="D1513" s="31"/>
      <c r="O1513" s="31"/>
    </row>
    <row r="1514" spans="2:15" s="23" customFormat="1" ht="13.35" customHeight="1" x14ac:dyDescent="0.2">
      <c r="B1514" s="31"/>
      <c r="C1514" s="31"/>
      <c r="D1514" s="31"/>
      <c r="O1514" s="31"/>
    </row>
    <row r="1515" spans="2:15" s="23" customFormat="1" ht="13.35" customHeight="1" x14ac:dyDescent="0.2">
      <c r="B1515" s="31"/>
      <c r="C1515" s="31"/>
      <c r="D1515" s="31"/>
      <c r="O1515" s="31"/>
    </row>
    <row r="1516" spans="2:15" s="23" customFormat="1" ht="13.35" customHeight="1" x14ac:dyDescent="0.2">
      <c r="B1516" s="31"/>
      <c r="C1516" s="31"/>
      <c r="D1516" s="31"/>
      <c r="O1516" s="31"/>
    </row>
    <row r="1517" spans="2:15" s="23" customFormat="1" ht="13.35" customHeight="1" x14ac:dyDescent="0.2">
      <c r="B1517" s="31"/>
      <c r="C1517" s="31"/>
      <c r="D1517" s="31"/>
      <c r="O1517" s="31"/>
    </row>
    <row r="1518" spans="2:15" s="23" customFormat="1" ht="13.35" customHeight="1" x14ac:dyDescent="0.2">
      <c r="B1518" s="31"/>
      <c r="C1518" s="31"/>
      <c r="D1518" s="31"/>
      <c r="O1518" s="31"/>
    </row>
    <row r="1519" spans="2:15" s="23" customFormat="1" ht="13.35" customHeight="1" x14ac:dyDescent="0.2">
      <c r="B1519" s="31"/>
      <c r="C1519" s="31"/>
      <c r="D1519" s="31"/>
      <c r="O1519" s="31"/>
    </row>
    <row r="1520" spans="2:15" s="23" customFormat="1" ht="13.35" customHeight="1" x14ac:dyDescent="0.2">
      <c r="B1520" s="31"/>
      <c r="C1520" s="31"/>
      <c r="D1520" s="31"/>
      <c r="O1520" s="31"/>
    </row>
    <row r="1521" spans="2:15" s="23" customFormat="1" ht="13.35" customHeight="1" x14ac:dyDescent="0.2">
      <c r="B1521" s="31"/>
      <c r="C1521" s="31"/>
      <c r="D1521" s="31"/>
      <c r="O1521" s="31"/>
    </row>
    <row r="1522" spans="2:15" s="23" customFormat="1" ht="13.35" customHeight="1" x14ac:dyDescent="0.2">
      <c r="B1522" s="31"/>
      <c r="C1522" s="31"/>
      <c r="D1522" s="31"/>
      <c r="O1522" s="31"/>
    </row>
    <row r="1523" spans="2:15" s="23" customFormat="1" ht="13.35" customHeight="1" x14ac:dyDescent="0.2">
      <c r="B1523" s="31"/>
      <c r="C1523" s="31"/>
      <c r="D1523" s="31"/>
      <c r="O1523" s="31"/>
    </row>
    <row r="1524" spans="2:15" s="23" customFormat="1" ht="13.35" customHeight="1" x14ac:dyDescent="0.2">
      <c r="B1524" s="31"/>
      <c r="C1524" s="31"/>
      <c r="D1524" s="31"/>
      <c r="O1524" s="31"/>
    </row>
    <row r="1525" spans="2:15" s="23" customFormat="1" ht="13.35" customHeight="1" x14ac:dyDescent="0.2">
      <c r="B1525" s="31"/>
      <c r="C1525" s="31"/>
      <c r="D1525" s="31"/>
      <c r="O1525" s="31"/>
    </row>
    <row r="1526" spans="2:15" s="23" customFormat="1" ht="13.35" customHeight="1" x14ac:dyDescent="0.2">
      <c r="B1526" s="31"/>
      <c r="C1526" s="31"/>
      <c r="D1526" s="31"/>
      <c r="O1526" s="31"/>
    </row>
    <row r="1527" spans="2:15" s="23" customFormat="1" ht="13.35" customHeight="1" x14ac:dyDescent="0.2">
      <c r="B1527" s="31"/>
      <c r="C1527" s="31"/>
      <c r="D1527" s="31"/>
      <c r="O1527" s="31"/>
    </row>
    <row r="1528" spans="2:15" s="23" customFormat="1" ht="13.35" customHeight="1" x14ac:dyDescent="0.2">
      <c r="B1528" s="31"/>
      <c r="C1528" s="31"/>
      <c r="D1528" s="31"/>
      <c r="O1528" s="31"/>
    </row>
    <row r="1529" spans="2:15" s="23" customFormat="1" ht="13.35" customHeight="1" x14ac:dyDescent="0.2">
      <c r="B1529" s="31"/>
      <c r="C1529" s="31"/>
      <c r="D1529" s="31"/>
      <c r="O1529" s="31"/>
    </row>
    <row r="1530" spans="2:15" s="23" customFormat="1" ht="13.35" customHeight="1" x14ac:dyDescent="0.2">
      <c r="B1530" s="31"/>
      <c r="C1530" s="31"/>
      <c r="D1530" s="31"/>
      <c r="O1530" s="31"/>
    </row>
    <row r="1531" spans="2:15" s="23" customFormat="1" ht="13.35" customHeight="1" x14ac:dyDescent="0.2">
      <c r="B1531" s="31"/>
      <c r="C1531" s="31"/>
      <c r="D1531" s="31"/>
      <c r="O1531" s="31"/>
    </row>
    <row r="1532" spans="2:15" s="23" customFormat="1" ht="13.35" customHeight="1" x14ac:dyDescent="0.2">
      <c r="B1532" s="31"/>
      <c r="C1532" s="31"/>
      <c r="D1532" s="31"/>
      <c r="O1532" s="31"/>
    </row>
    <row r="1533" spans="2:15" s="23" customFormat="1" ht="13.35" customHeight="1" x14ac:dyDescent="0.2">
      <c r="B1533" s="31"/>
      <c r="C1533" s="31"/>
      <c r="D1533" s="31"/>
      <c r="O1533" s="31"/>
    </row>
    <row r="1534" spans="2:15" s="23" customFormat="1" ht="13.35" customHeight="1" x14ac:dyDescent="0.2">
      <c r="B1534" s="31"/>
      <c r="C1534" s="31"/>
      <c r="D1534" s="31"/>
      <c r="O1534" s="31"/>
    </row>
    <row r="1535" spans="2:15" s="23" customFormat="1" ht="13.35" customHeight="1" x14ac:dyDescent="0.2">
      <c r="B1535" s="31"/>
      <c r="C1535" s="31"/>
      <c r="D1535" s="31"/>
      <c r="O1535" s="31"/>
    </row>
    <row r="1536" spans="2:15" s="23" customFormat="1" ht="13.35" customHeight="1" x14ac:dyDescent="0.2">
      <c r="B1536" s="31"/>
      <c r="C1536" s="31"/>
      <c r="D1536" s="31"/>
      <c r="O1536" s="31"/>
    </row>
    <row r="1537" spans="2:15" s="23" customFormat="1" ht="13.35" customHeight="1" x14ac:dyDescent="0.2">
      <c r="B1537" s="31"/>
      <c r="C1537" s="31"/>
      <c r="D1537" s="31"/>
      <c r="O1537" s="31"/>
    </row>
    <row r="1538" spans="2:15" s="23" customFormat="1" ht="13.35" customHeight="1" x14ac:dyDescent="0.2">
      <c r="B1538" s="31"/>
      <c r="C1538" s="31"/>
      <c r="D1538" s="31"/>
      <c r="O1538" s="31"/>
    </row>
    <row r="1539" spans="2:15" s="23" customFormat="1" ht="13.35" customHeight="1" x14ac:dyDescent="0.2">
      <c r="B1539" s="31"/>
      <c r="C1539" s="31"/>
      <c r="D1539" s="31"/>
      <c r="O1539" s="31"/>
    </row>
    <row r="1540" spans="2:15" s="23" customFormat="1" ht="13.35" customHeight="1" x14ac:dyDescent="0.2">
      <c r="B1540" s="31"/>
      <c r="C1540" s="31"/>
      <c r="D1540" s="31"/>
      <c r="O1540" s="31"/>
    </row>
    <row r="1541" spans="2:15" s="23" customFormat="1" ht="13.35" customHeight="1" x14ac:dyDescent="0.2">
      <c r="B1541" s="31"/>
      <c r="C1541" s="31"/>
      <c r="D1541" s="31"/>
      <c r="O1541" s="31"/>
    </row>
    <row r="1542" spans="2:15" s="23" customFormat="1" ht="13.35" customHeight="1" x14ac:dyDescent="0.2">
      <c r="B1542" s="31"/>
      <c r="C1542" s="31"/>
      <c r="D1542" s="31"/>
      <c r="O1542" s="31"/>
    </row>
    <row r="1543" spans="2:15" s="23" customFormat="1" ht="13.35" customHeight="1" x14ac:dyDescent="0.2">
      <c r="B1543" s="31"/>
      <c r="C1543" s="31"/>
      <c r="D1543" s="31"/>
      <c r="O1543" s="31"/>
    </row>
    <row r="1544" spans="2:15" s="23" customFormat="1" ht="13.35" customHeight="1" x14ac:dyDescent="0.2">
      <c r="B1544" s="31"/>
      <c r="C1544" s="31"/>
      <c r="D1544" s="31"/>
      <c r="O1544" s="31"/>
    </row>
    <row r="1545" spans="2:15" s="23" customFormat="1" ht="13.35" customHeight="1" x14ac:dyDescent="0.2">
      <c r="B1545" s="31"/>
      <c r="C1545" s="31"/>
      <c r="D1545" s="31"/>
      <c r="O1545" s="31"/>
    </row>
    <row r="1546" spans="2:15" s="23" customFormat="1" ht="13.35" customHeight="1" x14ac:dyDescent="0.2">
      <c r="B1546" s="31"/>
      <c r="C1546" s="31"/>
      <c r="D1546" s="31"/>
      <c r="O1546" s="31"/>
    </row>
    <row r="1547" spans="2:15" s="23" customFormat="1" ht="13.35" customHeight="1" x14ac:dyDescent="0.2">
      <c r="B1547" s="31"/>
      <c r="C1547" s="31"/>
      <c r="D1547" s="31"/>
      <c r="O1547" s="31"/>
    </row>
    <row r="1548" spans="2:15" s="23" customFormat="1" ht="13.35" customHeight="1" x14ac:dyDescent="0.2">
      <c r="B1548" s="31"/>
      <c r="C1548" s="31"/>
      <c r="D1548" s="31"/>
      <c r="O1548" s="31"/>
    </row>
    <row r="1549" spans="2:15" s="23" customFormat="1" ht="13.35" customHeight="1" x14ac:dyDescent="0.2">
      <c r="B1549" s="31"/>
      <c r="C1549" s="31"/>
      <c r="D1549" s="31"/>
      <c r="O1549" s="31"/>
    </row>
    <row r="1550" spans="2:15" s="23" customFormat="1" ht="13.35" customHeight="1" x14ac:dyDescent="0.2">
      <c r="B1550" s="31"/>
      <c r="C1550" s="31"/>
      <c r="D1550" s="31"/>
      <c r="O1550" s="31"/>
    </row>
    <row r="1551" spans="2:15" s="23" customFormat="1" ht="13.35" customHeight="1" x14ac:dyDescent="0.2">
      <c r="B1551" s="31"/>
      <c r="C1551" s="31"/>
      <c r="D1551" s="31"/>
      <c r="O1551" s="31"/>
    </row>
    <row r="1552" spans="2:15" s="23" customFormat="1" ht="13.35" customHeight="1" x14ac:dyDescent="0.2">
      <c r="B1552" s="31"/>
      <c r="C1552" s="31"/>
      <c r="D1552" s="31"/>
      <c r="O1552" s="31"/>
    </row>
    <row r="1553" spans="2:15" s="23" customFormat="1" ht="13.35" customHeight="1" x14ac:dyDescent="0.2">
      <c r="B1553" s="31"/>
      <c r="C1553" s="31"/>
      <c r="D1553" s="31"/>
      <c r="O1553" s="31"/>
    </row>
    <row r="1554" spans="2:15" s="23" customFormat="1" ht="13.35" customHeight="1" x14ac:dyDescent="0.2">
      <c r="B1554" s="31"/>
      <c r="C1554" s="31"/>
      <c r="D1554" s="31"/>
      <c r="O1554" s="31"/>
    </row>
    <row r="1555" spans="2:15" s="23" customFormat="1" ht="13.35" customHeight="1" x14ac:dyDescent="0.2">
      <c r="B1555" s="31"/>
      <c r="C1555" s="31"/>
      <c r="D1555" s="31"/>
      <c r="O1555" s="31"/>
    </row>
    <row r="1556" spans="2:15" s="23" customFormat="1" ht="13.35" customHeight="1" x14ac:dyDescent="0.2">
      <c r="B1556" s="31"/>
      <c r="C1556" s="31"/>
      <c r="D1556" s="31"/>
      <c r="O1556" s="31"/>
    </row>
    <row r="1557" spans="2:15" s="23" customFormat="1" ht="13.35" customHeight="1" x14ac:dyDescent="0.2">
      <c r="B1557" s="31"/>
      <c r="C1557" s="31"/>
      <c r="D1557" s="31"/>
      <c r="O1557" s="31"/>
    </row>
    <row r="1558" spans="2:15" s="23" customFormat="1" ht="13.35" customHeight="1" x14ac:dyDescent="0.2">
      <c r="B1558" s="31"/>
      <c r="C1558" s="31"/>
      <c r="D1558" s="31"/>
      <c r="O1558" s="31"/>
    </row>
    <row r="1559" spans="2:15" s="23" customFormat="1" ht="13.35" customHeight="1" x14ac:dyDescent="0.2">
      <c r="B1559" s="31"/>
      <c r="C1559" s="31"/>
      <c r="D1559" s="31"/>
      <c r="O1559" s="31"/>
    </row>
    <row r="1560" spans="2:15" s="23" customFormat="1" ht="13.35" customHeight="1" x14ac:dyDescent="0.2">
      <c r="B1560" s="31"/>
      <c r="C1560" s="31"/>
      <c r="D1560" s="31"/>
      <c r="O1560" s="31"/>
    </row>
    <row r="1561" spans="2:15" s="23" customFormat="1" ht="13.35" customHeight="1" x14ac:dyDescent="0.2">
      <c r="B1561" s="31"/>
      <c r="C1561" s="31"/>
      <c r="D1561" s="31"/>
      <c r="O1561" s="31"/>
    </row>
    <row r="1562" spans="2:15" s="23" customFormat="1" ht="13.35" customHeight="1" x14ac:dyDescent="0.2">
      <c r="B1562" s="31"/>
      <c r="C1562" s="31"/>
      <c r="D1562" s="31"/>
      <c r="O1562" s="31"/>
    </row>
    <row r="1563" spans="2:15" s="23" customFormat="1" ht="13.35" customHeight="1" x14ac:dyDescent="0.2">
      <c r="B1563" s="31"/>
      <c r="C1563" s="31"/>
      <c r="D1563" s="31"/>
      <c r="O1563" s="31"/>
    </row>
    <row r="1564" spans="2:15" s="23" customFormat="1" ht="13.35" customHeight="1" x14ac:dyDescent="0.2">
      <c r="B1564" s="31"/>
      <c r="C1564" s="31"/>
      <c r="D1564" s="31"/>
      <c r="O1564" s="31"/>
    </row>
    <row r="1565" spans="2:15" s="23" customFormat="1" ht="13.35" customHeight="1" x14ac:dyDescent="0.2">
      <c r="B1565" s="31"/>
      <c r="C1565" s="31"/>
      <c r="D1565" s="31"/>
      <c r="O1565" s="31"/>
    </row>
    <row r="1566" spans="2:15" s="23" customFormat="1" ht="13.35" customHeight="1" x14ac:dyDescent="0.2">
      <c r="B1566" s="31"/>
      <c r="C1566" s="31"/>
      <c r="D1566" s="31"/>
      <c r="O1566" s="31"/>
    </row>
    <row r="1567" spans="2:15" s="23" customFormat="1" ht="13.35" customHeight="1" x14ac:dyDescent="0.2">
      <c r="B1567" s="31"/>
      <c r="C1567" s="31"/>
      <c r="D1567" s="31"/>
      <c r="O1567" s="31"/>
    </row>
    <row r="1568" spans="2:15" s="23" customFormat="1" ht="13.35" customHeight="1" x14ac:dyDescent="0.2">
      <c r="B1568" s="31"/>
      <c r="C1568" s="31"/>
      <c r="D1568" s="31"/>
      <c r="O1568" s="31"/>
    </row>
    <row r="1569" spans="2:15" s="23" customFormat="1" ht="13.35" customHeight="1" x14ac:dyDescent="0.2">
      <c r="B1569" s="31"/>
      <c r="C1569" s="31"/>
      <c r="D1569" s="31"/>
      <c r="O1569" s="31"/>
    </row>
    <row r="1570" spans="2:15" s="23" customFormat="1" ht="13.35" customHeight="1" x14ac:dyDescent="0.2">
      <c r="B1570" s="31"/>
      <c r="C1570" s="31"/>
      <c r="D1570" s="31"/>
      <c r="O1570" s="31"/>
    </row>
    <row r="1571" spans="2:15" s="23" customFormat="1" ht="13.35" customHeight="1" x14ac:dyDescent="0.2">
      <c r="B1571" s="31"/>
      <c r="C1571" s="31"/>
      <c r="D1571" s="31"/>
      <c r="O1571" s="31"/>
    </row>
    <row r="1572" spans="2:15" s="23" customFormat="1" ht="13.35" customHeight="1" x14ac:dyDescent="0.2">
      <c r="B1572" s="31"/>
      <c r="C1572" s="31"/>
      <c r="D1572" s="31"/>
      <c r="O1572" s="31"/>
    </row>
    <row r="1573" spans="2:15" s="23" customFormat="1" ht="13.35" customHeight="1" x14ac:dyDescent="0.2">
      <c r="B1573" s="31"/>
      <c r="C1573" s="31"/>
      <c r="D1573" s="31"/>
      <c r="O1573" s="31"/>
    </row>
    <row r="1574" spans="2:15" s="23" customFormat="1" ht="13.35" customHeight="1" x14ac:dyDescent="0.2">
      <c r="B1574" s="31"/>
      <c r="C1574" s="31"/>
      <c r="D1574" s="31"/>
      <c r="O1574" s="31"/>
    </row>
    <row r="1575" spans="2:15" s="23" customFormat="1" ht="13.35" customHeight="1" x14ac:dyDescent="0.2">
      <c r="B1575" s="31"/>
      <c r="C1575" s="31"/>
      <c r="D1575" s="31"/>
      <c r="O1575" s="31"/>
    </row>
    <row r="1576" spans="2:15" s="23" customFormat="1" ht="13.35" customHeight="1" x14ac:dyDescent="0.2">
      <c r="B1576" s="31"/>
      <c r="C1576" s="31"/>
      <c r="D1576" s="31"/>
      <c r="O1576" s="31"/>
    </row>
    <row r="1577" spans="2:15" s="23" customFormat="1" ht="13.35" customHeight="1" x14ac:dyDescent="0.2">
      <c r="B1577" s="31"/>
      <c r="C1577" s="31"/>
      <c r="D1577" s="31"/>
      <c r="O1577" s="31"/>
    </row>
    <row r="1578" spans="2:15" s="23" customFormat="1" ht="13.35" customHeight="1" x14ac:dyDescent="0.2">
      <c r="B1578" s="31"/>
      <c r="C1578" s="31"/>
      <c r="D1578" s="31"/>
      <c r="O1578" s="31"/>
    </row>
    <row r="1579" spans="2:15" s="23" customFormat="1" ht="13.35" customHeight="1" x14ac:dyDescent="0.2">
      <c r="B1579" s="31"/>
      <c r="C1579" s="31"/>
      <c r="D1579" s="31"/>
      <c r="O1579" s="31"/>
    </row>
    <row r="1580" spans="2:15" s="23" customFormat="1" ht="13.35" customHeight="1" x14ac:dyDescent="0.2">
      <c r="B1580" s="31"/>
      <c r="C1580" s="31"/>
      <c r="D1580" s="31"/>
      <c r="O1580" s="31"/>
    </row>
    <row r="1581" spans="2:15" s="23" customFormat="1" ht="13.35" customHeight="1" x14ac:dyDescent="0.2">
      <c r="B1581" s="31"/>
      <c r="C1581" s="31"/>
      <c r="D1581" s="31"/>
      <c r="O1581" s="31"/>
    </row>
    <row r="1582" spans="2:15" s="23" customFormat="1" ht="13.35" customHeight="1" x14ac:dyDescent="0.2">
      <c r="B1582" s="31"/>
      <c r="C1582" s="31"/>
      <c r="D1582" s="31"/>
      <c r="O1582" s="31"/>
    </row>
    <row r="1583" spans="2:15" s="23" customFormat="1" ht="13.35" customHeight="1" x14ac:dyDescent="0.2">
      <c r="B1583" s="31"/>
      <c r="C1583" s="31"/>
      <c r="D1583" s="31"/>
      <c r="O1583" s="31"/>
    </row>
    <row r="1584" spans="2:15" s="23" customFormat="1" ht="13.35" customHeight="1" x14ac:dyDescent="0.2">
      <c r="B1584" s="31"/>
      <c r="C1584" s="31"/>
      <c r="D1584" s="31"/>
      <c r="O1584" s="31"/>
    </row>
    <row r="1585" spans="2:15" s="23" customFormat="1" ht="13.35" customHeight="1" x14ac:dyDescent="0.2">
      <c r="B1585" s="31"/>
      <c r="C1585" s="31"/>
      <c r="D1585" s="31"/>
      <c r="O1585" s="31"/>
    </row>
    <row r="1586" spans="2:15" s="23" customFormat="1" ht="13.35" customHeight="1" x14ac:dyDescent="0.2">
      <c r="B1586" s="31"/>
      <c r="C1586" s="31"/>
      <c r="D1586" s="31"/>
      <c r="O1586" s="31"/>
    </row>
    <row r="1587" spans="2:15" s="23" customFormat="1" ht="13.35" customHeight="1" x14ac:dyDescent="0.2">
      <c r="B1587" s="31"/>
      <c r="C1587" s="31"/>
      <c r="D1587" s="31"/>
      <c r="O1587" s="31"/>
    </row>
    <row r="1588" spans="2:15" s="23" customFormat="1" ht="13.35" customHeight="1" x14ac:dyDescent="0.2">
      <c r="B1588" s="31"/>
      <c r="C1588" s="31"/>
      <c r="D1588" s="31"/>
      <c r="O1588" s="31"/>
    </row>
    <row r="1589" spans="2:15" s="23" customFormat="1" ht="13.35" customHeight="1" x14ac:dyDescent="0.2">
      <c r="B1589" s="31"/>
      <c r="C1589" s="31"/>
      <c r="D1589" s="31"/>
      <c r="O1589" s="31"/>
    </row>
    <row r="1590" spans="2:15" s="23" customFormat="1" ht="13.35" customHeight="1" x14ac:dyDescent="0.2">
      <c r="B1590" s="31"/>
      <c r="C1590" s="31"/>
      <c r="D1590" s="31"/>
      <c r="O1590" s="31"/>
    </row>
    <row r="1591" spans="2:15" s="23" customFormat="1" ht="13.35" customHeight="1" x14ac:dyDescent="0.2">
      <c r="B1591" s="31"/>
      <c r="C1591" s="31"/>
      <c r="D1591" s="31"/>
      <c r="O1591" s="31"/>
    </row>
    <row r="1592" spans="2:15" s="23" customFormat="1" ht="13.35" customHeight="1" x14ac:dyDescent="0.2">
      <c r="B1592" s="31"/>
      <c r="C1592" s="31"/>
      <c r="D1592" s="31"/>
      <c r="O1592" s="31"/>
    </row>
    <row r="1593" spans="2:15" s="23" customFormat="1" ht="13.35" customHeight="1" x14ac:dyDescent="0.2">
      <c r="B1593" s="31"/>
      <c r="C1593" s="31"/>
      <c r="D1593" s="31"/>
      <c r="O1593" s="31"/>
    </row>
    <row r="1594" spans="2:15" s="23" customFormat="1" ht="13.35" customHeight="1" x14ac:dyDescent="0.2">
      <c r="B1594" s="31"/>
      <c r="C1594" s="31"/>
      <c r="D1594" s="31"/>
      <c r="O1594" s="31"/>
    </row>
    <row r="1595" spans="2:15" s="23" customFormat="1" ht="13.35" customHeight="1" x14ac:dyDescent="0.2">
      <c r="B1595" s="31"/>
      <c r="C1595" s="31"/>
      <c r="D1595" s="31"/>
      <c r="O1595" s="31"/>
    </row>
    <row r="1596" spans="2:15" s="23" customFormat="1" ht="13.35" customHeight="1" x14ac:dyDescent="0.2">
      <c r="B1596" s="31"/>
      <c r="C1596" s="31"/>
      <c r="D1596" s="31"/>
      <c r="O1596" s="31"/>
    </row>
    <row r="1597" spans="2:15" s="23" customFormat="1" ht="13.35" customHeight="1" x14ac:dyDescent="0.2">
      <c r="B1597" s="31"/>
      <c r="C1597" s="31"/>
      <c r="D1597" s="31"/>
      <c r="O1597" s="31"/>
    </row>
    <row r="1598" spans="2:15" s="23" customFormat="1" ht="13.35" customHeight="1" x14ac:dyDescent="0.2">
      <c r="B1598" s="31"/>
      <c r="C1598" s="31"/>
      <c r="D1598" s="31"/>
      <c r="O1598" s="31"/>
    </row>
    <row r="1599" spans="2:15" s="23" customFormat="1" ht="13.35" customHeight="1" x14ac:dyDescent="0.2">
      <c r="B1599" s="31"/>
      <c r="C1599" s="31"/>
      <c r="D1599" s="31"/>
      <c r="O1599" s="31"/>
    </row>
    <row r="1600" spans="2:15" s="23" customFormat="1" ht="13.35" customHeight="1" x14ac:dyDescent="0.2">
      <c r="B1600" s="31"/>
      <c r="C1600" s="31"/>
      <c r="D1600" s="31"/>
      <c r="O1600" s="31"/>
    </row>
    <row r="1601" spans="2:15" s="23" customFormat="1" ht="13.35" customHeight="1" x14ac:dyDescent="0.2">
      <c r="B1601" s="31"/>
      <c r="C1601" s="31"/>
      <c r="D1601" s="31"/>
      <c r="O1601" s="31"/>
    </row>
    <row r="1602" spans="2:15" s="23" customFormat="1" ht="13.35" customHeight="1" x14ac:dyDescent="0.2">
      <c r="B1602" s="31"/>
      <c r="C1602" s="31"/>
      <c r="D1602" s="31"/>
      <c r="O1602" s="31"/>
    </row>
    <row r="1603" spans="2:15" s="23" customFormat="1" ht="13.35" customHeight="1" x14ac:dyDescent="0.2">
      <c r="B1603" s="31"/>
      <c r="C1603" s="31"/>
      <c r="D1603" s="31"/>
      <c r="O1603" s="31"/>
    </row>
    <row r="1604" spans="2:15" s="23" customFormat="1" ht="13.35" customHeight="1" x14ac:dyDescent="0.2">
      <c r="B1604" s="31"/>
      <c r="C1604" s="31"/>
      <c r="D1604" s="31"/>
      <c r="O1604" s="31"/>
    </row>
    <row r="1605" spans="2:15" s="23" customFormat="1" ht="13.35" customHeight="1" x14ac:dyDescent="0.2">
      <c r="B1605" s="31"/>
      <c r="C1605" s="31"/>
      <c r="D1605" s="31"/>
      <c r="O1605" s="31"/>
    </row>
    <row r="1606" spans="2:15" s="23" customFormat="1" ht="13.35" customHeight="1" x14ac:dyDescent="0.2">
      <c r="B1606" s="31"/>
      <c r="C1606" s="31"/>
      <c r="D1606" s="31"/>
      <c r="O1606" s="31"/>
    </row>
    <row r="1607" spans="2:15" s="23" customFormat="1" ht="13.35" customHeight="1" x14ac:dyDescent="0.2">
      <c r="B1607" s="31"/>
      <c r="C1607" s="31"/>
      <c r="D1607" s="31"/>
      <c r="O1607" s="31"/>
    </row>
    <row r="1608" spans="2:15" s="23" customFormat="1" ht="13.35" customHeight="1" x14ac:dyDescent="0.2">
      <c r="B1608" s="31"/>
      <c r="C1608" s="31"/>
      <c r="D1608" s="31"/>
      <c r="O1608" s="31"/>
    </row>
    <row r="1609" spans="2:15" s="23" customFormat="1" ht="13.35" customHeight="1" x14ac:dyDescent="0.2">
      <c r="B1609" s="31"/>
      <c r="C1609" s="31"/>
      <c r="D1609" s="31"/>
      <c r="O1609" s="31"/>
    </row>
    <row r="1610" spans="2:15" s="23" customFormat="1" ht="13.35" customHeight="1" x14ac:dyDescent="0.2">
      <c r="B1610" s="31"/>
      <c r="C1610" s="31"/>
      <c r="D1610" s="31"/>
      <c r="O1610" s="31"/>
    </row>
    <row r="1611" spans="2:15" s="23" customFormat="1" ht="13.35" customHeight="1" x14ac:dyDescent="0.2">
      <c r="B1611" s="31"/>
      <c r="C1611" s="31"/>
      <c r="D1611" s="31"/>
      <c r="O1611" s="31"/>
    </row>
    <row r="1612" spans="2:15" s="23" customFormat="1" ht="13.35" customHeight="1" x14ac:dyDescent="0.2">
      <c r="B1612" s="31"/>
      <c r="C1612" s="31"/>
      <c r="D1612" s="31"/>
      <c r="O1612" s="31"/>
    </row>
    <row r="1613" spans="2:15" s="23" customFormat="1" ht="13.35" customHeight="1" x14ac:dyDescent="0.2">
      <c r="B1613" s="31"/>
      <c r="C1613" s="31"/>
      <c r="D1613" s="31"/>
      <c r="O1613" s="31"/>
    </row>
    <row r="1614" spans="2:15" s="23" customFormat="1" ht="13.35" customHeight="1" x14ac:dyDescent="0.2">
      <c r="B1614" s="31"/>
      <c r="C1614" s="31"/>
      <c r="D1614" s="31"/>
      <c r="O1614" s="31"/>
    </row>
    <row r="1615" spans="2:15" s="23" customFormat="1" ht="13.35" customHeight="1" x14ac:dyDescent="0.2">
      <c r="B1615" s="31"/>
      <c r="C1615" s="31"/>
      <c r="D1615" s="31"/>
      <c r="O1615" s="31"/>
    </row>
    <row r="1616" spans="2:15" s="23" customFormat="1" ht="13.35" customHeight="1" x14ac:dyDescent="0.2">
      <c r="B1616" s="31"/>
      <c r="C1616" s="31"/>
      <c r="D1616" s="31"/>
      <c r="O1616" s="31"/>
    </row>
    <row r="1617" spans="2:15" s="23" customFormat="1" ht="13.35" customHeight="1" x14ac:dyDescent="0.2">
      <c r="B1617" s="31"/>
      <c r="C1617" s="31"/>
      <c r="D1617" s="31"/>
      <c r="O1617" s="31"/>
    </row>
    <row r="1618" spans="2:15" s="23" customFormat="1" ht="13.35" customHeight="1" x14ac:dyDescent="0.2">
      <c r="B1618" s="31"/>
      <c r="C1618" s="31"/>
      <c r="D1618" s="31"/>
      <c r="O1618" s="31"/>
    </row>
    <row r="1619" spans="2:15" s="23" customFormat="1" ht="13.35" customHeight="1" x14ac:dyDescent="0.2">
      <c r="B1619" s="31"/>
      <c r="C1619" s="31"/>
      <c r="D1619" s="31"/>
      <c r="O1619" s="31"/>
    </row>
    <row r="1620" spans="2:15" s="23" customFormat="1" ht="13.35" customHeight="1" x14ac:dyDescent="0.2">
      <c r="B1620" s="31"/>
      <c r="C1620" s="31"/>
      <c r="D1620" s="31"/>
      <c r="O1620" s="31"/>
    </row>
    <row r="1621" spans="2:15" s="23" customFormat="1" ht="13.35" customHeight="1" x14ac:dyDescent="0.2">
      <c r="B1621" s="31"/>
      <c r="C1621" s="31"/>
      <c r="D1621" s="31"/>
      <c r="O1621" s="31"/>
    </row>
    <row r="1622" spans="2:15" s="23" customFormat="1" ht="13.35" customHeight="1" x14ac:dyDescent="0.2">
      <c r="B1622" s="31"/>
      <c r="C1622" s="31"/>
      <c r="D1622" s="31"/>
      <c r="O1622" s="31"/>
    </row>
    <row r="1623" spans="2:15" s="23" customFormat="1" ht="13.35" customHeight="1" x14ac:dyDescent="0.2">
      <c r="B1623" s="31"/>
      <c r="C1623" s="31"/>
      <c r="D1623" s="31"/>
      <c r="O1623" s="31"/>
    </row>
    <row r="1624" spans="2:15" s="23" customFormat="1" ht="13.35" customHeight="1" x14ac:dyDescent="0.2">
      <c r="B1624" s="31"/>
      <c r="C1624" s="31"/>
      <c r="D1624" s="31"/>
      <c r="O1624" s="31"/>
    </row>
    <row r="1625" spans="2:15" s="23" customFormat="1" ht="13.35" customHeight="1" x14ac:dyDescent="0.2">
      <c r="B1625" s="31"/>
      <c r="C1625" s="31"/>
      <c r="D1625" s="31"/>
      <c r="O1625" s="31"/>
    </row>
    <row r="1626" spans="2:15" s="23" customFormat="1" ht="13.35" customHeight="1" x14ac:dyDescent="0.2">
      <c r="B1626" s="31"/>
      <c r="C1626" s="31"/>
      <c r="D1626" s="31"/>
      <c r="O1626" s="31"/>
    </row>
    <row r="1627" spans="2:15" s="23" customFormat="1" ht="13.35" customHeight="1" x14ac:dyDescent="0.2">
      <c r="B1627" s="31"/>
      <c r="C1627" s="31"/>
      <c r="D1627" s="31"/>
      <c r="O1627" s="31"/>
    </row>
    <row r="1628" spans="2:15" s="23" customFormat="1" ht="13.35" customHeight="1" x14ac:dyDescent="0.2">
      <c r="B1628" s="31"/>
      <c r="C1628" s="31"/>
      <c r="D1628" s="31"/>
      <c r="O1628" s="31"/>
    </row>
    <row r="1629" spans="2:15" s="23" customFormat="1" ht="13.35" customHeight="1" x14ac:dyDescent="0.2">
      <c r="B1629" s="31"/>
      <c r="C1629" s="31"/>
      <c r="D1629" s="31"/>
      <c r="O1629" s="31"/>
    </row>
    <row r="1630" spans="2:15" s="23" customFormat="1" ht="13.35" customHeight="1" x14ac:dyDescent="0.2">
      <c r="B1630" s="31"/>
      <c r="C1630" s="31"/>
      <c r="D1630" s="31"/>
      <c r="O1630" s="31"/>
    </row>
    <row r="1631" spans="2:15" s="23" customFormat="1" ht="13.35" customHeight="1" x14ac:dyDescent="0.2">
      <c r="B1631" s="31"/>
      <c r="C1631" s="31"/>
      <c r="D1631" s="31"/>
      <c r="O1631" s="31"/>
    </row>
    <row r="1632" spans="2:15" s="23" customFormat="1" ht="13.35" customHeight="1" x14ac:dyDescent="0.2">
      <c r="B1632" s="31"/>
      <c r="C1632" s="31"/>
      <c r="D1632" s="31"/>
      <c r="O1632" s="31"/>
    </row>
    <row r="1633" spans="2:15" s="23" customFormat="1" ht="13.35" customHeight="1" x14ac:dyDescent="0.2">
      <c r="B1633" s="31"/>
      <c r="C1633" s="31"/>
      <c r="D1633" s="31"/>
      <c r="O1633" s="31"/>
    </row>
    <row r="1634" spans="2:15" s="23" customFormat="1" ht="13.35" customHeight="1" x14ac:dyDescent="0.2">
      <c r="B1634" s="31"/>
      <c r="C1634" s="31"/>
      <c r="D1634" s="31"/>
      <c r="O1634" s="31"/>
    </row>
    <row r="1635" spans="2:15" s="23" customFormat="1" ht="13.35" customHeight="1" x14ac:dyDescent="0.2">
      <c r="B1635" s="31"/>
      <c r="C1635" s="31"/>
      <c r="D1635" s="31"/>
      <c r="O1635" s="31"/>
    </row>
    <row r="1636" spans="2:15" s="23" customFormat="1" ht="13.35" customHeight="1" x14ac:dyDescent="0.2">
      <c r="B1636" s="31"/>
      <c r="C1636" s="31"/>
      <c r="D1636" s="31"/>
      <c r="O1636" s="31"/>
    </row>
    <row r="1637" spans="2:15" s="23" customFormat="1" ht="13.35" customHeight="1" x14ac:dyDescent="0.2">
      <c r="B1637" s="31"/>
      <c r="C1637" s="31"/>
      <c r="D1637" s="31"/>
      <c r="O1637" s="31"/>
    </row>
    <row r="1638" spans="2:15" s="23" customFormat="1" ht="13.35" customHeight="1" x14ac:dyDescent="0.2">
      <c r="B1638" s="31"/>
      <c r="C1638" s="31"/>
      <c r="D1638" s="31"/>
      <c r="O1638" s="31"/>
    </row>
    <row r="1639" spans="2:15" s="23" customFormat="1" ht="13.35" customHeight="1" x14ac:dyDescent="0.2">
      <c r="B1639" s="31"/>
      <c r="C1639" s="31"/>
      <c r="D1639" s="31"/>
      <c r="O1639" s="31"/>
    </row>
    <row r="1640" spans="2:15" s="23" customFormat="1" ht="13.35" customHeight="1" x14ac:dyDescent="0.2">
      <c r="B1640" s="31"/>
      <c r="C1640" s="31"/>
      <c r="D1640" s="31"/>
      <c r="O1640" s="31"/>
    </row>
    <row r="1641" spans="2:15" s="23" customFormat="1" ht="13.35" customHeight="1" x14ac:dyDescent="0.2">
      <c r="B1641" s="31"/>
      <c r="C1641" s="31"/>
      <c r="D1641" s="31"/>
      <c r="O1641" s="31"/>
    </row>
    <row r="1642" spans="2:15" s="23" customFormat="1" ht="13.35" customHeight="1" x14ac:dyDescent="0.2">
      <c r="B1642" s="31"/>
      <c r="C1642" s="31"/>
      <c r="D1642" s="31"/>
      <c r="O1642" s="31"/>
    </row>
    <row r="1643" spans="2:15" s="23" customFormat="1" ht="13.35" customHeight="1" x14ac:dyDescent="0.2">
      <c r="B1643" s="31"/>
      <c r="C1643" s="31"/>
      <c r="D1643" s="31"/>
      <c r="O1643" s="31"/>
    </row>
    <row r="1644" spans="2:15" s="23" customFormat="1" ht="13.35" customHeight="1" x14ac:dyDescent="0.2">
      <c r="B1644" s="31"/>
      <c r="C1644" s="31"/>
      <c r="D1644" s="31"/>
      <c r="O1644" s="31"/>
    </row>
    <row r="1645" spans="2:15" s="23" customFormat="1" ht="13.35" customHeight="1" x14ac:dyDescent="0.2">
      <c r="B1645" s="31"/>
      <c r="C1645" s="31"/>
      <c r="D1645" s="31"/>
      <c r="O1645" s="31"/>
    </row>
    <row r="1646" spans="2:15" s="23" customFormat="1" ht="13.35" customHeight="1" x14ac:dyDescent="0.2">
      <c r="B1646" s="31"/>
      <c r="C1646" s="31"/>
      <c r="D1646" s="31"/>
      <c r="O1646" s="31"/>
    </row>
    <row r="1647" spans="2:15" s="23" customFormat="1" ht="13.35" customHeight="1" x14ac:dyDescent="0.2">
      <c r="B1647" s="31"/>
      <c r="C1647" s="31"/>
      <c r="D1647" s="31"/>
      <c r="O1647" s="31"/>
    </row>
    <row r="1648" spans="2:15" s="23" customFormat="1" ht="13.35" customHeight="1" x14ac:dyDescent="0.2">
      <c r="B1648" s="31"/>
      <c r="C1648" s="31"/>
      <c r="D1648" s="31"/>
      <c r="O1648" s="31"/>
    </row>
    <row r="1649" spans="2:15" s="23" customFormat="1" ht="13.35" customHeight="1" x14ac:dyDescent="0.2">
      <c r="B1649" s="31"/>
      <c r="C1649" s="31"/>
      <c r="D1649" s="31"/>
      <c r="O1649" s="31"/>
    </row>
    <row r="1650" spans="2:15" s="23" customFormat="1" ht="13.35" customHeight="1" x14ac:dyDescent="0.2">
      <c r="B1650" s="31"/>
      <c r="C1650" s="31"/>
      <c r="D1650" s="31"/>
      <c r="O1650" s="31"/>
    </row>
    <row r="1651" spans="2:15" s="23" customFormat="1" ht="13.35" customHeight="1" x14ac:dyDescent="0.2">
      <c r="B1651" s="31"/>
      <c r="C1651" s="31"/>
      <c r="D1651" s="31"/>
      <c r="O1651" s="31"/>
    </row>
    <row r="1652" spans="2:15" s="23" customFormat="1" ht="13.35" customHeight="1" x14ac:dyDescent="0.2">
      <c r="B1652" s="31"/>
      <c r="C1652" s="31"/>
      <c r="D1652" s="31"/>
      <c r="O1652" s="31"/>
    </row>
    <row r="1653" spans="2:15" s="23" customFormat="1" ht="13.35" customHeight="1" x14ac:dyDescent="0.2">
      <c r="B1653" s="31"/>
      <c r="C1653" s="31"/>
      <c r="D1653" s="31"/>
      <c r="O1653" s="31"/>
    </row>
    <row r="1654" spans="2:15" s="23" customFormat="1" ht="13.35" customHeight="1" x14ac:dyDescent="0.2">
      <c r="B1654" s="31"/>
      <c r="C1654" s="31"/>
      <c r="D1654" s="31"/>
      <c r="O1654" s="31"/>
    </row>
    <row r="1655" spans="2:15" s="23" customFormat="1" ht="13.35" customHeight="1" x14ac:dyDescent="0.2">
      <c r="B1655" s="31"/>
      <c r="C1655" s="31"/>
      <c r="D1655" s="31"/>
      <c r="O1655" s="31"/>
    </row>
    <row r="1656" spans="2:15" s="23" customFormat="1" ht="13.35" customHeight="1" x14ac:dyDescent="0.2">
      <c r="B1656" s="31"/>
      <c r="C1656" s="31"/>
      <c r="D1656" s="31"/>
      <c r="O1656" s="31"/>
    </row>
    <row r="1657" spans="2:15" s="23" customFormat="1" ht="13.35" customHeight="1" x14ac:dyDescent="0.2">
      <c r="B1657" s="31"/>
      <c r="C1657" s="31"/>
      <c r="D1657" s="31"/>
      <c r="O1657" s="31"/>
    </row>
    <row r="1658" spans="2:15" s="23" customFormat="1" ht="13.35" customHeight="1" x14ac:dyDescent="0.2">
      <c r="B1658" s="31"/>
      <c r="C1658" s="31"/>
      <c r="D1658" s="31"/>
      <c r="O1658" s="31"/>
    </row>
    <row r="1659" spans="2:15" s="23" customFormat="1" ht="13.35" customHeight="1" x14ac:dyDescent="0.2">
      <c r="B1659" s="31"/>
      <c r="C1659" s="31"/>
      <c r="D1659" s="31"/>
      <c r="O1659" s="31"/>
    </row>
    <row r="1660" spans="2:15" s="23" customFormat="1" ht="13.35" customHeight="1" x14ac:dyDescent="0.2">
      <c r="B1660" s="31"/>
      <c r="C1660" s="31"/>
      <c r="D1660" s="31"/>
      <c r="O1660" s="31"/>
    </row>
    <row r="1661" spans="2:15" s="23" customFormat="1" ht="13.35" customHeight="1" x14ac:dyDescent="0.2">
      <c r="B1661" s="31"/>
      <c r="C1661" s="31"/>
      <c r="D1661" s="31"/>
      <c r="O1661" s="31"/>
    </row>
    <row r="1662" spans="2:15" s="23" customFormat="1" ht="13.35" customHeight="1" x14ac:dyDescent="0.2">
      <c r="B1662" s="31"/>
      <c r="C1662" s="31"/>
      <c r="D1662" s="31"/>
      <c r="O1662" s="31"/>
    </row>
    <row r="1663" spans="2:15" s="23" customFormat="1" ht="13.35" customHeight="1" x14ac:dyDescent="0.2">
      <c r="B1663" s="31"/>
      <c r="C1663" s="31"/>
      <c r="D1663" s="31"/>
      <c r="O1663" s="31"/>
    </row>
    <row r="1664" spans="2:15" s="23" customFormat="1" ht="13.35" customHeight="1" x14ac:dyDescent="0.2">
      <c r="B1664" s="31"/>
      <c r="C1664" s="31"/>
      <c r="D1664" s="31"/>
      <c r="O1664" s="31"/>
    </row>
    <row r="1665" spans="2:15" s="23" customFormat="1" ht="13.35" customHeight="1" x14ac:dyDescent="0.2">
      <c r="B1665" s="31"/>
      <c r="C1665" s="31"/>
      <c r="D1665" s="31"/>
      <c r="O1665" s="31"/>
    </row>
    <row r="1666" spans="2:15" s="23" customFormat="1" ht="13.35" customHeight="1" x14ac:dyDescent="0.2">
      <c r="B1666" s="31"/>
      <c r="C1666" s="31"/>
      <c r="D1666" s="31"/>
      <c r="O1666" s="31"/>
    </row>
    <row r="1667" spans="2:15" s="23" customFormat="1" ht="13.35" customHeight="1" x14ac:dyDescent="0.2">
      <c r="B1667" s="31"/>
      <c r="C1667" s="31"/>
      <c r="D1667" s="31"/>
      <c r="O1667" s="31"/>
    </row>
    <row r="1668" spans="2:15" s="23" customFormat="1" ht="13.35" customHeight="1" x14ac:dyDescent="0.2">
      <c r="B1668" s="31"/>
      <c r="C1668" s="31"/>
      <c r="D1668" s="31"/>
      <c r="O1668" s="31"/>
    </row>
    <row r="1669" spans="2:15" s="23" customFormat="1" ht="13.35" customHeight="1" x14ac:dyDescent="0.2">
      <c r="B1669" s="31"/>
      <c r="C1669" s="31"/>
      <c r="D1669" s="31"/>
      <c r="O1669" s="31"/>
    </row>
    <row r="1670" spans="2:15" s="23" customFormat="1" ht="13.35" customHeight="1" x14ac:dyDescent="0.2">
      <c r="B1670" s="31"/>
      <c r="C1670" s="31"/>
      <c r="D1670" s="31"/>
      <c r="O1670" s="31"/>
    </row>
    <row r="1671" spans="2:15" s="23" customFormat="1" ht="13.35" customHeight="1" x14ac:dyDescent="0.2">
      <c r="B1671" s="31"/>
      <c r="C1671" s="31"/>
      <c r="D1671" s="31"/>
      <c r="O1671" s="31"/>
    </row>
    <row r="1672" spans="2:15" s="23" customFormat="1" ht="13.35" customHeight="1" x14ac:dyDescent="0.2">
      <c r="B1672" s="31"/>
      <c r="C1672" s="31"/>
      <c r="D1672" s="31"/>
      <c r="O1672" s="31"/>
    </row>
    <row r="1673" spans="2:15" s="23" customFormat="1" ht="13.35" customHeight="1" x14ac:dyDescent="0.2">
      <c r="B1673" s="31"/>
      <c r="C1673" s="31"/>
      <c r="D1673" s="31"/>
      <c r="O1673" s="31"/>
    </row>
    <row r="1674" spans="2:15" s="23" customFormat="1" ht="13.35" customHeight="1" x14ac:dyDescent="0.2">
      <c r="B1674" s="31"/>
      <c r="C1674" s="31"/>
      <c r="D1674" s="31"/>
      <c r="O1674" s="31"/>
    </row>
    <row r="1675" spans="2:15" s="23" customFormat="1" ht="13.35" customHeight="1" x14ac:dyDescent="0.2">
      <c r="B1675" s="31"/>
      <c r="C1675" s="31"/>
      <c r="D1675" s="31"/>
      <c r="O1675" s="31"/>
    </row>
    <row r="1676" spans="2:15" s="23" customFormat="1" ht="13.35" customHeight="1" x14ac:dyDescent="0.2">
      <c r="B1676" s="31"/>
      <c r="C1676" s="31"/>
      <c r="D1676" s="31"/>
      <c r="O1676" s="31"/>
    </row>
    <row r="1677" spans="2:15" s="23" customFormat="1" ht="13.35" customHeight="1" x14ac:dyDescent="0.2">
      <c r="B1677" s="31"/>
      <c r="C1677" s="31"/>
      <c r="D1677" s="31"/>
      <c r="O1677" s="31"/>
    </row>
    <row r="1678" spans="2:15" s="23" customFormat="1" ht="13.35" customHeight="1" x14ac:dyDescent="0.2">
      <c r="B1678" s="31"/>
      <c r="C1678" s="31"/>
      <c r="D1678" s="31"/>
      <c r="O1678" s="31"/>
    </row>
    <row r="1679" spans="2:15" s="23" customFormat="1" ht="13.35" customHeight="1" x14ac:dyDescent="0.2">
      <c r="B1679" s="31"/>
      <c r="C1679" s="31"/>
      <c r="D1679" s="31"/>
      <c r="O1679" s="31"/>
    </row>
    <row r="1680" spans="2:15" s="23" customFormat="1" ht="13.35" customHeight="1" x14ac:dyDescent="0.2">
      <c r="B1680" s="31"/>
      <c r="C1680" s="31"/>
      <c r="D1680" s="31"/>
      <c r="O1680" s="31"/>
    </row>
    <row r="1681" spans="2:15" s="23" customFormat="1" ht="13.35" customHeight="1" x14ac:dyDescent="0.2">
      <c r="B1681" s="31"/>
      <c r="C1681" s="31"/>
      <c r="D1681" s="31"/>
      <c r="O1681" s="31"/>
    </row>
    <row r="1682" spans="2:15" s="23" customFormat="1" ht="13.35" customHeight="1" x14ac:dyDescent="0.2">
      <c r="B1682" s="31"/>
      <c r="C1682" s="31"/>
      <c r="D1682" s="31"/>
      <c r="O1682" s="31"/>
    </row>
    <row r="1683" spans="2:15" s="23" customFormat="1" ht="13.35" customHeight="1" x14ac:dyDescent="0.2">
      <c r="B1683" s="31"/>
      <c r="C1683" s="31"/>
      <c r="D1683" s="31"/>
      <c r="O1683" s="31"/>
    </row>
    <row r="1684" spans="2:15" s="23" customFormat="1" ht="13.35" customHeight="1" x14ac:dyDescent="0.2">
      <c r="B1684" s="31"/>
      <c r="C1684" s="31"/>
      <c r="D1684" s="31"/>
      <c r="O1684" s="31"/>
    </row>
    <row r="1685" spans="2:15" s="23" customFormat="1" ht="13.35" customHeight="1" x14ac:dyDescent="0.2">
      <c r="B1685" s="31"/>
      <c r="C1685" s="31"/>
      <c r="D1685" s="31"/>
      <c r="O1685" s="31"/>
    </row>
    <row r="1686" spans="2:15" s="23" customFormat="1" ht="13.35" customHeight="1" x14ac:dyDescent="0.2">
      <c r="B1686" s="31"/>
      <c r="C1686" s="31"/>
      <c r="D1686" s="31"/>
      <c r="O1686" s="31"/>
    </row>
    <row r="1687" spans="2:15" s="23" customFormat="1" ht="13.35" customHeight="1" x14ac:dyDescent="0.2">
      <c r="B1687" s="31"/>
      <c r="C1687" s="31"/>
      <c r="D1687" s="31"/>
      <c r="O1687" s="31"/>
    </row>
    <row r="1688" spans="2:15" s="23" customFormat="1" ht="13.35" customHeight="1" x14ac:dyDescent="0.2">
      <c r="B1688" s="31"/>
      <c r="C1688" s="31"/>
      <c r="D1688" s="31"/>
      <c r="O1688" s="31"/>
    </row>
    <row r="1689" spans="2:15" s="23" customFormat="1" ht="13.35" customHeight="1" x14ac:dyDescent="0.2">
      <c r="B1689" s="31"/>
      <c r="C1689" s="31"/>
      <c r="D1689" s="31"/>
      <c r="O1689" s="31"/>
    </row>
    <row r="1690" spans="2:15" s="23" customFormat="1" ht="13.35" customHeight="1" x14ac:dyDescent="0.2">
      <c r="B1690" s="31"/>
      <c r="C1690" s="31"/>
      <c r="D1690" s="31"/>
      <c r="O1690" s="31"/>
    </row>
    <row r="1691" spans="2:15" s="23" customFormat="1" ht="13.35" customHeight="1" x14ac:dyDescent="0.2">
      <c r="B1691" s="31"/>
      <c r="C1691" s="31"/>
      <c r="D1691" s="31"/>
      <c r="O1691" s="31"/>
    </row>
    <row r="1692" spans="2:15" s="23" customFormat="1" ht="13.35" customHeight="1" x14ac:dyDescent="0.2">
      <c r="B1692" s="31"/>
      <c r="C1692" s="31"/>
      <c r="D1692" s="31"/>
      <c r="O1692" s="31"/>
    </row>
    <row r="1693" spans="2:15" s="23" customFormat="1" ht="13.35" customHeight="1" x14ac:dyDescent="0.2">
      <c r="B1693" s="31"/>
      <c r="C1693" s="31"/>
      <c r="D1693" s="31"/>
      <c r="O1693" s="31"/>
    </row>
    <row r="1694" spans="2:15" s="23" customFormat="1" ht="13.35" customHeight="1" x14ac:dyDescent="0.2">
      <c r="B1694" s="31"/>
      <c r="C1694" s="31"/>
      <c r="D1694" s="31"/>
      <c r="O1694" s="31"/>
    </row>
    <row r="1695" spans="2:15" s="23" customFormat="1" ht="13.35" customHeight="1" x14ac:dyDescent="0.2">
      <c r="B1695" s="31"/>
      <c r="C1695" s="31"/>
      <c r="D1695" s="31"/>
      <c r="O1695" s="31"/>
    </row>
    <row r="1696" spans="2:15" s="23" customFormat="1" ht="13.35" customHeight="1" x14ac:dyDescent="0.2">
      <c r="B1696" s="31"/>
      <c r="C1696" s="31"/>
      <c r="D1696" s="31"/>
      <c r="O1696" s="31"/>
    </row>
    <row r="1697" spans="2:15" s="23" customFormat="1" ht="13.35" customHeight="1" x14ac:dyDescent="0.2">
      <c r="B1697" s="31"/>
      <c r="C1697" s="31"/>
      <c r="D1697" s="31"/>
      <c r="O1697" s="31"/>
    </row>
    <row r="1698" spans="2:15" s="23" customFormat="1" ht="13.35" customHeight="1" x14ac:dyDescent="0.2">
      <c r="B1698" s="31"/>
      <c r="C1698" s="31"/>
      <c r="D1698" s="31"/>
      <c r="O1698" s="31"/>
    </row>
    <row r="1699" spans="2:15" s="23" customFormat="1" ht="13.35" customHeight="1" x14ac:dyDescent="0.2">
      <c r="B1699" s="31"/>
      <c r="C1699" s="31"/>
      <c r="D1699" s="31"/>
      <c r="O1699" s="31"/>
    </row>
    <row r="1700" spans="2:15" s="23" customFormat="1" ht="13.35" customHeight="1" x14ac:dyDescent="0.2">
      <c r="B1700" s="31"/>
      <c r="C1700" s="31"/>
      <c r="D1700" s="31"/>
      <c r="O1700" s="31"/>
    </row>
    <row r="1701" spans="2:15" s="23" customFormat="1" ht="13.35" customHeight="1" x14ac:dyDescent="0.2">
      <c r="B1701" s="31"/>
      <c r="C1701" s="31"/>
      <c r="D1701" s="31"/>
      <c r="O1701" s="31"/>
    </row>
    <row r="1702" spans="2:15" s="23" customFormat="1" ht="13.35" customHeight="1" x14ac:dyDescent="0.2">
      <c r="B1702" s="31"/>
      <c r="C1702" s="31"/>
      <c r="D1702" s="31"/>
      <c r="O1702" s="31"/>
    </row>
    <row r="1703" spans="2:15" s="23" customFormat="1" ht="13.35" customHeight="1" x14ac:dyDescent="0.2">
      <c r="B1703" s="31"/>
      <c r="C1703" s="31"/>
      <c r="D1703" s="31"/>
      <c r="O1703" s="31"/>
    </row>
    <row r="1704" spans="2:15" s="23" customFormat="1" ht="13.35" customHeight="1" x14ac:dyDescent="0.2">
      <c r="B1704" s="31"/>
      <c r="C1704" s="31"/>
      <c r="D1704" s="31"/>
      <c r="O1704" s="31"/>
    </row>
    <row r="1705" spans="2:15" s="23" customFormat="1" ht="13.35" customHeight="1" x14ac:dyDescent="0.2">
      <c r="B1705" s="31"/>
      <c r="C1705" s="31"/>
      <c r="D1705" s="31"/>
      <c r="O1705" s="31"/>
    </row>
    <row r="1706" spans="2:15" s="23" customFormat="1" ht="13.35" customHeight="1" x14ac:dyDescent="0.2">
      <c r="B1706" s="31"/>
      <c r="C1706" s="31"/>
      <c r="D1706" s="31"/>
      <c r="O1706" s="31"/>
    </row>
    <row r="1707" spans="2:15" s="23" customFormat="1" ht="13.35" customHeight="1" x14ac:dyDescent="0.2">
      <c r="B1707" s="31"/>
      <c r="C1707" s="31"/>
      <c r="D1707" s="31"/>
      <c r="O1707" s="31"/>
    </row>
    <row r="1708" spans="2:15" s="23" customFormat="1" ht="13.35" customHeight="1" x14ac:dyDescent="0.2">
      <c r="B1708" s="31"/>
      <c r="C1708" s="31"/>
      <c r="D1708" s="31"/>
      <c r="O1708" s="31"/>
    </row>
    <row r="1709" spans="2:15" s="23" customFormat="1" ht="13.35" customHeight="1" x14ac:dyDescent="0.2">
      <c r="B1709" s="31"/>
      <c r="C1709" s="31"/>
      <c r="D1709" s="31"/>
      <c r="O1709" s="31"/>
    </row>
    <row r="1710" spans="2:15" s="23" customFormat="1" ht="13.35" customHeight="1" x14ac:dyDescent="0.2">
      <c r="B1710" s="31"/>
      <c r="C1710" s="31"/>
      <c r="D1710" s="31"/>
      <c r="O1710" s="31"/>
    </row>
    <row r="1711" spans="2:15" s="23" customFormat="1" ht="13.35" customHeight="1" x14ac:dyDescent="0.2">
      <c r="B1711" s="31"/>
      <c r="C1711" s="31"/>
      <c r="D1711" s="31"/>
      <c r="O1711" s="31"/>
    </row>
    <row r="1712" spans="2:15" s="23" customFormat="1" ht="13.35" customHeight="1" x14ac:dyDescent="0.2">
      <c r="B1712" s="31"/>
      <c r="C1712" s="31"/>
      <c r="D1712" s="31"/>
      <c r="O1712" s="31"/>
    </row>
    <row r="1713" spans="2:15" s="23" customFormat="1" ht="13.35" customHeight="1" x14ac:dyDescent="0.2">
      <c r="B1713" s="31"/>
      <c r="C1713" s="31"/>
      <c r="D1713" s="31"/>
      <c r="O1713" s="31"/>
    </row>
    <row r="1714" spans="2:15" s="23" customFormat="1" ht="13.35" customHeight="1" x14ac:dyDescent="0.2">
      <c r="B1714" s="31"/>
      <c r="C1714" s="31"/>
      <c r="D1714" s="31"/>
      <c r="O1714" s="31"/>
    </row>
    <row r="1715" spans="2:15" s="23" customFormat="1" ht="13.35" customHeight="1" x14ac:dyDescent="0.2">
      <c r="B1715" s="31"/>
      <c r="C1715" s="31"/>
      <c r="D1715" s="31"/>
      <c r="O1715" s="31"/>
    </row>
    <row r="1716" spans="2:15" s="23" customFormat="1" ht="13.35" customHeight="1" x14ac:dyDescent="0.2">
      <c r="B1716" s="31"/>
      <c r="C1716" s="31"/>
      <c r="D1716" s="31"/>
      <c r="O1716" s="31"/>
    </row>
    <row r="1717" spans="2:15" s="23" customFormat="1" ht="13.35" customHeight="1" x14ac:dyDescent="0.2">
      <c r="B1717" s="31"/>
      <c r="C1717" s="31"/>
      <c r="D1717" s="31"/>
      <c r="O1717" s="31"/>
    </row>
    <row r="1718" spans="2:15" s="23" customFormat="1" ht="13.35" customHeight="1" x14ac:dyDescent="0.2">
      <c r="B1718" s="31"/>
      <c r="C1718" s="31"/>
      <c r="D1718" s="31"/>
      <c r="O1718" s="31"/>
    </row>
    <row r="1719" spans="2:15" s="23" customFormat="1" ht="13.35" customHeight="1" x14ac:dyDescent="0.2">
      <c r="B1719" s="31"/>
      <c r="C1719" s="31"/>
      <c r="D1719" s="31"/>
      <c r="O1719" s="31"/>
    </row>
    <row r="1720" spans="2:15" s="23" customFormat="1" ht="13.35" customHeight="1" x14ac:dyDescent="0.2">
      <c r="B1720" s="31"/>
      <c r="C1720" s="31"/>
      <c r="D1720" s="31"/>
      <c r="O1720" s="31"/>
    </row>
    <row r="1721" spans="2:15" s="23" customFormat="1" ht="13.35" customHeight="1" x14ac:dyDescent="0.2">
      <c r="B1721" s="31"/>
      <c r="C1721" s="31"/>
      <c r="D1721" s="31"/>
      <c r="O1721" s="31"/>
    </row>
    <row r="1722" spans="2:15" s="23" customFormat="1" ht="13.35" customHeight="1" x14ac:dyDescent="0.2">
      <c r="B1722" s="31"/>
      <c r="C1722" s="31"/>
      <c r="D1722" s="31"/>
      <c r="O1722" s="31"/>
    </row>
    <row r="1723" spans="2:15" s="23" customFormat="1" ht="13.35" customHeight="1" x14ac:dyDescent="0.2">
      <c r="B1723" s="31"/>
      <c r="C1723" s="31"/>
      <c r="D1723" s="31"/>
      <c r="O1723" s="31"/>
    </row>
    <row r="1724" spans="2:15" s="23" customFormat="1" ht="13.35" customHeight="1" x14ac:dyDescent="0.2">
      <c r="B1724" s="31"/>
      <c r="C1724" s="31"/>
      <c r="D1724" s="31"/>
      <c r="O1724" s="31"/>
    </row>
    <row r="1725" spans="2:15" s="23" customFormat="1" ht="13.35" customHeight="1" x14ac:dyDescent="0.2">
      <c r="B1725" s="31"/>
      <c r="C1725" s="31"/>
      <c r="D1725" s="31"/>
      <c r="O1725" s="31"/>
    </row>
    <row r="1726" spans="2:15" s="23" customFormat="1" ht="13.35" customHeight="1" x14ac:dyDescent="0.2">
      <c r="B1726" s="31"/>
      <c r="C1726" s="31"/>
      <c r="D1726" s="31"/>
      <c r="O1726" s="31"/>
    </row>
    <row r="1727" spans="2:15" s="23" customFormat="1" ht="13.35" customHeight="1" x14ac:dyDescent="0.2">
      <c r="B1727" s="31"/>
      <c r="C1727" s="31"/>
      <c r="D1727" s="31"/>
      <c r="O1727" s="31"/>
    </row>
    <row r="1728" spans="2:15" s="23" customFormat="1" ht="13.35" customHeight="1" x14ac:dyDescent="0.2">
      <c r="B1728" s="31"/>
      <c r="C1728" s="31"/>
      <c r="D1728" s="31"/>
      <c r="O1728" s="31"/>
    </row>
    <row r="1729" spans="2:15" s="23" customFormat="1" ht="13.35" customHeight="1" x14ac:dyDescent="0.2">
      <c r="B1729" s="31"/>
      <c r="C1729" s="31"/>
      <c r="D1729" s="31"/>
      <c r="O1729" s="31"/>
    </row>
    <row r="1730" spans="2:15" s="23" customFormat="1" ht="13.35" customHeight="1" x14ac:dyDescent="0.2">
      <c r="B1730" s="31"/>
      <c r="C1730" s="31"/>
      <c r="D1730" s="31"/>
      <c r="O1730" s="31"/>
    </row>
    <row r="1731" spans="2:15" s="23" customFormat="1" ht="13.35" customHeight="1" x14ac:dyDescent="0.2">
      <c r="B1731" s="31"/>
      <c r="C1731" s="31"/>
      <c r="D1731" s="31"/>
      <c r="O1731" s="31"/>
    </row>
    <row r="1732" spans="2:15" s="23" customFormat="1" ht="13.35" customHeight="1" x14ac:dyDescent="0.2">
      <c r="B1732" s="31"/>
      <c r="C1732" s="31"/>
      <c r="D1732" s="31"/>
      <c r="O1732" s="31"/>
    </row>
    <row r="1733" spans="2:15" s="23" customFormat="1" ht="13.35" customHeight="1" x14ac:dyDescent="0.2">
      <c r="B1733" s="31"/>
      <c r="C1733" s="31"/>
      <c r="D1733" s="31"/>
      <c r="O1733" s="31"/>
    </row>
    <row r="1734" spans="2:15" s="23" customFormat="1" ht="13.35" customHeight="1" x14ac:dyDescent="0.2">
      <c r="B1734" s="31"/>
      <c r="C1734" s="31"/>
      <c r="D1734" s="31"/>
      <c r="O1734" s="31"/>
    </row>
    <row r="1735" spans="2:15" s="23" customFormat="1" ht="13.35" customHeight="1" x14ac:dyDescent="0.2">
      <c r="B1735" s="31"/>
      <c r="C1735" s="31"/>
      <c r="D1735" s="31"/>
      <c r="O1735" s="31"/>
    </row>
    <row r="1736" spans="2:15" s="23" customFormat="1" ht="13.35" customHeight="1" x14ac:dyDescent="0.2">
      <c r="B1736" s="31"/>
      <c r="C1736" s="31"/>
      <c r="D1736" s="31"/>
      <c r="O1736" s="31"/>
    </row>
    <row r="1737" spans="2:15" s="23" customFormat="1" ht="13.35" customHeight="1" x14ac:dyDescent="0.2">
      <c r="B1737" s="31"/>
      <c r="C1737" s="31"/>
      <c r="D1737" s="31"/>
      <c r="O1737" s="31"/>
    </row>
    <row r="1738" spans="2:15" s="23" customFormat="1" ht="13.35" customHeight="1" x14ac:dyDescent="0.2">
      <c r="B1738" s="31"/>
      <c r="C1738" s="31"/>
      <c r="D1738" s="31"/>
      <c r="O1738" s="31"/>
    </row>
    <row r="1739" spans="2:15" s="23" customFormat="1" ht="13.35" customHeight="1" x14ac:dyDescent="0.2">
      <c r="B1739" s="31"/>
      <c r="C1739" s="31"/>
      <c r="D1739" s="31"/>
      <c r="O1739" s="31"/>
    </row>
    <row r="1740" spans="2:15" s="23" customFormat="1" ht="13.35" customHeight="1" x14ac:dyDescent="0.2">
      <c r="B1740" s="31"/>
      <c r="C1740" s="31"/>
      <c r="D1740" s="31"/>
      <c r="O1740" s="31"/>
    </row>
    <row r="1741" spans="2:15" s="23" customFormat="1" ht="13.35" customHeight="1" x14ac:dyDescent="0.2">
      <c r="B1741" s="31"/>
      <c r="C1741" s="31"/>
      <c r="D1741" s="31"/>
      <c r="O1741" s="31"/>
    </row>
    <row r="1742" spans="2:15" s="23" customFormat="1" ht="13.35" customHeight="1" x14ac:dyDescent="0.2">
      <c r="B1742" s="31"/>
      <c r="C1742" s="31"/>
      <c r="D1742" s="31"/>
      <c r="O1742" s="31"/>
    </row>
    <row r="1743" spans="2:15" s="23" customFormat="1" ht="13.35" customHeight="1" x14ac:dyDescent="0.2">
      <c r="B1743" s="31"/>
      <c r="C1743" s="31"/>
      <c r="D1743" s="31"/>
      <c r="O1743" s="31"/>
    </row>
    <row r="1744" spans="2:15" s="23" customFormat="1" ht="13.35" customHeight="1" x14ac:dyDescent="0.2">
      <c r="B1744" s="31"/>
      <c r="C1744" s="31"/>
      <c r="D1744" s="31"/>
      <c r="O1744" s="31"/>
    </row>
    <row r="1745" spans="2:15" s="23" customFormat="1" ht="13.35" customHeight="1" x14ac:dyDescent="0.2">
      <c r="B1745" s="31"/>
      <c r="C1745" s="31"/>
      <c r="D1745" s="31"/>
      <c r="O1745" s="31"/>
    </row>
    <row r="1746" spans="2:15" s="23" customFormat="1" ht="13.35" customHeight="1" x14ac:dyDescent="0.2">
      <c r="B1746" s="31"/>
      <c r="C1746" s="31"/>
      <c r="D1746" s="31"/>
      <c r="O1746" s="31"/>
    </row>
    <row r="1747" spans="2:15" s="23" customFormat="1" ht="13.35" customHeight="1" x14ac:dyDescent="0.2">
      <c r="B1747" s="31"/>
      <c r="C1747" s="31"/>
      <c r="D1747" s="31"/>
      <c r="O1747" s="31"/>
    </row>
    <row r="1748" spans="2:15" s="23" customFormat="1" ht="13.35" customHeight="1" x14ac:dyDescent="0.2">
      <c r="B1748" s="31"/>
      <c r="C1748" s="31"/>
      <c r="D1748" s="31"/>
      <c r="O1748" s="31"/>
    </row>
    <row r="1749" spans="2:15" s="23" customFormat="1" ht="13.35" customHeight="1" x14ac:dyDescent="0.2">
      <c r="B1749" s="31"/>
      <c r="C1749" s="31"/>
      <c r="D1749" s="31"/>
      <c r="O1749" s="31"/>
    </row>
    <row r="1750" spans="2:15" s="23" customFormat="1" ht="13.35" customHeight="1" x14ac:dyDescent="0.2">
      <c r="B1750" s="31"/>
      <c r="C1750" s="31"/>
      <c r="D1750" s="31"/>
      <c r="O1750" s="31"/>
    </row>
    <row r="1751" spans="2:15" s="23" customFormat="1" ht="13.35" customHeight="1" x14ac:dyDescent="0.2">
      <c r="B1751" s="31"/>
      <c r="C1751" s="31"/>
      <c r="D1751" s="31"/>
      <c r="O1751" s="31"/>
    </row>
    <row r="1752" spans="2:15" s="23" customFormat="1" ht="13.35" customHeight="1" x14ac:dyDescent="0.2">
      <c r="B1752" s="31"/>
      <c r="C1752" s="31"/>
      <c r="D1752" s="31"/>
      <c r="O1752" s="31"/>
    </row>
    <row r="1753" spans="2:15" s="23" customFormat="1" ht="13.35" customHeight="1" x14ac:dyDescent="0.2">
      <c r="B1753" s="31"/>
      <c r="C1753" s="31"/>
      <c r="D1753" s="31"/>
      <c r="O1753" s="31"/>
    </row>
    <row r="1754" spans="2:15" s="23" customFormat="1" ht="13.35" customHeight="1" x14ac:dyDescent="0.2">
      <c r="B1754" s="31"/>
      <c r="C1754" s="31"/>
      <c r="D1754" s="31"/>
      <c r="O1754" s="31"/>
    </row>
    <row r="1755" spans="2:15" s="23" customFormat="1" ht="13.35" customHeight="1" x14ac:dyDescent="0.2">
      <c r="B1755" s="31"/>
      <c r="C1755" s="31"/>
      <c r="D1755" s="31"/>
      <c r="O1755" s="31"/>
    </row>
    <row r="1756" spans="2:15" s="23" customFormat="1" ht="13.35" customHeight="1" x14ac:dyDescent="0.2">
      <c r="B1756" s="31"/>
      <c r="C1756" s="31"/>
      <c r="D1756" s="31"/>
      <c r="O1756" s="31"/>
    </row>
    <row r="1757" spans="2:15" s="23" customFormat="1" ht="13.35" customHeight="1" x14ac:dyDescent="0.2">
      <c r="B1757" s="31"/>
      <c r="C1757" s="31"/>
      <c r="D1757" s="31"/>
      <c r="O1757" s="31"/>
    </row>
    <row r="1758" spans="2:15" s="23" customFormat="1" ht="13.35" customHeight="1" x14ac:dyDescent="0.2">
      <c r="B1758" s="31"/>
      <c r="C1758" s="31"/>
      <c r="D1758" s="31"/>
      <c r="O1758" s="31"/>
    </row>
    <row r="1759" spans="2:15" s="23" customFormat="1" ht="13.35" customHeight="1" x14ac:dyDescent="0.2">
      <c r="B1759" s="31"/>
      <c r="C1759" s="31"/>
      <c r="D1759" s="31"/>
      <c r="O1759" s="31"/>
    </row>
    <row r="1760" spans="2:15" s="23" customFormat="1" ht="13.35" customHeight="1" x14ac:dyDescent="0.2">
      <c r="B1760" s="31"/>
      <c r="C1760" s="31"/>
      <c r="D1760" s="31"/>
      <c r="O1760" s="31"/>
    </row>
    <row r="1761" spans="2:15" s="23" customFormat="1" ht="13.35" customHeight="1" x14ac:dyDescent="0.2">
      <c r="B1761" s="31"/>
      <c r="C1761" s="31"/>
      <c r="D1761" s="31"/>
      <c r="O1761" s="31"/>
    </row>
    <row r="1762" spans="2:15" s="23" customFormat="1" ht="13.35" customHeight="1" x14ac:dyDescent="0.2">
      <c r="B1762" s="31"/>
      <c r="C1762" s="31"/>
      <c r="D1762" s="31"/>
      <c r="O1762" s="31"/>
    </row>
    <row r="1763" spans="2:15" s="23" customFormat="1" ht="13.35" customHeight="1" x14ac:dyDescent="0.2">
      <c r="B1763" s="31"/>
      <c r="C1763" s="31"/>
      <c r="D1763" s="31"/>
      <c r="O1763" s="31"/>
    </row>
    <row r="1764" spans="2:15" s="23" customFormat="1" ht="13.35" customHeight="1" x14ac:dyDescent="0.2">
      <c r="B1764" s="31"/>
      <c r="C1764" s="31"/>
      <c r="D1764" s="31"/>
      <c r="O1764" s="31"/>
    </row>
    <row r="1765" spans="2:15" s="23" customFormat="1" ht="13.35" customHeight="1" x14ac:dyDescent="0.2">
      <c r="B1765" s="31"/>
      <c r="C1765" s="31"/>
      <c r="D1765" s="31"/>
      <c r="O1765" s="31"/>
    </row>
    <row r="1766" spans="2:15" s="23" customFormat="1" ht="13.35" customHeight="1" x14ac:dyDescent="0.2">
      <c r="B1766" s="31"/>
      <c r="C1766" s="31"/>
      <c r="D1766" s="31"/>
      <c r="O1766" s="31"/>
    </row>
    <row r="1767" spans="2:15" s="23" customFormat="1" ht="13.35" customHeight="1" x14ac:dyDescent="0.2">
      <c r="B1767" s="31"/>
      <c r="C1767" s="31"/>
      <c r="D1767" s="31"/>
      <c r="O1767" s="31"/>
    </row>
    <row r="1768" spans="2:15" s="23" customFormat="1" ht="13.35" customHeight="1" x14ac:dyDescent="0.2">
      <c r="B1768" s="31"/>
      <c r="C1768" s="31"/>
      <c r="D1768" s="31"/>
      <c r="O1768" s="31"/>
    </row>
    <row r="1769" spans="2:15" s="23" customFormat="1" ht="13.35" customHeight="1" x14ac:dyDescent="0.2">
      <c r="B1769" s="31"/>
      <c r="C1769" s="31"/>
      <c r="D1769" s="31"/>
      <c r="O1769" s="31"/>
    </row>
    <row r="1770" spans="2:15" s="23" customFormat="1" ht="13.35" customHeight="1" x14ac:dyDescent="0.2">
      <c r="B1770" s="31"/>
      <c r="C1770" s="31"/>
      <c r="D1770" s="31"/>
      <c r="O1770" s="31"/>
    </row>
    <row r="1771" spans="2:15" s="23" customFormat="1" ht="13.35" customHeight="1" x14ac:dyDescent="0.2">
      <c r="B1771" s="31"/>
      <c r="C1771" s="31"/>
      <c r="D1771" s="31"/>
      <c r="O1771" s="31"/>
    </row>
    <row r="1772" spans="2:15" s="23" customFormat="1" ht="13.35" customHeight="1" x14ac:dyDescent="0.2">
      <c r="B1772" s="31"/>
      <c r="C1772" s="31"/>
      <c r="D1772" s="31"/>
      <c r="O1772" s="31"/>
    </row>
    <row r="1773" spans="2:15" s="23" customFormat="1" ht="13.35" customHeight="1" x14ac:dyDescent="0.2">
      <c r="B1773" s="31"/>
      <c r="C1773" s="31"/>
      <c r="D1773" s="31"/>
      <c r="O1773" s="31"/>
    </row>
    <row r="1774" spans="2:15" s="23" customFormat="1" ht="13.35" customHeight="1" x14ac:dyDescent="0.2">
      <c r="B1774" s="31"/>
      <c r="C1774" s="31"/>
      <c r="D1774" s="31"/>
      <c r="O1774" s="31"/>
    </row>
    <row r="1775" spans="2:15" s="23" customFormat="1" ht="13.35" customHeight="1" x14ac:dyDescent="0.2">
      <c r="B1775" s="31"/>
      <c r="C1775" s="31"/>
      <c r="D1775" s="31"/>
      <c r="O1775" s="31"/>
    </row>
    <row r="1776" spans="2:15" s="23" customFormat="1" ht="13.35" customHeight="1" x14ac:dyDescent="0.2">
      <c r="B1776" s="31"/>
      <c r="C1776" s="31"/>
      <c r="D1776" s="31"/>
      <c r="O1776" s="31"/>
    </row>
    <row r="1777" spans="2:15" s="23" customFormat="1" ht="13.35" customHeight="1" x14ac:dyDescent="0.2">
      <c r="B1777" s="31"/>
      <c r="C1777" s="31"/>
      <c r="D1777" s="31"/>
      <c r="O1777" s="31"/>
    </row>
    <row r="1778" spans="2:15" s="23" customFormat="1" ht="13.35" customHeight="1" x14ac:dyDescent="0.2">
      <c r="B1778" s="31"/>
      <c r="C1778" s="31"/>
      <c r="D1778" s="31"/>
      <c r="O1778" s="31"/>
    </row>
    <row r="1779" spans="2:15" s="23" customFormat="1" ht="13.35" customHeight="1" x14ac:dyDescent="0.2">
      <c r="B1779" s="31"/>
      <c r="C1779" s="31"/>
      <c r="D1779" s="31"/>
      <c r="O1779" s="31"/>
    </row>
    <row r="1780" spans="2:15" s="23" customFormat="1" ht="13.35" customHeight="1" x14ac:dyDescent="0.2">
      <c r="B1780" s="31"/>
      <c r="C1780" s="31"/>
      <c r="D1780" s="31"/>
      <c r="O1780" s="31"/>
    </row>
    <row r="1781" spans="2:15" s="23" customFormat="1" ht="13.35" customHeight="1" x14ac:dyDescent="0.2">
      <c r="B1781" s="31"/>
      <c r="C1781" s="31"/>
      <c r="D1781" s="31"/>
      <c r="O1781" s="31"/>
    </row>
    <row r="1782" spans="2:15" s="23" customFormat="1" ht="13.35" customHeight="1" x14ac:dyDescent="0.2">
      <c r="B1782" s="31"/>
      <c r="C1782" s="31"/>
      <c r="D1782" s="31"/>
      <c r="O1782" s="31"/>
    </row>
    <row r="1783" spans="2:15" s="23" customFormat="1" ht="13.35" customHeight="1" x14ac:dyDescent="0.2">
      <c r="B1783" s="31"/>
      <c r="C1783" s="31"/>
      <c r="D1783" s="31"/>
      <c r="O1783" s="31"/>
    </row>
    <row r="1784" spans="2:15" s="23" customFormat="1" ht="13.35" customHeight="1" x14ac:dyDescent="0.2">
      <c r="B1784" s="31"/>
      <c r="C1784" s="31"/>
      <c r="D1784" s="31"/>
      <c r="O1784" s="31"/>
    </row>
    <row r="1785" spans="2:15" s="23" customFormat="1" ht="13.35" customHeight="1" x14ac:dyDescent="0.2">
      <c r="B1785" s="31"/>
      <c r="C1785" s="31"/>
      <c r="D1785" s="31"/>
      <c r="O1785" s="31"/>
    </row>
    <row r="1786" spans="2:15" s="23" customFormat="1" ht="13.35" customHeight="1" x14ac:dyDescent="0.2">
      <c r="B1786" s="31"/>
      <c r="C1786" s="31"/>
      <c r="D1786" s="31"/>
      <c r="O1786" s="31"/>
    </row>
    <row r="1787" spans="2:15" s="23" customFormat="1" ht="13.35" customHeight="1" x14ac:dyDescent="0.2">
      <c r="B1787" s="31"/>
      <c r="C1787" s="31"/>
      <c r="D1787" s="31"/>
      <c r="O1787" s="31"/>
    </row>
    <row r="1788" spans="2:15" s="23" customFormat="1" ht="13.35" customHeight="1" x14ac:dyDescent="0.2">
      <c r="B1788" s="31"/>
      <c r="C1788" s="31"/>
      <c r="D1788" s="31"/>
      <c r="O1788" s="31"/>
    </row>
    <row r="1789" spans="2:15" s="23" customFormat="1" ht="13.35" customHeight="1" x14ac:dyDescent="0.2">
      <c r="B1789" s="31"/>
      <c r="C1789" s="31"/>
      <c r="D1789" s="31"/>
      <c r="O1789" s="31"/>
    </row>
    <row r="1790" spans="2:15" s="23" customFormat="1" ht="13.35" customHeight="1" x14ac:dyDescent="0.2">
      <c r="B1790" s="31"/>
      <c r="C1790" s="31"/>
      <c r="D1790" s="31"/>
      <c r="O1790" s="31"/>
    </row>
    <row r="1791" spans="2:15" s="23" customFormat="1" ht="13.35" customHeight="1" x14ac:dyDescent="0.2">
      <c r="B1791" s="31"/>
      <c r="C1791" s="31"/>
      <c r="D1791" s="31"/>
      <c r="O1791" s="31"/>
    </row>
    <row r="1792" spans="2:15" s="23" customFormat="1" ht="13.35" customHeight="1" x14ac:dyDescent="0.2">
      <c r="B1792" s="31"/>
      <c r="C1792" s="31"/>
      <c r="D1792" s="31"/>
      <c r="O1792" s="31"/>
    </row>
    <row r="1793" spans="2:15" s="23" customFormat="1" ht="13.35" customHeight="1" x14ac:dyDescent="0.2">
      <c r="B1793" s="31"/>
      <c r="C1793" s="31"/>
      <c r="D1793" s="31"/>
      <c r="O1793" s="31"/>
    </row>
    <row r="1794" spans="2:15" s="23" customFormat="1" ht="13.35" customHeight="1" x14ac:dyDescent="0.2">
      <c r="B1794" s="31"/>
      <c r="C1794" s="31"/>
      <c r="D1794" s="31"/>
      <c r="O1794" s="31"/>
    </row>
    <row r="1795" spans="2:15" s="23" customFormat="1" ht="13.35" customHeight="1" x14ac:dyDescent="0.2">
      <c r="B1795" s="31"/>
      <c r="C1795" s="31"/>
      <c r="D1795" s="31"/>
      <c r="O1795" s="31"/>
    </row>
    <row r="1796" spans="2:15" s="23" customFormat="1" ht="13.35" customHeight="1" x14ac:dyDescent="0.2">
      <c r="B1796" s="31"/>
      <c r="C1796" s="31"/>
      <c r="D1796" s="31"/>
      <c r="O1796" s="31"/>
    </row>
    <row r="1797" spans="2:15" s="23" customFormat="1" ht="13.35" customHeight="1" x14ac:dyDescent="0.2">
      <c r="B1797" s="31"/>
      <c r="C1797" s="31"/>
      <c r="D1797" s="31"/>
      <c r="O1797" s="31"/>
    </row>
    <row r="1798" spans="2:15" s="23" customFormat="1" ht="13.35" customHeight="1" x14ac:dyDescent="0.2">
      <c r="B1798" s="31"/>
      <c r="C1798" s="31"/>
      <c r="D1798" s="31"/>
      <c r="O1798" s="31"/>
    </row>
    <row r="1799" spans="2:15" s="23" customFormat="1" ht="13.35" customHeight="1" x14ac:dyDescent="0.2">
      <c r="B1799" s="31"/>
      <c r="C1799" s="31"/>
      <c r="D1799" s="31"/>
      <c r="O1799" s="31"/>
    </row>
    <row r="1800" spans="2:15" s="23" customFormat="1" ht="13.35" customHeight="1" x14ac:dyDescent="0.2">
      <c r="B1800" s="31"/>
      <c r="C1800" s="31"/>
      <c r="D1800" s="31"/>
      <c r="O1800" s="31"/>
    </row>
    <row r="1801" spans="2:15" s="23" customFormat="1" ht="13.35" customHeight="1" x14ac:dyDescent="0.2">
      <c r="B1801" s="31"/>
      <c r="C1801" s="31"/>
      <c r="D1801" s="31"/>
      <c r="O1801" s="31"/>
    </row>
    <row r="1802" spans="2:15" s="23" customFormat="1" ht="13.35" customHeight="1" x14ac:dyDescent="0.2">
      <c r="B1802" s="31"/>
      <c r="C1802" s="31"/>
      <c r="D1802" s="31"/>
      <c r="O1802" s="31"/>
    </row>
    <row r="1803" spans="2:15" s="23" customFormat="1" ht="13.35" customHeight="1" x14ac:dyDescent="0.2">
      <c r="B1803" s="31"/>
      <c r="C1803" s="31"/>
      <c r="D1803" s="31"/>
      <c r="O1803" s="31"/>
    </row>
    <row r="1804" spans="2:15" s="23" customFormat="1" ht="13.35" customHeight="1" x14ac:dyDescent="0.2">
      <c r="B1804" s="31"/>
      <c r="C1804" s="31"/>
      <c r="D1804" s="31"/>
      <c r="O1804" s="31"/>
    </row>
    <row r="1805" spans="2:15" s="23" customFormat="1" ht="13.35" customHeight="1" x14ac:dyDescent="0.2">
      <c r="B1805" s="31"/>
      <c r="C1805" s="31"/>
      <c r="D1805" s="31"/>
      <c r="O1805" s="31"/>
    </row>
    <row r="1806" spans="2:15" s="23" customFormat="1" ht="13.35" customHeight="1" x14ac:dyDescent="0.2">
      <c r="B1806" s="31"/>
      <c r="C1806" s="31"/>
      <c r="D1806" s="31"/>
      <c r="O1806" s="31"/>
    </row>
    <row r="1807" spans="2:15" s="23" customFormat="1" ht="13.35" customHeight="1" x14ac:dyDescent="0.2">
      <c r="B1807" s="31"/>
      <c r="C1807" s="31"/>
      <c r="D1807" s="31"/>
      <c r="O1807" s="31"/>
    </row>
    <row r="1808" spans="2:15" s="23" customFormat="1" ht="13.35" customHeight="1" x14ac:dyDescent="0.2">
      <c r="B1808" s="31"/>
      <c r="C1808" s="31"/>
      <c r="D1808" s="31"/>
      <c r="O1808" s="31"/>
    </row>
    <row r="1809" spans="2:15" s="23" customFormat="1" ht="13.35" customHeight="1" x14ac:dyDescent="0.2">
      <c r="B1809" s="31"/>
      <c r="C1809" s="31"/>
      <c r="D1809" s="31"/>
      <c r="O1809" s="31"/>
    </row>
    <row r="1810" spans="2:15" s="23" customFormat="1" ht="13.35" customHeight="1" x14ac:dyDescent="0.2">
      <c r="B1810" s="31"/>
      <c r="C1810" s="31"/>
      <c r="D1810" s="31"/>
      <c r="O1810" s="31"/>
    </row>
    <row r="1811" spans="2:15" s="23" customFormat="1" ht="13.35" customHeight="1" x14ac:dyDescent="0.2">
      <c r="B1811" s="31"/>
      <c r="C1811" s="31"/>
      <c r="D1811" s="31"/>
      <c r="O1811" s="31"/>
    </row>
    <row r="1812" spans="2:15" s="23" customFormat="1" ht="13.35" customHeight="1" x14ac:dyDescent="0.2">
      <c r="B1812" s="31"/>
      <c r="C1812" s="31"/>
      <c r="D1812" s="31"/>
      <c r="O1812" s="31"/>
    </row>
    <row r="1813" spans="2:15" s="23" customFormat="1" ht="13.35" customHeight="1" x14ac:dyDescent="0.2">
      <c r="B1813" s="31"/>
      <c r="C1813" s="31"/>
      <c r="D1813" s="31"/>
      <c r="O1813" s="31"/>
    </row>
    <row r="1814" spans="2:15" s="23" customFormat="1" ht="13.35" customHeight="1" x14ac:dyDescent="0.2">
      <c r="B1814" s="31"/>
      <c r="C1814" s="31"/>
      <c r="D1814" s="31"/>
      <c r="O1814" s="31"/>
    </row>
    <row r="1815" spans="2:15" s="23" customFormat="1" ht="13.35" customHeight="1" x14ac:dyDescent="0.2">
      <c r="B1815" s="31"/>
      <c r="C1815" s="31"/>
      <c r="D1815" s="31"/>
      <c r="O1815" s="31"/>
    </row>
    <row r="1816" spans="2:15" s="23" customFormat="1" ht="13.35" customHeight="1" x14ac:dyDescent="0.2">
      <c r="B1816" s="31"/>
      <c r="C1816" s="31"/>
      <c r="D1816" s="31"/>
      <c r="O1816" s="31"/>
    </row>
    <row r="1817" spans="2:15" s="23" customFormat="1" ht="13.35" customHeight="1" x14ac:dyDescent="0.2">
      <c r="B1817" s="31"/>
      <c r="C1817" s="31"/>
      <c r="D1817" s="31"/>
      <c r="O1817" s="31"/>
    </row>
    <row r="1818" spans="2:15" s="23" customFormat="1" ht="13.35" customHeight="1" x14ac:dyDescent="0.2">
      <c r="B1818" s="31"/>
      <c r="C1818" s="31"/>
      <c r="D1818" s="31"/>
      <c r="O1818" s="31"/>
    </row>
    <row r="1819" spans="2:15" s="23" customFormat="1" ht="13.35" customHeight="1" x14ac:dyDescent="0.2">
      <c r="B1819" s="31"/>
      <c r="C1819" s="31"/>
      <c r="D1819" s="31"/>
      <c r="O1819" s="31"/>
    </row>
    <row r="1820" spans="2:15" s="23" customFormat="1" ht="13.35" customHeight="1" x14ac:dyDescent="0.2">
      <c r="B1820" s="31"/>
      <c r="C1820" s="31"/>
      <c r="D1820" s="31"/>
      <c r="O1820" s="31"/>
    </row>
    <row r="1821" spans="2:15" s="23" customFormat="1" ht="13.35" customHeight="1" x14ac:dyDescent="0.2">
      <c r="B1821" s="31"/>
      <c r="C1821" s="31"/>
      <c r="D1821" s="31"/>
      <c r="O1821" s="31"/>
    </row>
    <row r="1822" spans="2:15" s="23" customFormat="1" ht="13.35" customHeight="1" x14ac:dyDescent="0.2">
      <c r="B1822" s="31"/>
      <c r="C1822" s="31"/>
      <c r="D1822" s="31"/>
      <c r="O1822" s="31"/>
    </row>
    <row r="1823" spans="2:15" s="23" customFormat="1" ht="13.35" customHeight="1" x14ac:dyDescent="0.2">
      <c r="B1823" s="31"/>
      <c r="C1823" s="31"/>
      <c r="D1823" s="31"/>
      <c r="O1823" s="31"/>
    </row>
    <row r="1824" spans="2:15" s="23" customFormat="1" ht="13.35" customHeight="1" x14ac:dyDescent="0.2">
      <c r="B1824" s="31"/>
      <c r="C1824" s="31"/>
      <c r="D1824" s="31"/>
      <c r="O1824" s="31"/>
    </row>
    <row r="1825" spans="2:15" s="23" customFormat="1" ht="13.35" customHeight="1" x14ac:dyDescent="0.2">
      <c r="B1825" s="31"/>
      <c r="C1825" s="31"/>
      <c r="D1825" s="31"/>
      <c r="O1825" s="31"/>
    </row>
    <row r="1826" spans="2:15" s="23" customFormat="1" ht="13.35" customHeight="1" x14ac:dyDescent="0.2">
      <c r="B1826" s="31"/>
      <c r="C1826" s="31"/>
      <c r="D1826" s="31"/>
      <c r="O1826" s="31"/>
    </row>
    <row r="1827" spans="2:15" s="23" customFormat="1" ht="13.35" customHeight="1" x14ac:dyDescent="0.2">
      <c r="B1827" s="31"/>
      <c r="C1827" s="31"/>
      <c r="D1827" s="31"/>
      <c r="O1827" s="31"/>
    </row>
    <row r="1828" spans="2:15" s="23" customFormat="1" ht="13.35" customHeight="1" x14ac:dyDescent="0.2">
      <c r="B1828" s="31"/>
      <c r="C1828" s="31"/>
      <c r="D1828" s="31"/>
      <c r="O1828" s="31"/>
    </row>
    <row r="1829" spans="2:15" s="23" customFormat="1" ht="13.35" customHeight="1" x14ac:dyDescent="0.2">
      <c r="B1829" s="31"/>
      <c r="C1829" s="31"/>
      <c r="D1829" s="31"/>
      <c r="O1829" s="31"/>
    </row>
    <row r="1830" spans="2:15" s="23" customFormat="1" ht="13.35" customHeight="1" x14ac:dyDescent="0.2">
      <c r="B1830" s="31"/>
      <c r="C1830" s="31"/>
      <c r="D1830" s="31"/>
      <c r="O1830" s="31"/>
    </row>
    <row r="1831" spans="2:15" s="23" customFormat="1" ht="13.35" customHeight="1" x14ac:dyDescent="0.2">
      <c r="B1831" s="31"/>
      <c r="C1831" s="31"/>
      <c r="D1831" s="31"/>
      <c r="O1831" s="31"/>
    </row>
    <row r="1832" spans="2:15" s="23" customFormat="1" ht="13.35" customHeight="1" x14ac:dyDescent="0.2">
      <c r="B1832" s="31"/>
      <c r="C1832" s="31"/>
      <c r="D1832" s="31"/>
      <c r="O1832" s="31"/>
    </row>
    <row r="1833" spans="2:15" s="23" customFormat="1" ht="13.35" customHeight="1" x14ac:dyDescent="0.2">
      <c r="B1833" s="31"/>
      <c r="C1833" s="31"/>
      <c r="D1833" s="31"/>
      <c r="O1833" s="31"/>
    </row>
    <row r="1834" spans="2:15" s="23" customFormat="1" ht="13.35" customHeight="1" x14ac:dyDescent="0.2">
      <c r="B1834" s="31"/>
      <c r="C1834" s="31"/>
      <c r="D1834" s="31"/>
      <c r="O1834" s="31"/>
    </row>
    <row r="1835" spans="2:15" s="23" customFormat="1" ht="13.35" customHeight="1" x14ac:dyDescent="0.2">
      <c r="B1835" s="31"/>
      <c r="C1835" s="31"/>
      <c r="D1835" s="31"/>
      <c r="O1835" s="31"/>
    </row>
    <row r="1836" spans="2:15" s="23" customFormat="1" ht="13.35" customHeight="1" x14ac:dyDescent="0.2">
      <c r="B1836" s="31"/>
      <c r="C1836" s="31"/>
      <c r="D1836" s="31"/>
      <c r="O1836" s="31"/>
    </row>
    <row r="1837" spans="2:15" s="23" customFormat="1" ht="13.35" customHeight="1" x14ac:dyDescent="0.2">
      <c r="B1837" s="31"/>
      <c r="C1837" s="31"/>
      <c r="D1837" s="31"/>
      <c r="O1837" s="31"/>
    </row>
    <row r="1838" spans="2:15" s="23" customFormat="1" ht="13.35" customHeight="1" x14ac:dyDescent="0.2">
      <c r="B1838" s="31"/>
      <c r="C1838" s="31"/>
      <c r="D1838" s="31"/>
      <c r="O1838" s="31"/>
    </row>
    <row r="1839" spans="2:15" s="23" customFormat="1" ht="13.35" customHeight="1" x14ac:dyDescent="0.2">
      <c r="B1839" s="31"/>
      <c r="C1839" s="31"/>
      <c r="D1839" s="31"/>
      <c r="O1839" s="31"/>
    </row>
    <row r="1840" spans="2:15" s="23" customFormat="1" ht="13.35" customHeight="1" x14ac:dyDescent="0.2">
      <c r="B1840" s="31"/>
      <c r="C1840" s="31"/>
      <c r="D1840" s="31"/>
      <c r="O1840" s="31"/>
    </row>
    <row r="1841" spans="2:15" s="23" customFormat="1" ht="13.35" customHeight="1" x14ac:dyDescent="0.2">
      <c r="B1841" s="31"/>
      <c r="C1841" s="31"/>
      <c r="D1841" s="31"/>
      <c r="O1841" s="31"/>
    </row>
    <row r="1842" spans="2:15" s="23" customFormat="1" ht="13.35" customHeight="1" x14ac:dyDescent="0.2">
      <c r="B1842" s="31"/>
      <c r="C1842" s="31"/>
      <c r="D1842" s="31"/>
      <c r="O1842" s="31"/>
    </row>
    <row r="1843" spans="2:15" s="23" customFormat="1" ht="13.35" customHeight="1" x14ac:dyDescent="0.2">
      <c r="B1843" s="31"/>
      <c r="C1843" s="31"/>
      <c r="D1843" s="31"/>
      <c r="O1843" s="31"/>
    </row>
    <row r="1844" spans="2:15" s="23" customFormat="1" ht="13.35" customHeight="1" x14ac:dyDescent="0.2">
      <c r="B1844" s="31"/>
      <c r="C1844" s="31"/>
      <c r="D1844" s="31"/>
      <c r="O1844" s="31"/>
    </row>
    <row r="1845" spans="2:15" s="23" customFormat="1" ht="13.35" customHeight="1" x14ac:dyDescent="0.2">
      <c r="B1845" s="31"/>
      <c r="C1845" s="31"/>
      <c r="D1845" s="31"/>
      <c r="O1845" s="31"/>
    </row>
    <row r="1846" spans="2:15" s="23" customFormat="1" ht="13.35" customHeight="1" x14ac:dyDescent="0.2">
      <c r="B1846" s="31"/>
      <c r="C1846" s="31"/>
      <c r="D1846" s="31"/>
      <c r="O1846" s="31"/>
    </row>
    <row r="1847" spans="2:15" s="23" customFormat="1" ht="13.35" customHeight="1" x14ac:dyDescent="0.2">
      <c r="B1847" s="31"/>
      <c r="C1847" s="31"/>
      <c r="D1847" s="31"/>
      <c r="O1847" s="31"/>
    </row>
    <row r="1848" spans="2:15" s="23" customFormat="1" ht="13.35" customHeight="1" x14ac:dyDescent="0.2">
      <c r="B1848" s="31"/>
      <c r="C1848" s="31"/>
      <c r="D1848" s="31"/>
      <c r="O1848" s="31"/>
    </row>
    <row r="1849" spans="2:15" s="23" customFormat="1" ht="13.35" customHeight="1" x14ac:dyDescent="0.2">
      <c r="B1849" s="31"/>
      <c r="C1849" s="31"/>
      <c r="D1849" s="31"/>
      <c r="O1849" s="31"/>
    </row>
    <row r="1850" spans="2:15" s="23" customFormat="1" ht="13.35" customHeight="1" x14ac:dyDescent="0.2">
      <c r="B1850" s="31"/>
      <c r="C1850" s="31"/>
      <c r="D1850" s="31"/>
      <c r="O1850" s="31"/>
    </row>
    <row r="1851" spans="2:15" s="23" customFormat="1" ht="13.35" customHeight="1" x14ac:dyDescent="0.2">
      <c r="B1851" s="31"/>
      <c r="C1851" s="31"/>
      <c r="D1851" s="31"/>
      <c r="O1851" s="31"/>
    </row>
    <row r="1852" spans="2:15" s="23" customFormat="1" ht="13.35" customHeight="1" x14ac:dyDescent="0.2">
      <c r="B1852" s="31"/>
      <c r="C1852" s="31"/>
      <c r="D1852" s="31"/>
      <c r="O1852" s="31"/>
    </row>
    <row r="1853" spans="2:15" s="23" customFormat="1" ht="13.35" customHeight="1" x14ac:dyDescent="0.2">
      <c r="B1853" s="31"/>
      <c r="C1853" s="31"/>
      <c r="D1853" s="31"/>
      <c r="O1853" s="31"/>
    </row>
    <row r="1854" spans="2:15" s="23" customFormat="1" ht="13.35" customHeight="1" x14ac:dyDescent="0.2">
      <c r="B1854" s="31"/>
      <c r="C1854" s="31"/>
      <c r="D1854" s="31"/>
      <c r="O1854" s="31"/>
    </row>
    <row r="1855" spans="2:15" s="23" customFormat="1" ht="13.35" customHeight="1" x14ac:dyDescent="0.2">
      <c r="B1855" s="31"/>
      <c r="C1855" s="31"/>
      <c r="D1855" s="31"/>
      <c r="O1855" s="31"/>
    </row>
    <row r="1856" spans="2:15" s="23" customFormat="1" ht="13.35" customHeight="1" x14ac:dyDescent="0.2">
      <c r="B1856" s="31"/>
      <c r="C1856" s="31"/>
      <c r="D1856" s="31"/>
      <c r="O1856" s="31"/>
    </row>
    <row r="1857" spans="2:15" s="23" customFormat="1" ht="13.35" customHeight="1" x14ac:dyDescent="0.2">
      <c r="B1857" s="31"/>
      <c r="C1857" s="31"/>
      <c r="D1857" s="31"/>
      <c r="O1857" s="31"/>
    </row>
    <row r="1858" spans="2:15" s="23" customFormat="1" ht="13.35" customHeight="1" x14ac:dyDescent="0.2">
      <c r="B1858" s="31"/>
      <c r="C1858" s="31"/>
      <c r="D1858" s="31"/>
      <c r="O1858" s="31"/>
    </row>
    <row r="1859" spans="2:15" s="23" customFormat="1" ht="13.35" customHeight="1" x14ac:dyDescent="0.2">
      <c r="B1859" s="31"/>
      <c r="C1859" s="31"/>
      <c r="D1859" s="31"/>
      <c r="O1859" s="31"/>
    </row>
    <row r="1860" spans="2:15" s="23" customFormat="1" ht="13.35" customHeight="1" x14ac:dyDescent="0.2">
      <c r="B1860" s="31"/>
      <c r="C1860" s="31"/>
      <c r="D1860" s="31"/>
      <c r="O1860" s="31"/>
    </row>
    <row r="1861" spans="2:15" s="23" customFormat="1" ht="13.35" customHeight="1" x14ac:dyDescent="0.2">
      <c r="B1861" s="31"/>
      <c r="C1861" s="31"/>
      <c r="D1861" s="31"/>
      <c r="O1861" s="31"/>
    </row>
    <row r="1862" spans="2:15" s="23" customFormat="1" ht="13.35" customHeight="1" x14ac:dyDescent="0.2">
      <c r="B1862" s="31"/>
      <c r="C1862" s="31"/>
      <c r="D1862" s="31"/>
      <c r="O1862" s="31"/>
    </row>
    <row r="1863" spans="2:15" s="23" customFormat="1" ht="13.35" customHeight="1" x14ac:dyDescent="0.2">
      <c r="B1863" s="31"/>
      <c r="C1863" s="31"/>
      <c r="D1863" s="31"/>
      <c r="O1863" s="31"/>
    </row>
    <row r="1864" spans="2:15" s="23" customFormat="1" ht="13.35" customHeight="1" x14ac:dyDescent="0.2">
      <c r="B1864" s="31"/>
      <c r="C1864" s="31"/>
      <c r="D1864" s="31"/>
      <c r="O1864" s="31"/>
    </row>
    <row r="1865" spans="2:15" s="23" customFormat="1" ht="13.35" customHeight="1" x14ac:dyDescent="0.2">
      <c r="B1865" s="31"/>
      <c r="C1865" s="31"/>
      <c r="D1865" s="31"/>
      <c r="O1865" s="31"/>
    </row>
    <row r="1866" spans="2:15" s="23" customFormat="1" ht="13.35" customHeight="1" x14ac:dyDescent="0.2">
      <c r="B1866" s="31"/>
      <c r="C1866" s="31"/>
      <c r="D1866" s="31"/>
      <c r="O1866" s="31"/>
    </row>
    <row r="1867" spans="2:15" s="23" customFormat="1" ht="13.35" customHeight="1" x14ac:dyDescent="0.2">
      <c r="B1867" s="31"/>
      <c r="C1867" s="31"/>
      <c r="D1867" s="31"/>
      <c r="O1867" s="31"/>
    </row>
    <row r="1868" spans="2:15" s="23" customFormat="1" ht="13.35" customHeight="1" x14ac:dyDescent="0.2">
      <c r="B1868" s="31"/>
      <c r="C1868" s="31"/>
      <c r="D1868" s="31"/>
      <c r="O1868" s="31"/>
    </row>
    <row r="1869" spans="2:15" s="23" customFormat="1" ht="13.35" customHeight="1" x14ac:dyDescent="0.2">
      <c r="B1869" s="31"/>
      <c r="C1869" s="31"/>
      <c r="D1869" s="31"/>
      <c r="O1869" s="31"/>
    </row>
    <row r="1870" spans="2:15" s="23" customFormat="1" ht="13.35" customHeight="1" x14ac:dyDescent="0.2">
      <c r="B1870" s="31"/>
      <c r="C1870" s="31"/>
      <c r="D1870" s="31"/>
      <c r="O1870" s="31"/>
    </row>
    <row r="1871" spans="2:15" s="23" customFormat="1" ht="13.35" customHeight="1" x14ac:dyDescent="0.2">
      <c r="B1871" s="31"/>
      <c r="C1871" s="31"/>
      <c r="D1871" s="31"/>
      <c r="O1871" s="31"/>
    </row>
    <row r="1872" spans="2:15" s="23" customFormat="1" ht="13.35" customHeight="1" x14ac:dyDescent="0.2">
      <c r="B1872" s="31"/>
      <c r="C1872" s="31"/>
      <c r="D1872" s="31"/>
      <c r="O1872" s="31"/>
    </row>
    <row r="1873" spans="2:15" s="23" customFormat="1" ht="13.35" customHeight="1" x14ac:dyDescent="0.2">
      <c r="B1873" s="31"/>
      <c r="C1873" s="31"/>
      <c r="D1873" s="31"/>
      <c r="O1873" s="31"/>
    </row>
    <row r="1874" spans="2:15" s="23" customFormat="1" ht="13.35" customHeight="1" x14ac:dyDescent="0.2">
      <c r="B1874" s="31"/>
      <c r="C1874" s="31"/>
      <c r="D1874" s="31"/>
      <c r="O1874" s="31"/>
    </row>
    <row r="1875" spans="2:15" s="23" customFormat="1" ht="13.35" customHeight="1" x14ac:dyDescent="0.2">
      <c r="B1875" s="31"/>
      <c r="C1875" s="31"/>
      <c r="D1875" s="31"/>
      <c r="O1875" s="31"/>
    </row>
    <row r="1876" spans="2:15" s="23" customFormat="1" ht="13.35" customHeight="1" x14ac:dyDescent="0.2">
      <c r="B1876" s="31"/>
      <c r="C1876" s="31"/>
      <c r="D1876" s="31"/>
      <c r="O1876" s="31"/>
    </row>
    <row r="1877" spans="2:15" s="23" customFormat="1" ht="13.35" customHeight="1" x14ac:dyDescent="0.2">
      <c r="B1877" s="31"/>
      <c r="C1877" s="31"/>
      <c r="D1877" s="31"/>
      <c r="O1877" s="31"/>
    </row>
    <row r="1878" spans="2:15" s="23" customFormat="1" ht="13.35" customHeight="1" x14ac:dyDescent="0.2">
      <c r="B1878" s="31"/>
      <c r="C1878" s="31"/>
      <c r="D1878" s="31"/>
      <c r="O1878" s="31"/>
    </row>
    <row r="1879" spans="2:15" s="23" customFormat="1" ht="13.35" customHeight="1" x14ac:dyDescent="0.2">
      <c r="B1879" s="31"/>
      <c r="C1879" s="31"/>
      <c r="D1879" s="31"/>
      <c r="O1879" s="31"/>
    </row>
    <row r="1880" spans="2:15" s="23" customFormat="1" ht="13.35" customHeight="1" x14ac:dyDescent="0.2">
      <c r="B1880" s="31"/>
      <c r="C1880" s="31"/>
      <c r="D1880" s="31"/>
      <c r="O1880" s="31"/>
    </row>
    <row r="1881" spans="2:15" s="23" customFormat="1" ht="13.35" customHeight="1" x14ac:dyDescent="0.2">
      <c r="B1881" s="31"/>
      <c r="C1881" s="31"/>
      <c r="D1881" s="31"/>
      <c r="O1881" s="31"/>
    </row>
    <row r="1882" spans="2:15" s="23" customFormat="1" ht="13.35" customHeight="1" x14ac:dyDescent="0.2">
      <c r="B1882" s="31"/>
      <c r="C1882" s="31"/>
      <c r="D1882" s="31"/>
      <c r="O1882" s="31"/>
    </row>
    <row r="1883" spans="2:15" s="23" customFormat="1" ht="13.35" customHeight="1" x14ac:dyDescent="0.2">
      <c r="B1883" s="31"/>
      <c r="C1883" s="31"/>
      <c r="D1883" s="31"/>
      <c r="O1883" s="31"/>
    </row>
    <row r="1884" spans="2:15" s="23" customFormat="1" ht="13.35" customHeight="1" x14ac:dyDescent="0.2">
      <c r="B1884" s="31"/>
      <c r="C1884" s="31"/>
      <c r="D1884" s="31"/>
      <c r="O1884" s="31"/>
    </row>
    <row r="1885" spans="2:15" s="23" customFormat="1" ht="13.35" customHeight="1" x14ac:dyDescent="0.2">
      <c r="B1885" s="31"/>
      <c r="C1885" s="31"/>
      <c r="D1885" s="31"/>
      <c r="O1885" s="31"/>
    </row>
    <row r="1886" spans="2:15" s="23" customFormat="1" ht="13.35" customHeight="1" x14ac:dyDescent="0.2">
      <c r="B1886" s="31"/>
      <c r="C1886" s="31"/>
      <c r="D1886" s="31"/>
      <c r="O1886" s="31"/>
    </row>
    <row r="1887" spans="2:15" s="23" customFormat="1" ht="13.35" customHeight="1" x14ac:dyDescent="0.2">
      <c r="B1887" s="31"/>
      <c r="C1887" s="31"/>
      <c r="D1887" s="31"/>
      <c r="O1887" s="31"/>
    </row>
    <row r="1888" spans="2:15" s="23" customFormat="1" ht="13.35" customHeight="1" x14ac:dyDescent="0.2">
      <c r="B1888" s="31"/>
      <c r="C1888" s="31"/>
      <c r="D1888" s="31"/>
      <c r="O1888" s="31"/>
    </row>
    <row r="1889" spans="2:15" s="23" customFormat="1" ht="13.35" customHeight="1" x14ac:dyDescent="0.2">
      <c r="B1889" s="31"/>
      <c r="C1889" s="31"/>
      <c r="D1889" s="31"/>
      <c r="O1889" s="31"/>
    </row>
    <row r="1890" spans="2:15" s="23" customFormat="1" ht="13.35" customHeight="1" x14ac:dyDescent="0.2">
      <c r="B1890" s="31"/>
      <c r="C1890" s="31"/>
      <c r="D1890" s="31"/>
      <c r="O1890" s="31"/>
    </row>
    <row r="1891" spans="2:15" s="23" customFormat="1" ht="13.35" customHeight="1" x14ac:dyDescent="0.2">
      <c r="B1891" s="31"/>
      <c r="C1891" s="31"/>
      <c r="D1891" s="31"/>
      <c r="O1891" s="31"/>
    </row>
    <row r="1892" spans="2:15" s="23" customFormat="1" ht="13.35" customHeight="1" x14ac:dyDescent="0.2">
      <c r="B1892" s="31"/>
      <c r="C1892" s="31"/>
      <c r="D1892" s="31"/>
      <c r="O1892" s="31"/>
    </row>
    <row r="1893" spans="2:15" s="23" customFormat="1" ht="13.35" customHeight="1" x14ac:dyDescent="0.2">
      <c r="B1893" s="31"/>
      <c r="C1893" s="31"/>
      <c r="D1893" s="31"/>
      <c r="O1893" s="31"/>
    </row>
    <row r="1894" spans="2:15" s="23" customFormat="1" ht="13.35" customHeight="1" x14ac:dyDescent="0.2">
      <c r="B1894" s="31"/>
      <c r="C1894" s="31"/>
      <c r="D1894" s="31"/>
      <c r="O1894" s="31"/>
    </row>
    <row r="1895" spans="2:15" s="23" customFormat="1" ht="13.35" customHeight="1" x14ac:dyDescent="0.2">
      <c r="B1895" s="31"/>
      <c r="C1895" s="31"/>
      <c r="D1895" s="31"/>
      <c r="O1895" s="31"/>
    </row>
    <row r="1896" spans="2:15" s="23" customFormat="1" ht="13.35" customHeight="1" x14ac:dyDescent="0.2">
      <c r="B1896" s="31"/>
      <c r="C1896" s="31"/>
      <c r="D1896" s="31"/>
      <c r="O1896" s="31"/>
    </row>
    <row r="1897" spans="2:15" s="23" customFormat="1" ht="13.35" customHeight="1" x14ac:dyDescent="0.2">
      <c r="B1897" s="31"/>
      <c r="C1897" s="31"/>
      <c r="D1897" s="31"/>
      <c r="O1897" s="31"/>
    </row>
    <row r="1898" spans="2:15" s="23" customFormat="1" ht="13.35" customHeight="1" x14ac:dyDescent="0.2">
      <c r="B1898" s="31"/>
      <c r="C1898" s="31"/>
      <c r="D1898" s="31"/>
      <c r="O1898" s="31"/>
    </row>
    <row r="1899" spans="2:15" s="23" customFormat="1" ht="13.35" customHeight="1" x14ac:dyDescent="0.2">
      <c r="B1899" s="31"/>
      <c r="C1899" s="31"/>
      <c r="D1899" s="31"/>
      <c r="O1899" s="31"/>
    </row>
    <row r="1900" spans="2:15" s="23" customFormat="1" ht="13.35" customHeight="1" x14ac:dyDescent="0.2">
      <c r="B1900" s="31"/>
      <c r="C1900" s="31"/>
      <c r="D1900" s="31"/>
      <c r="O1900" s="31"/>
    </row>
    <row r="1901" spans="2:15" s="23" customFormat="1" ht="13.35" customHeight="1" x14ac:dyDescent="0.2">
      <c r="B1901" s="31"/>
      <c r="C1901" s="31"/>
      <c r="D1901" s="31"/>
      <c r="O1901" s="31"/>
    </row>
    <row r="1902" spans="2:15" s="23" customFormat="1" ht="13.35" customHeight="1" x14ac:dyDescent="0.2">
      <c r="B1902" s="31"/>
      <c r="C1902" s="31"/>
      <c r="D1902" s="31"/>
      <c r="O1902" s="31"/>
    </row>
    <row r="1903" spans="2:15" s="23" customFormat="1" ht="13.35" customHeight="1" x14ac:dyDescent="0.2">
      <c r="B1903" s="31"/>
      <c r="C1903" s="31"/>
      <c r="D1903" s="31"/>
      <c r="O1903" s="31"/>
    </row>
    <row r="1904" spans="2:15" s="23" customFormat="1" ht="13.35" customHeight="1" x14ac:dyDescent="0.2">
      <c r="B1904" s="31"/>
      <c r="C1904" s="31"/>
      <c r="D1904" s="31"/>
      <c r="O1904" s="31"/>
    </row>
    <row r="1905" spans="2:15" s="23" customFormat="1" ht="13.35" customHeight="1" x14ac:dyDescent="0.2">
      <c r="B1905" s="31"/>
      <c r="C1905" s="31"/>
      <c r="D1905" s="31"/>
      <c r="O1905" s="31"/>
    </row>
    <row r="1906" spans="2:15" s="23" customFormat="1" ht="13.35" customHeight="1" x14ac:dyDescent="0.2">
      <c r="B1906" s="31"/>
      <c r="C1906" s="31"/>
      <c r="D1906" s="31"/>
      <c r="O1906" s="31"/>
    </row>
    <row r="1907" spans="2:15" s="23" customFormat="1" ht="13.35" customHeight="1" x14ac:dyDescent="0.2">
      <c r="B1907" s="31"/>
      <c r="C1907" s="31"/>
      <c r="D1907" s="31"/>
      <c r="O1907" s="31"/>
    </row>
    <row r="1908" spans="2:15" s="23" customFormat="1" ht="13.35" customHeight="1" x14ac:dyDescent="0.2">
      <c r="B1908" s="31"/>
      <c r="C1908" s="31"/>
      <c r="D1908" s="31"/>
      <c r="O1908" s="31"/>
    </row>
    <row r="1909" spans="2:15" s="23" customFormat="1" ht="13.35" customHeight="1" x14ac:dyDescent="0.2">
      <c r="B1909" s="31"/>
      <c r="C1909" s="31"/>
      <c r="D1909" s="31"/>
      <c r="O1909" s="31"/>
    </row>
    <row r="1910" spans="2:15" s="23" customFormat="1" ht="13.35" customHeight="1" x14ac:dyDescent="0.2">
      <c r="B1910" s="31"/>
      <c r="C1910" s="31"/>
      <c r="D1910" s="31"/>
      <c r="O1910" s="31"/>
    </row>
    <row r="1911" spans="2:15" s="23" customFormat="1" ht="13.35" customHeight="1" x14ac:dyDescent="0.2">
      <c r="B1911" s="31"/>
      <c r="C1911" s="31"/>
      <c r="D1911" s="31"/>
      <c r="O1911" s="31"/>
    </row>
    <row r="1912" spans="2:15" s="23" customFormat="1" ht="13.35" customHeight="1" x14ac:dyDescent="0.2">
      <c r="B1912" s="31"/>
      <c r="C1912" s="31"/>
      <c r="D1912" s="31"/>
      <c r="O1912" s="31"/>
    </row>
    <row r="1913" spans="2:15" s="23" customFormat="1" ht="13.35" customHeight="1" x14ac:dyDescent="0.2">
      <c r="B1913" s="31"/>
      <c r="C1913" s="31"/>
      <c r="D1913" s="31"/>
      <c r="O1913" s="31"/>
    </row>
    <row r="1914" spans="2:15" s="23" customFormat="1" ht="13.35" customHeight="1" x14ac:dyDescent="0.2">
      <c r="B1914" s="31"/>
      <c r="C1914" s="31"/>
      <c r="D1914" s="31"/>
      <c r="O1914" s="31"/>
    </row>
    <row r="1915" spans="2:15" s="23" customFormat="1" ht="13.35" customHeight="1" x14ac:dyDescent="0.2">
      <c r="B1915" s="31"/>
      <c r="C1915" s="31"/>
      <c r="D1915" s="31"/>
      <c r="O1915" s="31"/>
    </row>
    <row r="1916" spans="2:15" s="23" customFormat="1" ht="13.35" customHeight="1" x14ac:dyDescent="0.2">
      <c r="B1916" s="31"/>
      <c r="C1916" s="31"/>
      <c r="D1916" s="31"/>
      <c r="O1916" s="31"/>
    </row>
    <row r="1917" spans="2:15" s="23" customFormat="1" ht="13.35" customHeight="1" x14ac:dyDescent="0.2">
      <c r="B1917" s="31"/>
      <c r="C1917" s="31"/>
      <c r="D1917" s="31"/>
      <c r="O1917" s="31"/>
    </row>
    <row r="1918" spans="2:15" s="23" customFormat="1" ht="13.35" customHeight="1" x14ac:dyDescent="0.2">
      <c r="B1918" s="31"/>
      <c r="C1918" s="31"/>
      <c r="D1918" s="31"/>
      <c r="O1918" s="31"/>
    </row>
    <row r="1919" spans="2:15" s="23" customFormat="1" ht="13.35" customHeight="1" x14ac:dyDescent="0.2">
      <c r="B1919" s="31"/>
      <c r="C1919" s="31"/>
      <c r="D1919" s="31"/>
      <c r="O1919" s="31"/>
    </row>
    <row r="1920" spans="2:15" s="23" customFormat="1" ht="13.35" customHeight="1" x14ac:dyDescent="0.2">
      <c r="B1920" s="31"/>
      <c r="C1920" s="31"/>
      <c r="D1920" s="31"/>
      <c r="O1920" s="31"/>
    </row>
    <row r="1921" spans="2:15" s="23" customFormat="1" ht="13.35" customHeight="1" x14ac:dyDescent="0.2">
      <c r="B1921" s="31"/>
      <c r="C1921" s="31"/>
      <c r="D1921" s="31"/>
      <c r="O1921" s="31"/>
    </row>
    <row r="1922" spans="2:15" s="23" customFormat="1" ht="13.35" customHeight="1" x14ac:dyDescent="0.2">
      <c r="B1922" s="31"/>
      <c r="C1922" s="31"/>
      <c r="D1922" s="31"/>
      <c r="O1922" s="31"/>
    </row>
    <row r="1923" spans="2:15" s="23" customFormat="1" ht="13.35" customHeight="1" x14ac:dyDescent="0.2">
      <c r="B1923" s="31"/>
      <c r="C1923" s="31"/>
      <c r="D1923" s="31"/>
      <c r="O1923" s="31"/>
    </row>
    <row r="1924" spans="2:15" s="23" customFormat="1" ht="13.35" customHeight="1" x14ac:dyDescent="0.2">
      <c r="B1924" s="31"/>
      <c r="C1924" s="31"/>
      <c r="D1924" s="31"/>
      <c r="O1924" s="31"/>
    </row>
    <row r="1925" spans="2:15" s="23" customFormat="1" ht="13.35" customHeight="1" x14ac:dyDescent="0.2">
      <c r="B1925" s="31"/>
      <c r="C1925" s="31"/>
      <c r="D1925" s="31"/>
      <c r="O1925" s="31"/>
    </row>
    <row r="1926" spans="2:15" s="23" customFormat="1" ht="13.35" customHeight="1" x14ac:dyDescent="0.2">
      <c r="B1926" s="31"/>
      <c r="C1926" s="31"/>
      <c r="D1926" s="31"/>
      <c r="O1926" s="31"/>
    </row>
    <row r="1927" spans="2:15" s="23" customFormat="1" ht="13.35" customHeight="1" x14ac:dyDescent="0.2">
      <c r="B1927" s="31"/>
      <c r="C1927" s="31"/>
      <c r="D1927" s="31"/>
      <c r="O1927" s="31"/>
    </row>
    <row r="1928" spans="2:15" s="23" customFormat="1" ht="13.35" customHeight="1" x14ac:dyDescent="0.2">
      <c r="B1928" s="31"/>
      <c r="C1928" s="31"/>
      <c r="D1928" s="31"/>
      <c r="O1928" s="31"/>
    </row>
    <row r="1929" spans="2:15" s="23" customFormat="1" ht="13.35" customHeight="1" x14ac:dyDescent="0.2">
      <c r="B1929" s="31"/>
      <c r="C1929" s="31"/>
      <c r="D1929" s="31"/>
      <c r="O1929" s="31"/>
    </row>
    <row r="1930" spans="2:15" s="23" customFormat="1" ht="13.35" customHeight="1" x14ac:dyDescent="0.2">
      <c r="B1930" s="31"/>
      <c r="C1930" s="31"/>
      <c r="D1930" s="31"/>
      <c r="O1930" s="31"/>
    </row>
    <row r="1931" spans="2:15" s="23" customFormat="1" ht="13.35" customHeight="1" x14ac:dyDescent="0.2">
      <c r="B1931" s="31"/>
      <c r="C1931" s="31"/>
      <c r="D1931" s="31"/>
      <c r="O1931" s="31"/>
    </row>
    <row r="1932" spans="2:15" s="23" customFormat="1" ht="13.35" customHeight="1" x14ac:dyDescent="0.2">
      <c r="B1932" s="31"/>
      <c r="C1932" s="31"/>
      <c r="D1932" s="31"/>
      <c r="O1932" s="31"/>
    </row>
    <row r="1933" spans="2:15" s="23" customFormat="1" ht="13.35" customHeight="1" x14ac:dyDescent="0.2">
      <c r="B1933" s="31"/>
      <c r="C1933" s="31"/>
      <c r="D1933" s="31"/>
      <c r="O1933" s="31"/>
    </row>
    <row r="1934" spans="2:15" s="23" customFormat="1" ht="13.35" customHeight="1" x14ac:dyDescent="0.2">
      <c r="B1934" s="31"/>
      <c r="C1934" s="31"/>
      <c r="D1934" s="31"/>
      <c r="O1934" s="31"/>
    </row>
    <row r="1935" spans="2:15" s="23" customFormat="1" ht="13.35" customHeight="1" x14ac:dyDescent="0.2">
      <c r="B1935" s="31"/>
      <c r="C1935" s="31"/>
      <c r="D1935" s="31"/>
      <c r="O1935" s="31"/>
    </row>
    <row r="1936" spans="2:15" s="23" customFormat="1" ht="13.35" customHeight="1" x14ac:dyDescent="0.2">
      <c r="B1936" s="31"/>
      <c r="C1936" s="31"/>
      <c r="D1936" s="31"/>
      <c r="O1936" s="31"/>
    </row>
    <row r="1937" spans="2:15" s="23" customFormat="1" ht="13.35" customHeight="1" x14ac:dyDescent="0.2">
      <c r="B1937" s="31"/>
      <c r="C1937" s="31"/>
      <c r="D1937" s="31"/>
      <c r="O1937" s="31"/>
    </row>
    <row r="1938" spans="2:15" s="23" customFormat="1" ht="13.35" customHeight="1" x14ac:dyDescent="0.2">
      <c r="B1938" s="31"/>
      <c r="C1938" s="31"/>
      <c r="D1938" s="31"/>
      <c r="O1938" s="31"/>
    </row>
    <row r="1939" spans="2:15" s="23" customFormat="1" ht="13.35" customHeight="1" x14ac:dyDescent="0.2">
      <c r="B1939" s="31"/>
      <c r="C1939" s="31"/>
      <c r="D1939" s="31"/>
      <c r="O1939" s="31"/>
    </row>
    <row r="1940" spans="2:15" s="23" customFormat="1" ht="13.35" customHeight="1" x14ac:dyDescent="0.2">
      <c r="B1940" s="31"/>
      <c r="C1940" s="31"/>
      <c r="D1940" s="31"/>
      <c r="O1940" s="31"/>
    </row>
    <row r="1941" spans="2:15" s="23" customFormat="1" ht="13.35" customHeight="1" x14ac:dyDescent="0.2">
      <c r="B1941" s="31"/>
      <c r="C1941" s="31"/>
      <c r="D1941" s="31"/>
      <c r="O1941" s="31"/>
    </row>
    <row r="1942" spans="2:15" s="23" customFormat="1" ht="13.35" customHeight="1" x14ac:dyDescent="0.2">
      <c r="B1942" s="31"/>
      <c r="C1942" s="31"/>
      <c r="D1942" s="31"/>
      <c r="O1942" s="31"/>
    </row>
    <row r="1943" spans="2:15" s="23" customFormat="1" ht="13.35" customHeight="1" x14ac:dyDescent="0.2">
      <c r="B1943" s="31"/>
      <c r="C1943" s="31"/>
      <c r="D1943" s="31"/>
      <c r="O1943" s="31"/>
    </row>
    <row r="1944" spans="2:15" s="23" customFormat="1" ht="13.35" customHeight="1" x14ac:dyDescent="0.2">
      <c r="B1944" s="31"/>
      <c r="C1944" s="31"/>
      <c r="D1944" s="31"/>
      <c r="O1944" s="31"/>
    </row>
    <row r="1945" spans="2:15" s="23" customFormat="1" ht="13.35" customHeight="1" x14ac:dyDescent="0.2">
      <c r="B1945" s="31"/>
      <c r="C1945" s="31"/>
      <c r="D1945" s="31"/>
      <c r="O1945" s="31"/>
    </row>
    <row r="1946" spans="2:15" s="23" customFormat="1" ht="13.35" customHeight="1" x14ac:dyDescent="0.2">
      <c r="B1946" s="31"/>
      <c r="C1946" s="31"/>
      <c r="D1946" s="31"/>
      <c r="O1946" s="31"/>
    </row>
    <row r="1947" spans="2:15" s="23" customFormat="1" ht="13.35" customHeight="1" x14ac:dyDescent="0.2">
      <c r="B1947" s="31"/>
      <c r="C1947" s="31"/>
      <c r="D1947" s="31"/>
      <c r="O1947" s="31"/>
    </row>
    <row r="1948" spans="2:15" s="23" customFormat="1" ht="13.35" customHeight="1" x14ac:dyDescent="0.2">
      <c r="B1948" s="31"/>
      <c r="C1948" s="31"/>
      <c r="D1948" s="31"/>
      <c r="O1948" s="31"/>
    </row>
    <row r="1949" spans="2:15" s="23" customFormat="1" ht="13.35" customHeight="1" x14ac:dyDescent="0.2">
      <c r="B1949" s="31"/>
      <c r="C1949" s="31"/>
      <c r="D1949" s="31"/>
      <c r="O1949" s="31"/>
    </row>
    <row r="1950" spans="2:15" s="23" customFormat="1" ht="13.35" customHeight="1" x14ac:dyDescent="0.2">
      <c r="B1950" s="31"/>
      <c r="C1950" s="31"/>
      <c r="D1950" s="31"/>
      <c r="O1950" s="31"/>
    </row>
    <row r="1951" spans="2:15" s="23" customFormat="1" ht="13.35" customHeight="1" x14ac:dyDescent="0.2">
      <c r="B1951" s="31"/>
      <c r="C1951" s="31"/>
      <c r="D1951" s="31"/>
      <c r="O1951" s="31"/>
    </row>
    <row r="1952" spans="2:15" s="23" customFormat="1" ht="13.35" customHeight="1" x14ac:dyDescent="0.2">
      <c r="B1952" s="31"/>
      <c r="C1952" s="31"/>
      <c r="D1952" s="31"/>
      <c r="O1952" s="31"/>
    </row>
    <row r="1953" spans="2:15" s="23" customFormat="1" ht="13.35" customHeight="1" x14ac:dyDescent="0.2">
      <c r="B1953" s="31"/>
      <c r="C1953" s="31"/>
      <c r="D1953" s="31"/>
      <c r="O1953" s="31"/>
    </row>
    <row r="1954" spans="2:15" s="23" customFormat="1" ht="13.35" customHeight="1" x14ac:dyDescent="0.2">
      <c r="B1954" s="31"/>
      <c r="C1954" s="31"/>
      <c r="D1954" s="31"/>
      <c r="O1954" s="31"/>
    </row>
    <row r="1955" spans="2:15" s="23" customFormat="1" ht="13.35" customHeight="1" x14ac:dyDescent="0.2">
      <c r="B1955" s="31"/>
      <c r="C1955" s="31"/>
      <c r="D1955" s="31"/>
      <c r="O1955" s="31"/>
    </row>
    <row r="1956" spans="2:15" s="23" customFormat="1" ht="13.35" customHeight="1" x14ac:dyDescent="0.2">
      <c r="B1956" s="31"/>
      <c r="C1956" s="31"/>
      <c r="D1956" s="31"/>
      <c r="O1956" s="31"/>
    </row>
    <row r="1957" spans="2:15" s="23" customFormat="1" ht="13.35" customHeight="1" x14ac:dyDescent="0.2">
      <c r="B1957" s="31"/>
      <c r="C1957" s="31"/>
      <c r="D1957" s="31"/>
      <c r="O1957" s="31"/>
    </row>
    <row r="1958" spans="2:15" s="23" customFormat="1" ht="13.35" customHeight="1" x14ac:dyDescent="0.2">
      <c r="B1958" s="31"/>
      <c r="C1958" s="31"/>
      <c r="D1958" s="31"/>
      <c r="O1958" s="31"/>
    </row>
    <row r="1959" spans="2:15" s="23" customFormat="1" ht="13.35" customHeight="1" x14ac:dyDescent="0.2">
      <c r="B1959" s="31"/>
      <c r="C1959" s="31"/>
      <c r="D1959" s="31"/>
      <c r="O1959" s="31"/>
    </row>
    <row r="1960" spans="2:15" s="23" customFormat="1" ht="13.35" customHeight="1" x14ac:dyDescent="0.2">
      <c r="B1960" s="31"/>
      <c r="C1960" s="31"/>
      <c r="D1960" s="31"/>
      <c r="O1960" s="31"/>
    </row>
    <row r="1961" spans="2:15" s="23" customFormat="1" ht="13.35" customHeight="1" x14ac:dyDescent="0.2">
      <c r="B1961" s="31"/>
      <c r="C1961" s="31"/>
      <c r="D1961" s="31"/>
      <c r="O1961" s="31"/>
    </row>
    <row r="1962" spans="2:15" s="23" customFormat="1" ht="13.35" customHeight="1" x14ac:dyDescent="0.2">
      <c r="B1962" s="31"/>
      <c r="C1962" s="31"/>
      <c r="D1962" s="31"/>
      <c r="O1962" s="31"/>
    </row>
    <row r="1963" spans="2:15" s="23" customFormat="1" ht="13.35" customHeight="1" x14ac:dyDescent="0.2">
      <c r="B1963" s="31"/>
      <c r="C1963" s="31"/>
      <c r="D1963" s="31"/>
      <c r="O1963" s="31"/>
    </row>
    <row r="1964" spans="2:15" s="23" customFormat="1" ht="13.35" customHeight="1" x14ac:dyDescent="0.2">
      <c r="B1964" s="31"/>
      <c r="C1964" s="31"/>
      <c r="D1964" s="31"/>
      <c r="O1964" s="31"/>
    </row>
    <row r="1965" spans="2:15" s="23" customFormat="1" ht="13.35" customHeight="1" x14ac:dyDescent="0.2">
      <c r="B1965" s="31"/>
      <c r="C1965" s="31"/>
      <c r="D1965" s="31"/>
      <c r="O1965" s="31"/>
    </row>
    <row r="1966" spans="2:15" s="23" customFormat="1" ht="13.35" customHeight="1" x14ac:dyDescent="0.2">
      <c r="B1966" s="31"/>
      <c r="C1966" s="31"/>
      <c r="D1966" s="31"/>
      <c r="O1966" s="31"/>
    </row>
    <row r="1967" spans="2:15" s="23" customFormat="1" ht="13.35" customHeight="1" x14ac:dyDescent="0.2">
      <c r="B1967" s="31"/>
      <c r="C1967" s="31"/>
      <c r="D1967" s="31"/>
      <c r="O1967" s="31"/>
    </row>
    <row r="1968" spans="2:15" s="23" customFormat="1" ht="13.35" customHeight="1" x14ac:dyDescent="0.2">
      <c r="B1968" s="31"/>
      <c r="C1968" s="31"/>
      <c r="D1968" s="31"/>
      <c r="O1968" s="31"/>
    </row>
    <row r="1969" spans="2:15" s="23" customFormat="1" ht="13.35" customHeight="1" x14ac:dyDescent="0.2">
      <c r="B1969" s="31"/>
      <c r="C1969" s="31"/>
      <c r="D1969" s="31"/>
      <c r="O1969" s="31"/>
    </row>
    <row r="1970" spans="2:15" s="23" customFormat="1" ht="13.35" customHeight="1" x14ac:dyDescent="0.2">
      <c r="B1970" s="31"/>
      <c r="C1970" s="31"/>
      <c r="D1970" s="31"/>
      <c r="O1970" s="31"/>
    </row>
    <row r="1971" spans="2:15" s="23" customFormat="1" ht="13.35" customHeight="1" x14ac:dyDescent="0.2">
      <c r="B1971" s="31"/>
      <c r="C1971" s="31"/>
      <c r="D1971" s="31"/>
      <c r="O1971" s="31"/>
    </row>
    <row r="1972" spans="2:15" s="23" customFormat="1" ht="13.35" customHeight="1" x14ac:dyDescent="0.2">
      <c r="B1972" s="31"/>
      <c r="C1972" s="31"/>
      <c r="D1972" s="31"/>
      <c r="O1972" s="31"/>
    </row>
    <row r="1973" spans="2:15" s="23" customFormat="1" ht="13.35" customHeight="1" x14ac:dyDescent="0.2">
      <c r="B1973" s="31"/>
      <c r="C1973" s="31"/>
      <c r="D1973" s="31"/>
      <c r="O1973" s="31"/>
    </row>
    <row r="1974" spans="2:15" s="23" customFormat="1" ht="13.35" customHeight="1" x14ac:dyDescent="0.2">
      <c r="B1974" s="31"/>
      <c r="C1974" s="31"/>
      <c r="D1974" s="31"/>
      <c r="O1974" s="31"/>
    </row>
    <row r="1975" spans="2:15" s="23" customFormat="1" ht="13.35" customHeight="1" x14ac:dyDescent="0.2">
      <c r="B1975" s="31"/>
      <c r="C1975" s="31"/>
      <c r="D1975" s="31"/>
      <c r="O1975" s="31"/>
    </row>
    <row r="1976" spans="2:15" s="23" customFormat="1" ht="13.35" customHeight="1" x14ac:dyDescent="0.2">
      <c r="B1976" s="31"/>
      <c r="C1976" s="31"/>
      <c r="D1976" s="31"/>
      <c r="O1976" s="31"/>
    </row>
    <row r="1977" spans="2:15" s="23" customFormat="1" ht="13.35" customHeight="1" x14ac:dyDescent="0.2">
      <c r="B1977" s="31"/>
      <c r="C1977" s="31"/>
      <c r="D1977" s="31"/>
      <c r="O1977" s="31"/>
    </row>
    <row r="1978" spans="2:15" s="23" customFormat="1" ht="13.35" customHeight="1" x14ac:dyDescent="0.2">
      <c r="B1978" s="31"/>
      <c r="C1978" s="31"/>
      <c r="D1978" s="31"/>
      <c r="O1978" s="31"/>
    </row>
    <row r="1979" spans="2:15" s="23" customFormat="1" ht="13.35" customHeight="1" x14ac:dyDescent="0.2">
      <c r="B1979" s="31"/>
      <c r="C1979" s="31"/>
      <c r="D1979" s="31"/>
      <c r="O1979" s="31"/>
    </row>
    <row r="1980" spans="2:15" s="23" customFormat="1" ht="13.35" customHeight="1" x14ac:dyDescent="0.2">
      <c r="B1980" s="31"/>
      <c r="C1980" s="31"/>
      <c r="D1980" s="31"/>
      <c r="O1980" s="31"/>
    </row>
    <row r="1981" spans="2:15" s="23" customFormat="1" ht="13.35" customHeight="1" x14ac:dyDescent="0.2">
      <c r="B1981" s="31"/>
      <c r="C1981" s="31"/>
      <c r="D1981" s="31"/>
      <c r="O1981" s="31"/>
    </row>
    <row r="1982" spans="2:15" s="23" customFormat="1" ht="13.35" customHeight="1" x14ac:dyDescent="0.2">
      <c r="B1982" s="31"/>
      <c r="C1982" s="31"/>
      <c r="D1982" s="31"/>
      <c r="O1982" s="31"/>
    </row>
    <row r="1983" spans="2:15" s="23" customFormat="1" ht="13.35" customHeight="1" x14ac:dyDescent="0.2">
      <c r="B1983" s="31"/>
      <c r="C1983" s="31"/>
      <c r="D1983" s="31"/>
      <c r="O1983" s="31"/>
    </row>
    <row r="1984" spans="2:15" s="23" customFormat="1" ht="13.35" customHeight="1" x14ac:dyDescent="0.2">
      <c r="B1984" s="31"/>
      <c r="C1984" s="31"/>
      <c r="D1984" s="31"/>
      <c r="O1984" s="31"/>
    </row>
    <row r="1985" spans="2:15" s="23" customFormat="1" ht="13.35" customHeight="1" x14ac:dyDescent="0.2">
      <c r="B1985" s="31"/>
      <c r="C1985" s="31"/>
      <c r="D1985" s="31"/>
      <c r="O1985" s="31"/>
    </row>
    <row r="1986" spans="2:15" s="23" customFormat="1" ht="13.35" customHeight="1" x14ac:dyDescent="0.2">
      <c r="B1986" s="31"/>
      <c r="C1986" s="31"/>
      <c r="D1986" s="31"/>
      <c r="O1986" s="31"/>
    </row>
    <row r="1987" spans="2:15" s="23" customFormat="1" ht="13.35" customHeight="1" x14ac:dyDescent="0.2">
      <c r="B1987" s="31"/>
      <c r="C1987" s="31"/>
      <c r="D1987" s="31"/>
      <c r="O1987" s="31"/>
    </row>
    <row r="1988" spans="2:15" s="23" customFormat="1" ht="13.35" customHeight="1" x14ac:dyDescent="0.2">
      <c r="B1988" s="31"/>
      <c r="C1988" s="31"/>
      <c r="D1988" s="31"/>
      <c r="O1988" s="31"/>
    </row>
    <row r="1989" spans="2:15" s="23" customFormat="1" ht="13.35" customHeight="1" x14ac:dyDescent="0.2">
      <c r="B1989" s="31"/>
      <c r="C1989" s="31"/>
      <c r="D1989" s="31"/>
      <c r="O1989" s="31"/>
    </row>
    <row r="1990" spans="2:15" s="23" customFormat="1" ht="13.35" customHeight="1" x14ac:dyDescent="0.2">
      <c r="B1990" s="31"/>
      <c r="C1990" s="31"/>
      <c r="D1990" s="31"/>
      <c r="O1990" s="31"/>
    </row>
    <row r="1991" spans="2:15" s="23" customFormat="1" ht="13.35" customHeight="1" x14ac:dyDescent="0.2">
      <c r="B1991" s="31"/>
      <c r="C1991" s="31"/>
      <c r="D1991" s="31"/>
      <c r="O1991" s="31"/>
    </row>
    <row r="1992" spans="2:15" s="23" customFormat="1" ht="13.35" customHeight="1" x14ac:dyDescent="0.2">
      <c r="B1992" s="31"/>
      <c r="C1992" s="31"/>
      <c r="D1992" s="31"/>
      <c r="O1992" s="31"/>
    </row>
    <row r="1993" spans="2:15" s="23" customFormat="1" ht="13.35" customHeight="1" x14ac:dyDescent="0.2">
      <c r="B1993" s="31"/>
      <c r="C1993" s="31"/>
      <c r="D1993" s="31"/>
      <c r="O1993" s="31"/>
    </row>
    <row r="1994" spans="2:15" s="23" customFormat="1" ht="13.35" customHeight="1" x14ac:dyDescent="0.2">
      <c r="B1994" s="31"/>
      <c r="C1994" s="31"/>
      <c r="D1994" s="31"/>
      <c r="O1994" s="31"/>
    </row>
    <row r="1995" spans="2:15" s="23" customFormat="1" ht="13.35" customHeight="1" x14ac:dyDescent="0.2">
      <c r="B1995" s="31"/>
      <c r="C1995" s="31"/>
      <c r="D1995" s="31"/>
      <c r="O1995" s="31"/>
    </row>
    <row r="1996" spans="2:15" s="23" customFormat="1" ht="13.35" customHeight="1" x14ac:dyDescent="0.2">
      <c r="B1996" s="31"/>
      <c r="C1996" s="31"/>
      <c r="D1996" s="31"/>
      <c r="O1996" s="31"/>
    </row>
    <row r="1997" spans="2:15" s="23" customFormat="1" ht="13.35" customHeight="1" x14ac:dyDescent="0.2">
      <c r="B1997" s="31"/>
      <c r="C1997" s="31"/>
      <c r="D1997" s="31"/>
      <c r="O1997" s="31"/>
    </row>
    <row r="1998" spans="2:15" s="23" customFormat="1" ht="13.35" customHeight="1" x14ac:dyDescent="0.2">
      <c r="B1998" s="31"/>
      <c r="C1998" s="31"/>
      <c r="D1998" s="31"/>
      <c r="O1998" s="31"/>
    </row>
    <row r="1999" spans="2:15" s="23" customFormat="1" ht="13.35" customHeight="1" x14ac:dyDescent="0.2">
      <c r="B1999" s="31"/>
      <c r="C1999" s="31"/>
      <c r="D1999" s="31"/>
      <c r="O1999" s="31"/>
    </row>
    <row r="2000" spans="2:15" s="23" customFormat="1" ht="13.35" customHeight="1" x14ac:dyDescent="0.2">
      <c r="B2000" s="31"/>
      <c r="C2000" s="31"/>
      <c r="D2000" s="31"/>
      <c r="O2000" s="31"/>
    </row>
    <row r="2001" spans="2:15" s="23" customFormat="1" ht="13.35" customHeight="1" x14ac:dyDescent="0.2">
      <c r="B2001" s="31"/>
      <c r="C2001" s="31"/>
      <c r="D2001" s="31"/>
      <c r="O2001" s="31"/>
    </row>
    <row r="2002" spans="2:15" s="23" customFormat="1" ht="13.35" customHeight="1" x14ac:dyDescent="0.2">
      <c r="B2002" s="31"/>
      <c r="C2002" s="31"/>
      <c r="D2002" s="31"/>
      <c r="O2002" s="31"/>
    </row>
    <row r="2003" spans="2:15" s="23" customFormat="1" ht="13.35" customHeight="1" x14ac:dyDescent="0.2">
      <c r="B2003" s="31"/>
      <c r="C2003" s="31"/>
      <c r="D2003" s="31"/>
      <c r="O2003" s="31"/>
    </row>
    <row r="2004" spans="2:15" s="23" customFormat="1" ht="13.35" customHeight="1" x14ac:dyDescent="0.2">
      <c r="B2004" s="31"/>
      <c r="C2004" s="31"/>
      <c r="D2004" s="31"/>
      <c r="O2004" s="31"/>
    </row>
    <row r="2005" spans="2:15" s="23" customFormat="1" ht="13.35" customHeight="1" x14ac:dyDescent="0.2">
      <c r="B2005" s="31"/>
      <c r="C2005" s="31"/>
      <c r="D2005" s="31"/>
      <c r="O2005" s="31"/>
    </row>
    <row r="2006" spans="2:15" s="23" customFormat="1" ht="13.35" customHeight="1" x14ac:dyDescent="0.2">
      <c r="B2006" s="31"/>
      <c r="C2006" s="31"/>
      <c r="D2006" s="31"/>
      <c r="O2006" s="31"/>
    </row>
    <row r="2007" spans="2:15" s="23" customFormat="1" ht="13.35" customHeight="1" x14ac:dyDescent="0.2">
      <c r="B2007" s="31"/>
      <c r="C2007" s="31"/>
      <c r="D2007" s="31"/>
      <c r="O2007" s="31"/>
    </row>
    <row r="2008" spans="2:15" s="23" customFormat="1" ht="13.35" customHeight="1" x14ac:dyDescent="0.2">
      <c r="B2008" s="31"/>
      <c r="C2008" s="31"/>
      <c r="D2008" s="31"/>
      <c r="O2008" s="31"/>
    </row>
    <row r="2009" spans="2:15" s="23" customFormat="1" ht="13.35" customHeight="1" x14ac:dyDescent="0.2">
      <c r="B2009" s="31"/>
      <c r="C2009" s="31"/>
      <c r="D2009" s="31"/>
      <c r="O2009" s="31"/>
    </row>
    <row r="2010" spans="2:15" s="23" customFormat="1" ht="13.35" customHeight="1" x14ac:dyDescent="0.2">
      <c r="B2010" s="31"/>
      <c r="C2010" s="31"/>
      <c r="D2010" s="31"/>
      <c r="O2010" s="31"/>
    </row>
    <row r="2011" spans="2:15" s="23" customFormat="1" ht="13.35" customHeight="1" x14ac:dyDescent="0.2">
      <c r="B2011" s="31"/>
      <c r="C2011" s="31"/>
      <c r="D2011" s="31"/>
      <c r="O2011" s="31"/>
    </row>
    <row r="2012" spans="2:15" s="23" customFormat="1" ht="13.35" customHeight="1" x14ac:dyDescent="0.2">
      <c r="B2012" s="31"/>
      <c r="C2012" s="31"/>
      <c r="D2012" s="31"/>
      <c r="O2012" s="31"/>
    </row>
    <row r="2013" spans="2:15" s="23" customFormat="1" ht="13.35" customHeight="1" x14ac:dyDescent="0.2">
      <c r="B2013" s="31"/>
      <c r="C2013" s="31"/>
      <c r="D2013" s="31"/>
      <c r="O2013" s="31"/>
    </row>
    <row r="2014" spans="2:15" s="23" customFormat="1" ht="13.35" customHeight="1" x14ac:dyDescent="0.2">
      <c r="B2014" s="31"/>
      <c r="C2014" s="31"/>
      <c r="D2014" s="31"/>
      <c r="O2014" s="31"/>
    </row>
    <row r="2015" spans="2:15" s="23" customFormat="1" ht="13.35" customHeight="1" x14ac:dyDescent="0.2">
      <c r="B2015" s="31"/>
      <c r="C2015" s="31"/>
      <c r="D2015" s="31"/>
      <c r="O2015" s="31"/>
    </row>
    <row r="2016" spans="2:15" s="23" customFormat="1" ht="13.35" customHeight="1" x14ac:dyDescent="0.2">
      <c r="B2016" s="31"/>
      <c r="C2016" s="31"/>
      <c r="D2016" s="31"/>
      <c r="O2016" s="31"/>
    </row>
    <row r="2017" spans="2:15" s="23" customFormat="1" ht="13.35" customHeight="1" x14ac:dyDescent="0.2">
      <c r="B2017" s="31"/>
      <c r="C2017" s="31"/>
      <c r="D2017" s="31"/>
      <c r="O2017" s="31"/>
    </row>
    <row r="2018" spans="2:15" s="23" customFormat="1" ht="13.35" customHeight="1" x14ac:dyDescent="0.2">
      <c r="B2018" s="31"/>
      <c r="C2018" s="31"/>
      <c r="D2018" s="31"/>
      <c r="O2018" s="31"/>
    </row>
    <row r="2019" spans="2:15" s="23" customFormat="1" ht="13.35" customHeight="1" x14ac:dyDescent="0.2">
      <c r="B2019" s="31"/>
      <c r="C2019" s="31"/>
      <c r="D2019" s="31"/>
      <c r="O2019" s="31"/>
    </row>
    <row r="2020" spans="2:15" s="23" customFormat="1" ht="13.35" customHeight="1" x14ac:dyDescent="0.2">
      <c r="B2020" s="31"/>
      <c r="C2020" s="31"/>
      <c r="D2020" s="31"/>
      <c r="O2020" s="31"/>
    </row>
    <row r="2021" spans="2:15" s="23" customFormat="1" ht="13.35" customHeight="1" x14ac:dyDescent="0.2">
      <c r="B2021" s="31"/>
      <c r="C2021" s="31"/>
      <c r="D2021" s="31"/>
      <c r="O2021" s="31"/>
    </row>
    <row r="2022" spans="2:15" s="23" customFormat="1" ht="13.35" customHeight="1" x14ac:dyDescent="0.2">
      <c r="B2022" s="31"/>
      <c r="C2022" s="31"/>
      <c r="D2022" s="31"/>
      <c r="O2022" s="31"/>
    </row>
    <row r="2023" spans="2:15" s="23" customFormat="1" ht="13.35" customHeight="1" x14ac:dyDescent="0.2">
      <c r="B2023" s="31"/>
      <c r="C2023" s="31"/>
      <c r="D2023" s="31"/>
      <c r="O2023" s="31"/>
    </row>
    <row r="2024" spans="2:15" s="23" customFormat="1" ht="13.35" customHeight="1" x14ac:dyDescent="0.2">
      <c r="B2024" s="31"/>
      <c r="C2024" s="31"/>
      <c r="D2024" s="31"/>
      <c r="O2024" s="31"/>
    </row>
    <row r="2025" spans="2:15" s="23" customFormat="1" ht="13.35" customHeight="1" x14ac:dyDescent="0.2">
      <c r="B2025" s="31"/>
      <c r="C2025" s="31"/>
      <c r="D2025" s="31"/>
      <c r="O2025" s="31"/>
    </row>
    <row r="2026" spans="2:15" s="23" customFormat="1" ht="13.35" customHeight="1" x14ac:dyDescent="0.2">
      <c r="B2026" s="31"/>
      <c r="C2026" s="31"/>
      <c r="D2026" s="31"/>
      <c r="O2026" s="31"/>
    </row>
    <row r="2027" spans="2:15" s="23" customFormat="1" ht="13.35" customHeight="1" x14ac:dyDescent="0.2">
      <c r="B2027" s="31"/>
      <c r="C2027" s="31"/>
      <c r="D2027" s="31"/>
      <c r="O2027" s="31"/>
    </row>
    <row r="2028" spans="2:15" s="23" customFormat="1" ht="13.35" customHeight="1" x14ac:dyDescent="0.2">
      <c r="B2028" s="31"/>
      <c r="C2028" s="31"/>
      <c r="D2028" s="31"/>
      <c r="O2028" s="31"/>
    </row>
    <row r="2029" spans="2:15" s="23" customFormat="1" ht="13.35" customHeight="1" x14ac:dyDescent="0.2">
      <c r="B2029" s="31"/>
      <c r="C2029" s="31"/>
      <c r="D2029" s="31"/>
      <c r="O2029" s="31"/>
    </row>
    <row r="2030" spans="2:15" s="23" customFormat="1" ht="13.35" customHeight="1" x14ac:dyDescent="0.2">
      <c r="B2030" s="31"/>
      <c r="C2030" s="31"/>
      <c r="D2030" s="31"/>
      <c r="O2030" s="31"/>
    </row>
    <row r="2031" spans="2:15" s="23" customFormat="1" ht="13.35" customHeight="1" x14ac:dyDescent="0.2">
      <c r="B2031" s="31"/>
      <c r="C2031" s="31"/>
      <c r="D2031" s="31"/>
      <c r="O2031" s="31"/>
    </row>
    <row r="2032" spans="2:15" s="23" customFormat="1" ht="13.35" customHeight="1" x14ac:dyDescent="0.2">
      <c r="B2032" s="31"/>
      <c r="C2032" s="31"/>
      <c r="D2032" s="31"/>
      <c r="O2032" s="31"/>
    </row>
    <row r="2033" spans="2:15" s="23" customFormat="1" ht="13.35" customHeight="1" x14ac:dyDescent="0.2">
      <c r="B2033" s="31"/>
      <c r="C2033" s="31"/>
      <c r="D2033" s="31"/>
      <c r="O2033" s="31"/>
    </row>
    <row r="2034" spans="2:15" s="23" customFormat="1" ht="13.35" customHeight="1" x14ac:dyDescent="0.2">
      <c r="B2034" s="31"/>
      <c r="C2034" s="31"/>
      <c r="D2034" s="31"/>
      <c r="O2034" s="31"/>
    </row>
    <row r="2035" spans="2:15" s="23" customFormat="1" ht="13.35" customHeight="1" x14ac:dyDescent="0.2">
      <c r="B2035" s="31"/>
      <c r="C2035" s="31"/>
      <c r="D2035" s="31"/>
      <c r="O2035" s="31"/>
    </row>
    <row r="2036" spans="2:15" s="23" customFormat="1" ht="13.35" customHeight="1" x14ac:dyDescent="0.2">
      <c r="B2036" s="31"/>
      <c r="C2036" s="31"/>
      <c r="D2036" s="31"/>
      <c r="O2036" s="31"/>
    </row>
    <row r="2037" spans="2:15" s="23" customFormat="1" ht="13.35" customHeight="1" x14ac:dyDescent="0.2">
      <c r="B2037" s="31"/>
      <c r="C2037" s="31"/>
      <c r="D2037" s="31"/>
      <c r="O2037" s="31"/>
    </row>
    <row r="2038" spans="2:15" s="23" customFormat="1" ht="13.35" customHeight="1" x14ac:dyDescent="0.2">
      <c r="B2038" s="31"/>
      <c r="C2038" s="31"/>
      <c r="D2038" s="31"/>
      <c r="O2038" s="31"/>
    </row>
    <row r="2039" spans="2:15" s="23" customFormat="1" ht="13.35" customHeight="1" x14ac:dyDescent="0.2">
      <c r="B2039" s="31"/>
      <c r="C2039" s="31"/>
      <c r="D2039" s="31"/>
      <c r="O2039" s="31"/>
    </row>
    <row r="2040" spans="2:15" s="23" customFormat="1" ht="13.35" customHeight="1" x14ac:dyDescent="0.2">
      <c r="B2040" s="31"/>
      <c r="C2040" s="31"/>
      <c r="D2040" s="31"/>
      <c r="O2040" s="31"/>
    </row>
    <row r="2041" spans="2:15" s="23" customFormat="1" ht="13.35" customHeight="1" x14ac:dyDescent="0.2">
      <c r="B2041" s="31"/>
      <c r="C2041" s="31"/>
      <c r="D2041" s="31"/>
      <c r="O2041" s="31"/>
    </row>
    <row r="2042" spans="2:15" s="23" customFormat="1" ht="13.35" customHeight="1" x14ac:dyDescent="0.2">
      <c r="B2042" s="31"/>
      <c r="C2042" s="31"/>
      <c r="D2042" s="31"/>
      <c r="O2042" s="31"/>
    </row>
    <row r="2043" spans="2:15" s="23" customFormat="1" ht="13.35" customHeight="1" x14ac:dyDescent="0.2">
      <c r="B2043" s="31"/>
      <c r="C2043" s="31"/>
      <c r="D2043" s="31"/>
      <c r="O2043" s="31"/>
    </row>
    <row r="2044" spans="2:15" s="23" customFormat="1" ht="13.35" customHeight="1" x14ac:dyDescent="0.2">
      <c r="B2044" s="31"/>
      <c r="C2044" s="31"/>
      <c r="D2044" s="31"/>
      <c r="O2044" s="31"/>
    </row>
    <row r="2045" spans="2:15" s="23" customFormat="1" ht="13.35" customHeight="1" x14ac:dyDescent="0.2">
      <c r="B2045" s="31"/>
      <c r="C2045" s="31"/>
      <c r="D2045" s="31"/>
      <c r="O2045" s="31"/>
    </row>
    <row r="2046" spans="2:15" s="23" customFormat="1" ht="13.35" customHeight="1" x14ac:dyDescent="0.2">
      <c r="B2046" s="31"/>
      <c r="C2046" s="31"/>
      <c r="D2046" s="31"/>
      <c r="O2046" s="31"/>
    </row>
    <row r="2047" spans="2:15" s="23" customFormat="1" ht="13.35" customHeight="1" x14ac:dyDescent="0.2">
      <c r="B2047" s="31"/>
      <c r="C2047" s="31"/>
      <c r="D2047" s="31"/>
      <c r="O2047" s="31"/>
    </row>
    <row r="2048" spans="2:15" s="23" customFormat="1" ht="13.35" customHeight="1" x14ac:dyDescent="0.2">
      <c r="B2048" s="31"/>
      <c r="C2048" s="31"/>
      <c r="D2048" s="31"/>
      <c r="O2048" s="31"/>
    </row>
    <row r="2049" spans="2:15" s="23" customFormat="1" ht="13.35" customHeight="1" x14ac:dyDescent="0.2">
      <c r="B2049" s="31"/>
      <c r="C2049" s="31"/>
      <c r="D2049" s="31"/>
      <c r="O2049" s="31"/>
    </row>
    <row r="2050" spans="2:15" s="23" customFormat="1" ht="13.35" customHeight="1" x14ac:dyDescent="0.2">
      <c r="B2050" s="31"/>
      <c r="C2050" s="31"/>
      <c r="D2050" s="31"/>
      <c r="O2050" s="31"/>
    </row>
    <row r="2051" spans="2:15" s="23" customFormat="1" ht="13.35" customHeight="1" x14ac:dyDescent="0.2">
      <c r="B2051" s="31"/>
      <c r="C2051" s="31"/>
      <c r="D2051" s="31"/>
      <c r="O2051" s="31"/>
    </row>
    <row r="2052" spans="2:15" s="23" customFormat="1" ht="13.35" customHeight="1" x14ac:dyDescent="0.2">
      <c r="B2052" s="31"/>
      <c r="C2052" s="31"/>
      <c r="D2052" s="31"/>
      <c r="O2052" s="31"/>
    </row>
    <row r="2053" spans="2:15" s="23" customFormat="1" ht="13.35" customHeight="1" x14ac:dyDescent="0.2">
      <c r="B2053" s="31"/>
      <c r="C2053" s="31"/>
      <c r="D2053" s="31"/>
      <c r="O2053" s="31"/>
    </row>
    <row r="2054" spans="2:15" s="23" customFormat="1" ht="13.35" customHeight="1" x14ac:dyDescent="0.2">
      <c r="B2054" s="31"/>
      <c r="C2054" s="31"/>
      <c r="D2054" s="31"/>
      <c r="O2054" s="31"/>
    </row>
    <row r="2055" spans="2:15" s="23" customFormat="1" ht="13.35" customHeight="1" x14ac:dyDescent="0.2">
      <c r="B2055" s="31"/>
      <c r="C2055" s="31"/>
      <c r="D2055" s="31"/>
      <c r="O2055" s="31"/>
    </row>
    <row r="2056" spans="2:15" s="23" customFormat="1" ht="13.35" customHeight="1" x14ac:dyDescent="0.2">
      <c r="B2056" s="31"/>
      <c r="C2056" s="31"/>
      <c r="D2056" s="31"/>
      <c r="O2056" s="31"/>
    </row>
    <row r="2057" spans="2:15" s="23" customFormat="1" ht="13.35" customHeight="1" x14ac:dyDescent="0.2">
      <c r="B2057" s="31"/>
      <c r="C2057" s="31"/>
      <c r="D2057" s="31"/>
      <c r="O2057" s="31"/>
    </row>
    <row r="2058" spans="2:15" s="23" customFormat="1" ht="13.35" customHeight="1" x14ac:dyDescent="0.2">
      <c r="B2058" s="31"/>
      <c r="C2058" s="31"/>
      <c r="D2058" s="31"/>
      <c r="O2058" s="31"/>
    </row>
    <row r="2059" spans="2:15" s="23" customFormat="1" ht="13.35" customHeight="1" x14ac:dyDescent="0.2">
      <c r="B2059" s="31"/>
      <c r="C2059" s="31"/>
      <c r="D2059" s="31"/>
      <c r="O2059" s="31"/>
    </row>
    <row r="2060" spans="2:15" s="23" customFormat="1" ht="13.35" customHeight="1" x14ac:dyDescent="0.2">
      <c r="B2060" s="31"/>
      <c r="C2060" s="31"/>
      <c r="D2060" s="31"/>
      <c r="O2060" s="31"/>
    </row>
    <row r="2061" spans="2:15" s="23" customFormat="1" ht="13.35" customHeight="1" x14ac:dyDescent="0.2">
      <c r="B2061" s="31"/>
      <c r="C2061" s="31"/>
      <c r="D2061" s="31"/>
      <c r="O2061" s="31"/>
    </row>
    <row r="2062" spans="2:15" s="23" customFormat="1" ht="13.35" customHeight="1" x14ac:dyDescent="0.2">
      <c r="B2062" s="31"/>
      <c r="C2062" s="31"/>
      <c r="D2062" s="31"/>
      <c r="O2062" s="31"/>
    </row>
    <row r="2063" spans="2:15" s="23" customFormat="1" ht="13.35" customHeight="1" x14ac:dyDescent="0.2">
      <c r="B2063" s="31"/>
      <c r="C2063" s="31"/>
      <c r="D2063" s="31"/>
      <c r="O2063" s="31"/>
    </row>
    <row r="2064" spans="2:15" s="23" customFormat="1" ht="13.35" customHeight="1" x14ac:dyDescent="0.2">
      <c r="B2064" s="31"/>
      <c r="C2064" s="31"/>
      <c r="D2064" s="31"/>
      <c r="O2064" s="31"/>
    </row>
    <row r="2065" spans="2:15" s="23" customFormat="1" ht="13.35" customHeight="1" x14ac:dyDescent="0.2">
      <c r="B2065" s="31"/>
      <c r="C2065" s="31"/>
      <c r="D2065" s="31"/>
      <c r="O2065" s="31"/>
    </row>
    <row r="2066" spans="2:15" s="23" customFormat="1" ht="13.35" customHeight="1" x14ac:dyDescent="0.2">
      <c r="B2066" s="31"/>
      <c r="C2066" s="31"/>
      <c r="D2066" s="31"/>
      <c r="O2066" s="31"/>
    </row>
    <row r="2067" spans="2:15" s="23" customFormat="1" ht="13.35" customHeight="1" x14ac:dyDescent="0.2">
      <c r="B2067" s="31"/>
      <c r="C2067" s="31"/>
      <c r="D2067" s="31"/>
      <c r="O2067" s="31"/>
    </row>
    <row r="2068" spans="2:15" s="23" customFormat="1" ht="13.35" customHeight="1" x14ac:dyDescent="0.2">
      <c r="B2068" s="31"/>
      <c r="C2068" s="31"/>
      <c r="D2068" s="31"/>
      <c r="O2068" s="31"/>
    </row>
    <row r="2069" spans="2:15" s="23" customFormat="1" ht="13.35" customHeight="1" x14ac:dyDescent="0.2">
      <c r="B2069" s="31"/>
      <c r="C2069" s="31"/>
      <c r="D2069" s="31"/>
      <c r="O2069" s="31"/>
    </row>
    <row r="2070" spans="2:15" s="23" customFormat="1" ht="13.35" customHeight="1" x14ac:dyDescent="0.2">
      <c r="B2070" s="31"/>
      <c r="C2070" s="31"/>
      <c r="D2070" s="31"/>
      <c r="O2070" s="31"/>
    </row>
    <row r="2071" spans="2:15" s="23" customFormat="1" ht="13.35" customHeight="1" x14ac:dyDescent="0.2">
      <c r="B2071" s="31"/>
      <c r="C2071" s="31"/>
      <c r="D2071" s="31"/>
      <c r="O2071" s="31"/>
    </row>
    <row r="2072" spans="2:15" s="23" customFormat="1" ht="13.35" customHeight="1" x14ac:dyDescent="0.2">
      <c r="B2072" s="31"/>
      <c r="C2072" s="31"/>
      <c r="D2072" s="31"/>
      <c r="O2072" s="31"/>
    </row>
    <row r="2073" spans="2:15" s="23" customFormat="1" ht="13.35" customHeight="1" x14ac:dyDescent="0.2">
      <c r="B2073" s="31"/>
      <c r="C2073" s="31"/>
      <c r="D2073" s="31"/>
      <c r="O2073" s="31"/>
    </row>
    <row r="2074" spans="2:15" s="23" customFormat="1" ht="13.35" customHeight="1" x14ac:dyDescent="0.2">
      <c r="B2074" s="31"/>
      <c r="C2074" s="31"/>
      <c r="D2074" s="31"/>
      <c r="O2074" s="31"/>
    </row>
    <row r="2075" spans="2:15" s="23" customFormat="1" ht="13.35" customHeight="1" x14ac:dyDescent="0.2">
      <c r="B2075" s="31"/>
      <c r="C2075" s="31"/>
      <c r="D2075" s="31"/>
      <c r="O2075" s="31"/>
    </row>
    <row r="2076" spans="2:15" s="23" customFormat="1" ht="13.35" customHeight="1" x14ac:dyDescent="0.2">
      <c r="B2076" s="31"/>
      <c r="C2076" s="31"/>
      <c r="D2076" s="31"/>
      <c r="O2076" s="31"/>
    </row>
    <row r="2077" spans="2:15" s="23" customFormat="1" ht="13.35" customHeight="1" x14ac:dyDescent="0.2">
      <c r="B2077" s="31"/>
      <c r="C2077" s="31"/>
      <c r="D2077" s="31"/>
      <c r="O2077" s="31"/>
    </row>
    <row r="2078" spans="2:15" s="23" customFormat="1" ht="13.35" customHeight="1" x14ac:dyDescent="0.2">
      <c r="B2078" s="31"/>
      <c r="C2078" s="31"/>
      <c r="D2078" s="31"/>
      <c r="O2078" s="31"/>
    </row>
    <row r="2079" spans="2:15" s="23" customFormat="1" ht="13.35" customHeight="1" x14ac:dyDescent="0.2">
      <c r="B2079" s="31"/>
      <c r="C2079" s="31"/>
      <c r="D2079" s="31"/>
      <c r="O2079" s="31"/>
    </row>
    <row r="2080" spans="2:15" s="23" customFormat="1" ht="13.35" customHeight="1" x14ac:dyDescent="0.2">
      <c r="B2080" s="31"/>
      <c r="C2080" s="31"/>
      <c r="D2080" s="31"/>
      <c r="O2080" s="31"/>
    </row>
    <row r="2081" spans="2:15" s="23" customFormat="1" ht="13.35" customHeight="1" x14ac:dyDescent="0.2">
      <c r="B2081" s="31"/>
      <c r="C2081" s="31"/>
      <c r="D2081" s="31"/>
      <c r="O2081" s="31"/>
    </row>
    <row r="2082" spans="2:15" s="23" customFormat="1" ht="13.35" customHeight="1" x14ac:dyDescent="0.2">
      <c r="B2082" s="31"/>
      <c r="C2082" s="31"/>
      <c r="D2082" s="31"/>
      <c r="O2082" s="31"/>
    </row>
    <row r="2083" spans="2:15" s="23" customFormat="1" ht="13.35" customHeight="1" x14ac:dyDescent="0.2">
      <c r="B2083" s="31"/>
      <c r="C2083" s="31"/>
      <c r="D2083" s="31"/>
      <c r="O2083" s="31"/>
    </row>
    <row r="2084" spans="2:15" s="23" customFormat="1" ht="13.35" customHeight="1" x14ac:dyDescent="0.2">
      <c r="B2084" s="31"/>
      <c r="C2084" s="31"/>
      <c r="D2084" s="31"/>
      <c r="O2084" s="31"/>
    </row>
    <row r="2085" spans="2:15" s="23" customFormat="1" ht="13.35" customHeight="1" x14ac:dyDescent="0.2">
      <c r="B2085" s="31"/>
      <c r="C2085" s="31"/>
      <c r="D2085" s="31"/>
      <c r="O2085" s="31"/>
    </row>
    <row r="2086" spans="2:15" s="23" customFormat="1" ht="13.35" customHeight="1" x14ac:dyDescent="0.2">
      <c r="B2086" s="31"/>
      <c r="C2086" s="31"/>
      <c r="D2086" s="31"/>
      <c r="O2086" s="31"/>
    </row>
    <row r="2087" spans="2:15" s="23" customFormat="1" ht="13.35" customHeight="1" x14ac:dyDescent="0.2">
      <c r="B2087" s="31"/>
      <c r="C2087" s="31"/>
      <c r="D2087" s="31"/>
      <c r="O2087" s="31"/>
    </row>
    <row r="2088" spans="2:15" s="23" customFormat="1" ht="13.35" customHeight="1" x14ac:dyDescent="0.2">
      <c r="B2088" s="31"/>
      <c r="C2088" s="31"/>
      <c r="D2088" s="31"/>
      <c r="O2088" s="31"/>
    </row>
    <row r="2089" spans="2:15" s="23" customFormat="1" ht="13.35" customHeight="1" x14ac:dyDescent="0.2">
      <c r="B2089" s="31"/>
      <c r="C2089" s="31"/>
      <c r="D2089" s="31"/>
      <c r="O2089" s="31"/>
    </row>
    <row r="2090" spans="2:15" s="23" customFormat="1" ht="13.35" customHeight="1" x14ac:dyDescent="0.2">
      <c r="B2090" s="31"/>
      <c r="C2090" s="31"/>
      <c r="D2090" s="31"/>
      <c r="O2090" s="31"/>
    </row>
    <row r="2091" spans="2:15" s="23" customFormat="1" ht="13.35" customHeight="1" x14ac:dyDescent="0.2">
      <c r="B2091" s="31"/>
      <c r="C2091" s="31"/>
      <c r="D2091" s="31"/>
      <c r="O2091" s="31"/>
    </row>
    <row r="2092" spans="2:15" s="23" customFormat="1" ht="13.35" customHeight="1" x14ac:dyDescent="0.2">
      <c r="B2092" s="31"/>
      <c r="C2092" s="31"/>
      <c r="D2092" s="31"/>
      <c r="O2092" s="31"/>
    </row>
    <row r="2093" spans="2:15" s="23" customFormat="1" ht="13.35" customHeight="1" x14ac:dyDescent="0.2">
      <c r="B2093" s="31"/>
      <c r="C2093" s="31"/>
      <c r="D2093" s="31"/>
      <c r="O2093" s="31"/>
    </row>
    <row r="2094" spans="2:15" s="23" customFormat="1" ht="13.35" customHeight="1" x14ac:dyDescent="0.2">
      <c r="B2094" s="31"/>
      <c r="C2094" s="31"/>
      <c r="D2094" s="31"/>
      <c r="O2094" s="31"/>
    </row>
    <row r="2095" spans="2:15" s="23" customFormat="1" ht="13.35" customHeight="1" x14ac:dyDescent="0.2">
      <c r="B2095" s="31"/>
      <c r="C2095" s="31"/>
      <c r="D2095" s="31"/>
      <c r="O2095" s="31"/>
    </row>
    <row r="2096" spans="2:15" s="23" customFormat="1" ht="13.35" customHeight="1" x14ac:dyDescent="0.2">
      <c r="B2096" s="31"/>
      <c r="C2096" s="31"/>
      <c r="D2096" s="31"/>
      <c r="O2096" s="31"/>
    </row>
    <row r="2097" spans="2:15" s="23" customFormat="1" ht="13.35" customHeight="1" x14ac:dyDescent="0.2">
      <c r="B2097" s="31"/>
      <c r="C2097" s="31"/>
      <c r="D2097" s="31"/>
      <c r="O2097" s="31"/>
    </row>
    <row r="2098" spans="2:15" s="23" customFormat="1" ht="13.35" customHeight="1" x14ac:dyDescent="0.2">
      <c r="B2098" s="31"/>
      <c r="C2098" s="31"/>
      <c r="D2098" s="31"/>
      <c r="O2098" s="31"/>
    </row>
    <row r="2099" spans="2:15" s="23" customFormat="1" ht="13.35" customHeight="1" x14ac:dyDescent="0.2">
      <c r="B2099" s="31"/>
      <c r="C2099" s="31"/>
      <c r="D2099" s="31"/>
      <c r="O2099" s="31"/>
    </row>
    <row r="2100" spans="2:15" s="23" customFormat="1" ht="13.35" customHeight="1" x14ac:dyDescent="0.2">
      <c r="B2100" s="31"/>
      <c r="C2100" s="31"/>
      <c r="D2100" s="31"/>
      <c r="O2100" s="31"/>
    </row>
    <row r="2101" spans="2:15" s="23" customFormat="1" ht="13.35" customHeight="1" x14ac:dyDescent="0.2">
      <c r="B2101" s="31"/>
      <c r="C2101" s="31"/>
      <c r="D2101" s="31"/>
      <c r="O2101" s="31"/>
    </row>
    <row r="2102" spans="2:15" s="23" customFormat="1" ht="13.35" customHeight="1" x14ac:dyDescent="0.2">
      <c r="B2102" s="31"/>
      <c r="C2102" s="31"/>
      <c r="D2102" s="31"/>
      <c r="O2102" s="31"/>
    </row>
    <row r="2103" spans="2:15" s="23" customFormat="1" ht="13.35" customHeight="1" x14ac:dyDescent="0.2">
      <c r="B2103" s="31"/>
      <c r="C2103" s="31"/>
      <c r="D2103" s="31"/>
      <c r="O2103" s="31"/>
    </row>
    <row r="2104" spans="2:15" s="23" customFormat="1" ht="13.35" customHeight="1" x14ac:dyDescent="0.2">
      <c r="B2104" s="31"/>
      <c r="C2104" s="31"/>
      <c r="D2104" s="31"/>
      <c r="O2104" s="31"/>
    </row>
    <row r="2105" spans="2:15" s="23" customFormat="1" ht="13.35" customHeight="1" x14ac:dyDescent="0.2">
      <c r="B2105" s="31"/>
      <c r="C2105" s="31"/>
      <c r="D2105" s="31"/>
      <c r="O2105" s="31"/>
    </row>
    <row r="2106" spans="2:15" s="23" customFormat="1" ht="13.35" customHeight="1" x14ac:dyDescent="0.2">
      <c r="B2106" s="31"/>
      <c r="C2106" s="31"/>
      <c r="D2106" s="31"/>
      <c r="O2106" s="31"/>
    </row>
    <row r="2107" spans="2:15" s="23" customFormat="1" ht="13.35" customHeight="1" x14ac:dyDescent="0.2">
      <c r="B2107" s="31"/>
      <c r="C2107" s="31"/>
      <c r="D2107" s="31"/>
      <c r="O2107" s="31"/>
    </row>
    <row r="2108" spans="2:15" s="23" customFormat="1" ht="13.35" customHeight="1" x14ac:dyDescent="0.2">
      <c r="B2108" s="31"/>
      <c r="C2108" s="31"/>
      <c r="D2108" s="31"/>
      <c r="O2108" s="31"/>
    </row>
    <row r="2109" spans="2:15" s="23" customFormat="1" ht="13.35" customHeight="1" x14ac:dyDescent="0.2">
      <c r="B2109" s="31"/>
      <c r="C2109" s="31"/>
      <c r="D2109" s="31"/>
      <c r="O2109" s="31"/>
    </row>
    <row r="2110" spans="2:15" s="23" customFormat="1" ht="13.35" customHeight="1" x14ac:dyDescent="0.2">
      <c r="B2110" s="31"/>
      <c r="C2110" s="31"/>
      <c r="D2110" s="31"/>
      <c r="O2110" s="31"/>
    </row>
    <row r="2111" spans="2:15" s="23" customFormat="1" ht="13.35" customHeight="1" x14ac:dyDescent="0.2">
      <c r="B2111" s="31"/>
      <c r="C2111" s="31"/>
      <c r="D2111" s="31"/>
      <c r="O2111" s="31"/>
    </row>
    <row r="2112" spans="2:15" s="23" customFormat="1" ht="13.35" customHeight="1" x14ac:dyDescent="0.2">
      <c r="B2112" s="31"/>
      <c r="C2112" s="31"/>
      <c r="D2112" s="31"/>
      <c r="O2112" s="31"/>
    </row>
    <row r="2113" spans="2:15" s="23" customFormat="1" ht="13.35" customHeight="1" x14ac:dyDescent="0.2">
      <c r="B2113" s="31"/>
      <c r="C2113" s="31"/>
      <c r="D2113" s="31"/>
      <c r="O2113" s="31"/>
    </row>
    <row r="2114" spans="2:15" s="23" customFormat="1" ht="13.35" customHeight="1" x14ac:dyDescent="0.2">
      <c r="B2114" s="31"/>
      <c r="C2114" s="31"/>
      <c r="D2114" s="31"/>
      <c r="O2114" s="31"/>
    </row>
    <row r="2115" spans="2:15" s="23" customFormat="1" ht="13.35" customHeight="1" x14ac:dyDescent="0.2">
      <c r="B2115" s="31"/>
      <c r="C2115" s="31"/>
      <c r="D2115" s="31"/>
      <c r="O2115" s="31"/>
    </row>
    <row r="2116" spans="2:15" s="23" customFormat="1" ht="13.35" customHeight="1" x14ac:dyDescent="0.2">
      <c r="B2116" s="31"/>
      <c r="C2116" s="31"/>
      <c r="D2116" s="31"/>
      <c r="O2116" s="31"/>
    </row>
    <row r="2117" spans="2:15" s="23" customFormat="1" ht="13.35" customHeight="1" x14ac:dyDescent="0.2">
      <c r="B2117" s="31"/>
      <c r="C2117" s="31"/>
      <c r="D2117" s="31"/>
      <c r="O2117" s="31"/>
    </row>
    <row r="2118" spans="2:15" s="23" customFormat="1" ht="13.35" customHeight="1" x14ac:dyDescent="0.2">
      <c r="B2118" s="31"/>
      <c r="C2118" s="31"/>
      <c r="D2118" s="31"/>
      <c r="O2118" s="31"/>
    </row>
    <row r="2119" spans="2:15" s="23" customFormat="1" ht="13.35" customHeight="1" x14ac:dyDescent="0.2">
      <c r="B2119" s="31"/>
      <c r="C2119" s="31"/>
      <c r="D2119" s="31"/>
      <c r="O2119" s="31"/>
    </row>
    <row r="2120" spans="2:15" s="23" customFormat="1" ht="13.35" customHeight="1" x14ac:dyDescent="0.2">
      <c r="B2120" s="31"/>
      <c r="C2120" s="31"/>
      <c r="D2120" s="31"/>
      <c r="O2120" s="31"/>
    </row>
    <row r="2121" spans="2:15" s="23" customFormat="1" ht="13.35" customHeight="1" x14ac:dyDescent="0.2">
      <c r="B2121" s="31"/>
      <c r="C2121" s="31"/>
      <c r="D2121" s="31"/>
      <c r="O2121" s="31"/>
    </row>
    <row r="2122" spans="2:15" s="23" customFormat="1" ht="13.35" customHeight="1" x14ac:dyDescent="0.2">
      <c r="B2122" s="31"/>
      <c r="C2122" s="31"/>
      <c r="D2122" s="31"/>
      <c r="O2122" s="31"/>
    </row>
    <row r="2123" spans="2:15" s="23" customFormat="1" ht="13.35" customHeight="1" x14ac:dyDescent="0.2">
      <c r="B2123" s="31"/>
      <c r="C2123" s="31"/>
      <c r="D2123" s="31"/>
      <c r="O2123" s="31"/>
    </row>
    <row r="2124" spans="2:15" s="23" customFormat="1" ht="13.35" customHeight="1" x14ac:dyDescent="0.2">
      <c r="B2124" s="31"/>
      <c r="C2124" s="31"/>
      <c r="D2124" s="31"/>
      <c r="O2124" s="31"/>
    </row>
    <row r="2125" spans="2:15" s="23" customFormat="1" ht="13.35" customHeight="1" x14ac:dyDescent="0.2">
      <c r="B2125" s="31"/>
      <c r="C2125" s="31"/>
      <c r="D2125" s="31"/>
      <c r="O2125" s="31"/>
    </row>
    <row r="2126" spans="2:15" s="23" customFormat="1" ht="13.35" customHeight="1" x14ac:dyDescent="0.2">
      <c r="B2126" s="31"/>
      <c r="C2126" s="31"/>
      <c r="D2126" s="31"/>
      <c r="O2126" s="31"/>
    </row>
    <row r="2127" spans="2:15" s="23" customFormat="1" ht="13.35" customHeight="1" x14ac:dyDescent="0.2">
      <c r="B2127" s="31"/>
      <c r="C2127" s="31"/>
      <c r="D2127" s="31"/>
      <c r="O2127" s="31"/>
    </row>
    <row r="2128" spans="2:15" s="23" customFormat="1" ht="13.35" customHeight="1" x14ac:dyDescent="0.2">
      <c r="B2128" s="31"/>
      <c r="C2128" s="31"/>
      <c r="D2128" s="31"/>
      <c r="O2128" s="31"/>
    </row>
    <row r="2129" spans="2:15" s="23" customFormat="1" ht="13.35" customHeight="1" x14ac:dyDescent="0.2">
      <c r="B2129" s="31"/>
      <c r="C2129" s="31"/>
      <c r="D2129" s="31"/>
      <c r="O2129" s="31"/>
    </row>
    <row r="2130" spans="2:15" s="23" customFormat="1" ht="13.35" customHeight="1" x14ac:dyDescent="0.2">
      <c r="B2130" s="31"/>
      <c r="C2130" s="31"/>
      <c r="D2130" s="31"/>
      <c r="O2130" s="31"/>
    </row>
    <row r="2131" spans="2:15" s="23" customFormat="1" ht="13.35" customHeight="1" x14ac:dyDescent="0.2">
      <c r="B2131" s="31"/>
      <c r="C2131" s="31"/>
      <c r="D2131" s="31"/>
      <c r="O2131" s="31"/>
    </row>
    <row r="2132" spans="2:15" s="23" customFormat="1" ht="13.35" customHeight="1" x14ac:dyDescent="0.2">
      <c r="B2132" s="31"/>
      <c r="C2132" s="31"/>
      <c r="D2132" s="31"/>
      <c r="O2132" s="31"/>
    </row>
    <row r="2133" spans="2:15" s="23" customFormat="1" ht="13.35" customHeight="1" x14ac:dyDescent="0.2">
      <c r="B2133" s="31"/>
      <c r="C2133" s="31"/>
      <c r="D2133" s="31"/>
      <c r="O2133" s="31"/>
    </row>
    <row r="2134" spans="2:15" s="23" customFormat="1" ht="13.35" customHeight="1" x14ac:dyDescent="0.2">
      <c r="B2134" s="31"/>
      <c r="C2134" s="31"/>
      <c r="D2134" s="31"/>
      <c r="O2134" s="31"/>
    </row>
    <row r="2135" spans="2:15" s="23" customFormat="1" ht="13.35" customHeight="1" x14ac:dyDescent="0.2">
      <c r="B2135" s="31"/>
      <c r="C2135" s="31"/>
      <c r="D2135" s="31"/>
      <c r="O2135" s="31"/>
    </row>
    <row r="2136" spans="2:15" s="23" customFormat="1" ht="13.35" customHeight="1" x14ac:dyDescent="0.2">
      <c r="B2136" s="31"/>
      <c r="C2136" s="31"/>
      <c r="D2136" s="31"/>
      <c r="O2136" s="31"/>
    </row>
    <row r="2137" spans="2:15" s="23" customFormat="1" ht="13.35" customHeight="1" x14ac:dyDescent="0.2">
      <c r="B2137" s="31"/>
      <c r="C2137" s="31"/>
      <c r="D2137" s="31"/>
      <c r="O2137" s="31"/>
    </row>
    <row r="2138" spans="2:15" s="23" customFormat="1" ht="13.35" customHeight="1" x14ac:dyDescent="0.2">
      <c r="B2138" s="31"/>
      <c r="C2138" s="31"/>
      <c r="D2138" s="31"/>
      <c r="O2138" s="31"/>
    </row>
    <row r="2139" spans="2:15" s="23" customFormat="1" ht="13.35" customHeight="1" x14ac:dyDescent="0.2">
      <c r="B2139" s="31"/>
      <c r="C2139" s="31"/>
      <c r="D2139" s="31"/>
      <c r="O2139" s="31"/>
    </row>
    <row r="2140" spans="2:15" s="23" customFormat="1" ht="13.35" customHeight="1" x14ac:dyDescent="0.2">
      <c r="B2140" s="31"/>
      <c r="C2140" s="31"/>
      <c r="D2140" s="31"/>
      <c r="O2140" s="31"/>
    </row>
    <row r="2141" spans="2:15" s="23" customFormat="1" ht="13.35" customHeight="1" x14ac:dyDescent="0.2">
      <c r="B2141" s="31"/>
      <c r="C2141" s="31"/>
      <c r="D2141" s="31"/>
      <c r="O2141" s="31"/>
    </row>
    <row r="2142" spans="2:15" s="23" customFormat="1" ht="13.35" customHeight="1" x14ac:dyDescent="0.2">
      <c r="B2142" s="31"/>
      <c r="C2142" s="31"/>
      <c r="D2142" s="31"/>
      <c r="O2142" s="31"/>
    </row>
    <row r="2143" spans="2:15" s="23" customFormat="1" ht="13.35" customHeight="1" x14ac:dyDescent="0.2">
      <c r="B2143" s="31"/>
      <c r="C2143" s="31"/>
      <c r="D2143" s="31"/>
      <c r="O2143" s="31"/>
    </row>
    <row r="2144" spans="2:15" s="23" customFormat="1" ht="13.35" customHeight="1" x14ac:dyDescent="0.2">
      <c r="B2144" s="31"/>
      <c r="C2144" s="31"/>
      <c r="D2144" s="31"/>
      <c r="O2144" s="31"/>
    </row>
    <row r="2145" spans="2:15" s="23" customFormat="1" ht="13.35" customHeight="1" x14ac:dyDescent="0.2">
      <c r="B2145" s="31"/>
      <c r="C2145" s="31"/>
      <c r="D2145" s="31"/>
      <c r="O2145" s="31"/>
    </row>
    <row r="2146" spans="2:15" s="23" customFormat="1" ht="13.35" customHeight="1" x14ac:dyDescent="0.2">
      <c r="B2146" s="31"/>
      <c r="C2146" s="31"/>
      <c r="D2146" s="31"/>
      <c r="O2146" s="31"/>
    </row>
    <row r="2147" spans="2:15" s="23" customFormat="1" ht="13.35" customHeight="1" x14ac:dyDescent="0.2">
      <c r="B2147" s="31"/>
      <c r="C2147" s="31"/>
      <c r="D2147" s="31"/>
      <c r="O2147" s="31"/>
    </row>
    <row r="2148" spans="2:15" s="23" customFormat="1" ht="13.35" customHeight="1" x14ac:dyDescent="0.2">
      <c r="B2148" s="31"/>
      <c r="C2148" s="31"/>
      <c r="D2148" s="31"/>
      <c r="O2148" s="31"/>
    </row>
    <row r="2149" spans="2:15" s="23" customFormat="1" ht="13.35" customHeight="1" x14ac:dyDescent="0.2">
      <c r="B2149" s="31"/>
      <c r="C2149" s="31"/>
      <c r="D2149" s="31"/>
      <c r="O2149" s="31"/>
    </row>
    <row r="2150" spans="2:15" s="23" customFormat="1" ht="13.35" customHeight="1" x14ac:dyDescent="0.2">
      <c r="B2150" s="31"/>
      <c r="C2150" s="31"/>
      <c r="D2150" s="31"/>
      <c r="O2150" s="31"/>
    </row>
    <row r="2151" spans="2:15" s="23" customFormat="1" ht="13.35" customHeight="1" x14ac:dyDescent="0.2">
      <c r="B2151" s="31"/>
      <c r="C2151" s="31"/>
      <c r="D2151" s="31"/>
      <c r="O2151" s="31"/>
    </row>
    <row r="2152" spans="2:15" s="23" customFormat="1" ht="13.35" customHeight="1" x14ac:dyDescent="0.2">
      <c r="B2152" s="31"/>
      <c r="C2152" s="31"/>
      <c r="D2152" s="31"/>
      <c r="O2152" s="31"/>
    </row>
    <row r="2153" spans="2:15" s="23" customFormat="1" ht="13.35" customHeight="1" x14ac:dyDescent="0.2">
      <c r="B2153" s="31"/>
      <c r="C2153" s="31"/>
      <c r="D2153" s="31"/>
      <c r="O2153" s="31"/>
    </row>
    <row r="2154" spans="2:15" s="23" customFormat="1" ht="13.35" customHeight="1" x14ac:dyDescent="0.2">
      <c r="B2154" s="31"/>
      <c r="C2154" s="31"/>
      <c r="D2154" s="31"/>
      <c r="O2154" s="31"/>
    </row>
    <row r="2155" spans="2:15" s="23" customFormat="1" ht="13.35" customHeight="1" x14ac:dyDescent="0.2">
      <c r="B2155" s="31"/>
      <c r="C2155" s="31"/>
      <c r="D2155" s="31"/>
      <c r="O2155" s="31"/>
    </row>
    <row r="2156" spans="2:15" s="23" customFormat="1" ht="13.35" customHeight="1" x14ac:dyDescent="0.2">
      <c r="B2156" s="31"/>
      <c r="C2156" s="31"/>
      <c r="D2156" s="31"/>
      <c r="O2156" s="31"/>
    </row>
    <row r="2157" spans="2:15" s="23" customFormat="1" ht="13.35" customHeight="1" x14ac:dyDescent="0.2">
      <c r="B2157" s="31"/>
      <c r="C2157" s="31"/>
      <c r="D2157" s="31"/>
      <c r="O2157" s="31"/>
    </row>
    <row r="2158" spans="2:15" s="23" customFormat="1" ht="13.35" customHeight="1" x14ac:dyDescent="0.2">
      <c r="B2158" s="31"/>
      <c r="C2158" s="31"/>
      <c r="D2158" s="31"/>
      <c r="O2158" s="31"/>
    </row>
    <row r="2159" spans="2:15" s="23" customFormat="1" ht="13.35" customHeight="1" x14ac:dyDescent="0.2">
      <c r="B2159" s="31"/>
      <c r="C2159" s="31"/>
      <c r="D2159" s="31"/>
      <c r="O2159" s="31"/>
    </row>
    <row r="2160" spans="2:15" s="23" customFormat="1" ht="13.35" customHeight="1" x14ac:dyDescent="0.2">
      <c r="B2160" s="31"/>
      <c r="C2160" s="31"/>
      <c r="D2160" s="31"/>
      <c r="O2160" s="31"/>
    </row>
    <row r="2161" spans="2:15" s="23" customFormat="1" ht="13.35" customHeight="1" x14ac:dyDescent="0.2">
      <c r="B2161" s="31"/>
      <c r="C2161" s="31"/>
      <c r="D2161" s="31"/>
      <c r="O2161" s="31"/>
    </row>
    <row r="2162" spans="2:15" s="23" customFormat="1" ht="13.35" customHeight="1" x14ac:dyDescent="0.2">
      <c r="B2162" s="31"/>
      <c r="C2162" s="31"/>
      <c r="D2162" s="31"/>
      <c r="O2162" s="31"/>
    </row>
    <row r="2163" spans="2:15" s="23" customFormat="1" ht="13.35" customHeight="1" x14ac:dyDescent="0.2">
      <c r="B2163" s="31"/>
      <c r="C2163" s="31"/>
      <c r="D2163" s="31"/>
      <c r="O2163" s="31"/>
    </row>
    <row r="2164" spans="2:15" s="23" customFormat="1" ht="13.35" customHeight="1" x14ac:dyDescent="0.2">
      <c r="B2164" s="31"/>
      <c r="C2164" s="31"/>
      <c r="D2164" s="31"/>
      <c r="O2164" s="31"/>
    </row>
    <row r="2165" spans="2:15" s="23" customFormat="1" ht="13.35" customHeight="1" x14ac:dyDescent="0.2">
      <c r="B2165" s="31"/>
      <c r="C2165" s="31"/>
      <c r="D2165" s="31"/>
      <c r="O2165" s="31"/>
    </row>
    <row r="2166" spans="2:15" s="23" customFormat="1" ht="13.35" customHeight="1" x14ac:dyDescent="0.2">
      <c r="B2166" s="31"/>
      <c r="C2166" s="31"/>
      <c r="D2166" s="31"/>
      <c r="O2166" s="31"/>
    </row>
    <row r="2167" spans="2:15" s="23" customFormat="1" ht="13.35" customHeight="1" x14ac:dyDescent="0.2">
      <c r="B2167" s="31"/>
      <c r="C2167" s="31"/>
      <c r="D2167" s="31"/>
      <c r="O2167" s="31"/>
    </row>
    <row r="2168" spans="2:15" s="23" customFormat="1" ht="13.35" customHeight="1" x14ac:dyDescent="0.2">
      <c r="B2168" s="31"/>
      <c r="C2168" s="31"/>
      <c r="D2168" s="31"/>
      <c r="O2168" s="31"/>
    </row>
    <row r="2169" spans="2:15" s="23" customFormat="1" ht="13.35" customHeight="1" x14ac:dyDescent="0.2">
      <c r="B2169" s="31"/>
      <c r="C2169" s="31"/>
      <c r="D2169" s="31"/>
      <c r="O2169" s="31"/>
    </row>
    <row r="2170" spans="2:15" s="23" customFormat="1" ht="13.35" customHeight="1" x14ac:dyDescent="0.2">
      <c r="B2170" s="31"/>
      <c r="C2170" s="31"/>
      <c r="D2170" s="31"/>
      <c r="O2170" s="31"/>
    </row>
    <row r="2171" spans="2:15" s="23" customFormat="1" ht="13.35" customHeight="1" x14ac:dyDescent="0.2">
      <c r="B2171" s="31"/>
      <c r="C2171" s="31"/>
      <c r="D2171" s="31"/>
      <c r="O2171" s="31"/>
    </row>
    <row r="2172" spans="2:15" s="23" customFormat="1" ht="13.35" customHeight="1" x14ac:dyDescent="0.2">
      <c r="B2172" s="31"/>
      <c r="C2172" s="31"/>
      <c r="D2172" s="31"/>
      <c r="O2172" s="31"/>
    </row>
    <row r="2173" spans="2:15" s="23" customFormat="1" ht="13.35" customHeight="1" x14ac:dyDescent="0.2">
      <c r="B2173" s="31"/>
      <c r="C2173" s="31"/>
      <c r="D2173" s="31"/>
      <c r="O2173" s="31"/>
    </row>
    <row r="2174" spans="2:15" s="23" customFormat="1" ht="13.35" customHeight="1" x14ac:dyDescent="0.2">
      <c r="B2174" s="31"/>
      <c r="C2174" s="31"/>
      <c r="D2174" s="31"/>
      <c r="O2174" s="31"/>
    </row>
    <row r="2175" spans="2:15" s="23" customFormat="1" ht="13.35" customHeight="1" x14ac:dyDescent="0.2">
      <c r="B2175" s="31"/>
      <c r="C2175" s="31"/>
      <c r="D2175" s="31"/>
      <c r="O2175" s="31"/>
    </row>
    <row r="2176" spans="2:15" s="23" customFormat="1" ht="13.35" customHeight="1" x14ac:dyDescent="0.2">
      <c r="B2176" s="31"/>
      <c r="C2176" s="31"/>
      <c r="D2176" s="31"/>
      <c r="O2176" s="31"/>
    </row>
    <row r="2177" spans="2:15" s="23" customFormat="1" ht="13.35" customHeight="1" x14ac:dyDescent="0.2">
      <c r="B2177" s="31"/>
      <c r="C2177" s="31"/>
      <c r="D2177" s="31"/>
      <c r="O2177" s="31"/>
    </row>
    <row r="2178" spans="2:15" s="23" customFormat="1" ht="13.35" customHeight="1" x14ac:dyDescent="0.2">
      <c r="B2178" s="31"/>
      <c r="C2178" s="31"/>
      <c r="D2178" s="31"/>
      <c r="O2178" s="31"/>
    </row>
    <row r="2179" spans="2:15" s="23" customFormat="1" ht="13.35" customHeight="1" x14ac:dyDescent="0.2">
      <c r="B2179" s="31"/>
      <c r="C2179" s="31"/>
      <c r="D2179" s="31"/>
      <c r="O2179" s="31"/>
    </row>
    <row r="2180" spans="2:15" s="23" customFormat="1" ht="13.35" customHeight="1" x14ac:dyDescent="0.2">
      <c r="B2180" s="31"/>
      <c r="C2180" s="31"/>
      <c r="D2180" s="31"/>
      <c r="O2180" s="31"/>
    </row>
    <row r="2181" spans="2:15" s="23" customFormat="1" ht="13.35" customHeight="1" x14ac:dyDescent="0.2">
      <c r="B2181" s="31"/>
      <c r="C2181" s="31"/>
      <c r="D2181" s="31"/>
      <c r="O2181" s="31"/>
    </row>
    <row r="2182" spans="2:15" s="23" customFormat="1" ht="13.35" customHeight="1" x14ac:dyDescent="0.2">
      <c r="B2182" s="31"/>
      <c r="C2182" s="31"/>
      <c r="D2182" s="31"/>
      <c r="O2182" s="31"/>
    </row>
    <row r="2183" spans="2:15" s="23" customFormat="1" ht="13.35" customHeight="1" x14ac:dyDescent="0.2">
      <c r="B2183" s="31"/>
      <c r="C2183" s="31"/>
      <c r="D2183" s="31"/>
      <c r="O2183" s="31"/>
    </row>
    <row r="2184" spans="2:15" s="23" customFormat="1" ht="13.35" customHeight="1" x14ac:dyDescent="0.2">
      <c r="B2184" s="31"/>
      <c r="C2184" s="31"/>
      <c r="D2184" s="31"/>
      <c r="O2184" s="31"/>
    </row>
    <row r="2185" spans="2:15" s="23" customFormat="1" ht="13.35" customHeight="1" x14ac:dyDescent="0.2">
      <c r="B2185" s="31"/>
      <c r="C2185" s="31"/>
      <c r="D2185" s="31"/>
      <c r="O2185" s="31"/>
    </row>
    <row r="2186" spans="2:15" s="23" customFormat="1" ht="13.35" customHeight="1" x14ac:dyDescent="0.2">
      <c r="B2186" s="31"/>
      <c r="C2186" s="31"/>
      <c r="D2186" s="31"/>
      <c r="O2186" s="31"/>
    </row>
    <row r="2187" spans="2:15" s="23" customFormat="1" ht="13.35" customHeight="1" x14ac:dyDescent="0.2">
      <c r="B2187" s="31"/>
      <c r="C2187" s="31"/>
      <c r="D2187" s="31"/>
      <c r="O2187" s="31"/>
    </row>
    <row r="2188" spans="2:15" s="23" customFormat="1" ht="13.35" customHeight="1" x14ac:dyDescent="0.2">
      <c r="B2188" s="31"/>
      <c r="C2188" s="31"/>
      <c r="D2188" s="31"/>
      <c r="O2188" s="31"/>
    </row>
    <row r="2189" spans="2:15" s="23" customFormat="1" ht="13.35" customHeight="1" x14ac:dyDescent="0.2">
      <c r="B2189" s="31"/>
      <c r="C2189" s="31"/>
      <c r="D2189" s="31"/>
      <c r="O2189" s="31"/>
    </row>
    <row r="2190" spans="2:15" s="23" customFormat="1" ht="13.35" customHeight="1" x14ac:dyDescent="0.2">
      <c r="B2190" s="31"/>
      <c r="C2190" s="31"/>
      <c r="D2190" s="31"/>
      <c r="O2190" s="31"/>
    </row>
    <row r="2191" spans="2:15" s="23" customFormat="1" ht="13.35" customHeight="1" x14ac:dyDescent="0.2">
      <c r="B2191" s="31"/>
      <c r="C2191" s="31"/>
      <c r="D2191" s="31"/>
      <c r="O2191" s="31"/>
    </row>
    <row r="2192" spans="2:15" s="23" customFormat="1" ht="13.35" customHeight="1" x14ac:dyDescent="0.2">
      <c r="B2192" s="31"/>
      <c r="C2192" s="31"/>
      <c r="D2192" s="31"/>
      <c r="O2192" s="31"/>
    </row>
    <row r="2193" spans="2:15" s="23" customFormat="1" ht="13.35" customHeight="1" x14ac:dyDescent="0.2">
      <c r="B2193" s="31"/>
      <c r="C2193" s="31"/>
      <c r="D2193" s="31"/>
      <c r="O2193" s="31"/>
    </row>
    <row r="2194" spans="2:15" s="23" customFormat="1" ht="13.35" customHeight="1" x14ac:dyDescent="0.2">
      <c r="B2194" s="31"/>
      <c r="C2194" s="31"/>
      <c r="D2194" s="31"/>
      <c r="O2194" s="31"/>
    </row>
    <row r="2195" spans="2:15" s="23" customFormat="1" ht="13.35" customHeight="1" x14ac:dyDescent="0.2">
      <c r="B2195" s="31"/>
      <c r="C2195" s="31"/>
      <c r="D2195" s="31"/>
      <c r="O2195" s="31"/>
    </row>
    <row r="2196" spans="2:15" s="23" customFormat="1" ht="13.35" customHeight="1" x14ac:dyDescent="0.2">
      <c r="B2196" s="31"/>
      <c r="C2196" s="31"/>
      <c r="D2196" s="31"/>
      <c r="O2196" s="31"/>
    </row>
    <row r="2197" spans="2:15" s="23" customFormat="1" ht="13.35" customHeight="1" x14ac:dyDescent="0.2">
      <c r="B2197" s="31"/>
      <c r="C2197" s="31"/>
      <c r="D2197" s="31"/>
      <c r="O2197" s="31"/>
    </row>
    <row r="2198" spans="2:15" s="23" customFormat="1" ht="13.35" customHeight="1" x14ac:dyDescent="0.2">
      <c r="B2198" s="31"/>
      <c r="C2198" s="31"/>
      <c r="D2198" s="31"/>
      <c r="O2198" s="31"/>
    </row>
    <row r="2199" spans="2:15" s="23" customFormat="1" ht="13.35" customHeight="1" x14ac:dyDescent="0.2">
      <c r="B2199" s="31"/>
      <c r="C2199" s="31"/>
      <c r="D2199" s="31"/>
      <c r="O2199" s="31"/>
    </row>
    <row r="2200" spans="2:15" s="23" customFormat="1" ht="13.35" customHeight="1" x14ac:dyDescent="0.2">
      <c r="B2200" s="31"/>
      <c r="C2200" s="31"/>
      <c r="D2200" s="31"/>
      <c r="O2200" s="31"/>
    </row>
    <row r="2201" spans="2:15" s="23" customFormat="1" ht="13.35" customHeight="1" x14ac:dyDescent="0.2">
      <c r="B2201" s="31"/>
      <c r="C2201" s="31"/>
      <c r="D2201" s="31"/>
      <c r="O2201" s="31"/>
    </row>
    <row r="2202" spans="2:15" s="23" customFormat="1" ht="13.35" customHeight="1" x14ac:dyDescent="0.2">
      <c r="B2202" s="31"/>
      <c r="C2202" s="31"/>
      <c r="D2202" s="31"/>
      <c r="O2202" s="31"/>
    </row>
    <row r="2203" spans="2:15" s="23" customFormat="1" ht="13.35" customHeight="1" x14ac:dyDescent="0.2">
      <c r="B2203" s="31"/>
      <c r="C2203" s="31"/>
      <c r="D2203" s="31"/>
      <c r="O2203" s="31"/>
    </row>
    <row r="2204" spans="2:15" s="23" customFormat="1" ht="13.35" customHeight="1" x14ac:dyDescent="0.2">
      <c r="B2204" s="31"/>
      <c r="C2204" s="31"/>
      <c r="D2204" s="31"/>
      <c r="O2204" s="31"/>
    </row>
    <row r="2205" spans="2:15" s="23" customFormat="1" ht="13.35" customHeight="1" x14ac:dyDescent="0.2">
      <c r="B2205" s="31"/>
      <c r="C2205" s="31"/>
      <c r="D2205" s="31"/>
      <c r="O2205" s="31"/>
    </row>
    <row r="2206" spans="2:15" s="23" customFormat="1" ht="13.35" customHeight="1" x14ac:dyDescent="0.2">
      <c r="B2206" s="31"/>
      <c r="C2206" s="31"/>
      <c r="D2206" s="31"/>
      <c r="O2206" s="31"/>
    </row>
    <row r="2207" spans="2:15" s="23" customFormat="1" ht="13.35" customHeight="1" x14ac:dyDescent="0.2">
      <c r="B2207" s="31"/>
      <c r="C2207" s="31"/>
      <c r="D2207" s="31"/>
      <c r="O2207" s="31"/>
    </row>
    <row r="2208" spans="2:15" s="23" customFormat="1" ht="13.35" customHeight="1" x14ac:dyDescent="0.2">
      <c r="B2208" s="31"/>
      <c r="C2208" s="31"/>
      <c r="D2208" s="31"/>
      <c r="O2208" s="31"/>
    </row>
    <row r="2209" spans="2:15" s="23" customFormat="1" ht="13.35" customHeight="1" x14ac:dyDescent="0.2">
      <c r="B2209" s="31"/>
      <c r="C2209" s="31"/>
      <c r="D2209" s="31"/>
      <c r="O2209" s="31"/>
    </row>
    <row r="2210" spans="2:15" s="23" customFormat="1" ht="13.35" customHeight="1" x14ac:dyDescent="0.2">
      <c r="B2210" s="31"/>
      <c r="C2210" s="31"/>
      <c r="D2210" s="31"/>
      <c r="O2210" s="31"/>
    </row>
    <row r="2211" spans="2:15" s="23" customFormat="1" ht="13.35" customHeight="1" x14ac:dyDescent="0.2">
      <c r="B2211" s="31"/>
      <c r="C2211" s="31"/>
      <c r="D2211" s="31"/>
      <c r="O2211" s="31"/>
    </row>
    <row r="2212" spans="2:15" s="23" customFormat="1" ht="13.35" customHeight="1" x14ac:dyDescent="0.2">
      <c r="B2212" s="31"/>
      <c r="C2212" s="31"/>
      <c r="D2212" s="31"/>
      <c r="O2212" s="31"/>
    </row>
    <row r="2213" spans="2:15" s="23" customFormat="1" ht="13.35" customHeight="1" x14ac:dyDescent="0.2">
      <c r="B2213" s="31"/>
      <c r="C2213" s="31"/>
      <c r="D2213" s="31"/>
      <c r="O2213" s="31"/>
    </row>
    <row r="2214" spans="2:15" s="23" customFormat="1" ht="13.35" customHeight="1" x14ac:dyDescent="0.2">
      <c r="B2214" s="31"/>
      <c r="C2214" s="31"/>
      <c r="D2214" s="31"/>
      <c r="O2214" s="31"/>
    </row>
    <row r="2215" spans="2:15" s="23" customFormat="1" ht="13.35" customHeight="1" x14ac:dyDescent="0.2">
      <c r="B2215" s="31"/>
      <c r="C2215" s="31"/>
      <c r="D2215" s="31"/>
      <c r="O2215" s="31"/>
    </row>
    <row r="2216" spans="2:15" s="23" customFormat="1" ht="13.35" customHeight="1" x14ac:dyDescent="0.2">
      <c r="B2216" s="31"/>
      <c r="C2216" s="31"/>
      <c r="D2216" s="31"/>
      <c r="O2216" s="31"/>
    </row>
    <row r="2217" spans="2:15" s="23" customFormat="1" ht="13.35" customHeight="1" x14ac:dyDescent="0.2">
      <c r="B2217" s="31"/>
      <c r="C2217" s="31"/>
      <c r="D2217" s="31"/>
      <c r="O2217" s="31"/>
    </row>
    <row r="2218" spans="2:15" s="23" customFormat="1" ht="13.35" customHeight="1" x14ac:dyDescent="0.2">
      <c r="B2218" s="31"/>
      <c r="C2218" s="31"/>
      <c r="D2218" s="31"/>
      <c r="O2218" s="31"/>
    </row>
    <row r="2219" spans="2:15" s="23" customFormat="1" ht="13.35" customHeight="1" x14ac:dyDescent="0.2">
      <c r="B2219" s="31"/>
      <c r="C2219" s="31"/>
      <c r="D2219" s="31"/>
      <c r="O2219" s="31"/>
    </row>
    <row r="2220" spans="2:15" s="23" customFormat="1" ht="13.35" customHeight="1" x14ac:dyDescent="0.2">
      <c r="B2220" s="31"/>
      <c r="C2220" s="31"/>
      <c r="D2220" s="31"/>
      <c r="O2220" s="31"/>
    </row>
    <row r="2221" spans="2:15" s="23" customFormat="1" ht="13.35" customHeight="1" x14ac:dyDescent="0.2">
      <c r="B2221" s="31"/>
      <c r="C2221" s="31"/>
      <c r="D2221" s="31"/>
      <c r="O2221" s="31"/>
    </row>
    <row r="2222" spans="2:15" s="23" customFormat="1" ht="13.35" customHeight="1" x14ac:dyDescent="0.2">
      <c r="B2222" s="31"/>
      <c r="C2222" s="31"/>
      <c r="D2222" s="31"/>
      <c r="O2222" s="31"/>
    </row>
    <row r="2223" spans="2:15" s="23" customFormat="1" ht="13.35" customHeight="1" x14ac:dyDescent="0.2">
      <c r="B2223" s="31"/>
      <c r="C2223" s="31"/>
      <c r="D2223" s="31"/>
      <c r="O2223" s="31"/>
    </row>
    <row r="2224" spans="2:15" s="23" customFormat="1" ht="13.35" customHeight="1" x14ac:dyDescent="0.2">
      <c r="B2224" s="31"/>
      <c r="C2224" s="31"/>
      <c r="D2224" s="31"/>
      <c r="O2224" s="31"/>
    </row>
    <row r="2225" spans="2:15" s="23" customFormat="1" ht="13.35" customHeight="1" x14ac:dyDescent="0.2">
      <c r="B2225" s="31"/>
      <c r="C2225" s="31"/>
      <c r="D2225" s="31"/>
      <c r="O2225" s="31"/>
    </row>
    <row r="2226" spans="2:15" s="23" customFormat="1" ht="13.35" customHeight="1" x14ac:dyDescent="0.2">
      <c r="B2226" s="31"/>
      <c r="C2226" s="31"/>
      <c r="D2226" s="31"/>
      <c r="O2226" s="31"/>
    </row>
    <row r="2227" spans="2:15" s="23" customFormat="1" ht="13.35" customHeight="1" x14ac:dyDescent="0.2">
      <c r="B2227" s="31"/>
      <c r="C2227" s="31"/>
      <c r="D2227" s="31"/>
      <c r="O2227" s="31"/>
    </row>
    <row r="2228" spans="2:15" s="23" customFormat="1" ht="13.35" customHeight="1" x14ac:dyDescent="0.2">
      <c r="B2228" s="31"/>
      <c r="C2228" s="31"/>
      <c r="D2228" s="31"/>
      <c r="O2228" s="31"/>
    </row>
    <row r="2229" spans="2:15" s="23" customFormat="1" ht="13.35" customHeight="1" x14ac:dyDescent="0.2">
      <c r="B2229" s="31"/>
      <c r="C2229" s="31"/>
      <c r="D2229" s="31"/>
      <c r="O2229" s="31"/>
    </row>
    <row r="2230" spans="2:15" s="23" customFormat="1" ht="13.35" customHeight="1" x14ac:dyDescent="0.2">
      <c r="B2230" s="31"/>
      <c r="C2230" s="31"/>
      <c r="D2230" s="31"/>
      <c r="O2230" s="31"/>
    </row>
    <row r="2231" spans="2:15" s="23" customFormat="1" ht="13.35" customHeight="1" x14ac:dyDescent="0.2">
      <c r="B2231" s="31"/>
      <c r="C2231" s="31"/>
      <c r="D2231" s="31"/>
      <c r="O2231" s="31"/>
    </row>
    <row r="2232" spans="2:15" s="23" customFormat="1" ht="13.35" customHeight="1" x14ac:dyDescent="0.2">
      <c r="B2232" s="31"/>
      <c r="C2232" s="31"/>
      <c r="D2232" s="31"/>
      <c r="O2232" s="31"/>
    </row>
    <row r="2233" spans="2:15" s="23" customFormat="1" ht="13.35" customHeight="1" x14ac:dyDescent="0.2">
      <c r="B2233" s="31"/>
      <c r="C2233" s="31"/>
      <c r="D2233" s="31"/>
      <c r="O2233" s="31"/>
    </row>
    <row r="2234" spans="2:15" s="23" customFormat="1" ht="13.35" customHeight="1" x14ac:dyDescent="0.2">
      <c r="B2234" s="31"/>
      <c r="C2234" s="31"/>
      <c r="D2234" s="31"/>
      <c r="O2234" s="31"/>
    </row>
    <row r="2235" spans="2:15" s="23" customFormat="1" ht="13.35" customHeight="1" x14ac:dyDescent="0.2">
      <c r="B2235" s="31"/>
      <c r="C2235" s="31"/>
      <c r="D2235" s="31"/>
      <c r="O2235" s="31"/>
    </row>
    <row r="2236" spans="2:15" s="23" customFormat="1" ht="13.35" customHeight="1" x14ac:dyDescent="0.2">
      <c r="B2236" s="31"/>
      <c r="C2236" s="31"/>
      <c r="D2236" s="31"/>
      <c r="O2236" s="31"/>
    </row>
    <row r="2237" spans="2:15" s="23" customFormat="1" ht="13.35" customHeight="1" x14ac:dyDescent="0.2">
      <c r="B2237" s="31"/>
      <c r="C2237" s="31"/>
      <c r="D2237" s="31"/>
      <c r="O2237" s="31"/>
    </row>
    <row r="2238" spans="2:15" s="23" customFormat="1" ht="13.35" customHeight="1" x14ac:dyDescent="0.2">
      <c r="B2238" s="31"/>
      <c r="C2238" s="31"/>
      <c r="D2238" s="31"/>
      <c r="O2238" s="31"/>
    </row>
    <row r="2239" spans="2:15" s="23" customFormat="1" ht="13.35" customHeight="1" x14ac:dyDescent="0.2">
      <c r="B2239" s="31"/>
      <c r="C2239" s="31"/>
      <c r="D2239" s="31"/>
      <c r="O2239" s="31"/>
    </row>
    <row r="2240" spans="2:15" s="23" customFormat="1" ht="13.35" customHeight="1" x14ac:dyDescent="0.2">
      <c r="B2240" s="31"/>
      <c r="C2240" s="31"/>
      <c r="D2240" s="31"/>
      <c r="O2240" s="31"/>
    </row>
    <row r="2241" spans="2:15" s="23" customFormat="1" ht="13.35" customHeight="1" x14ac:dyDescent="0.2">
      <c r="B2241" s="31"/>
      <c r="C2241" s="31"/>
      <c r="D2241" s="31"/>
      <c r="O2241" s="31"/>
    </row>
    <row r="2242" spans="2:15" s="23" customFormat="1" ht="13.35" customHeight="1" x14ac:dyDescent="0.2">
      <c r="B2242" s="31"/>
      <c r="C2242" s="31"/>
      <c r="D2242" s="31"/>
      <c r="O2242" s="31"/>
    </row>
    <row r="2243" spans="2:15" s="23" customFormat="1" ht="13.35" customHeight="1" x14ac:dyDescent="0.2">
      <c r="B2243" s="31"/>
      <c r="C2243" s="31"/>
      <c r="D2243" s="31"/>
      <c r="O2243" s="31"/>
    </row>
    <row r="2244" spans="2:15" s="23" customFormat="1" ht="13.35" customHeight="1" x14ac:dyDescent="0.2">
      <c r="B2244" s="31"/>
      <c r="C2244" s="31"/>
      <c r="D2244" s="31"/>
      <c r="O2244" s="31"/>
    </row>
    <row r="2245" spans="2:15" s="23" customFormat="1" ht="13.35" customHeight="1" x14ac:dyDescent="0.2">
      <c r="B2245" s="31"/>
      <c r="C2245" s="31"/>
      <c r="D2245" s="31"/>
      <c r="O2245" s="31"/>
    </row>
    <row r="2246" spans="2:15" s="23" customFormat="1" ht="13.35" customHeight="1" x14ac:dyDescent="0.2">
      <c r="B2246" s="31"/>
      <c r="C2246" s="31"/>
      <c r="D2246" s="31"/>
      <c r="O2246" s="31"/>
    </row>
    <row r="2247" spans="2:15" s="23" customFormat="1" ht="13.35" customHeight="1" x14ac:dyDescent="0.2">
      <c r="B2247" s="31"/>
      <c r="C2247" s="31"/>
      <c r="D2247" s="31"/>
      <c r="O2247" s="31"/>
    </row>
    <row r="2248" spans="2:15" s="23" customFormat="1" ht="13.35" customHeight="1" x14ac:dyDescent="0.2">
      <c r="B2248" s="31"/>
      <c r="C2248" s="31"/>
      <c r="D2248" s="31"/>
      <c r="O2248" s="31"/>
    </row>
    <row r="2249" spans="2:15" s="23" customFormat="1" ht="13.35" customHeight="1" x14ac:dyDescent="0.2">
      <c r="B2249" s="31"/>
      <c r="C2249" s="31"/>
      <c r="D2249" s="31"/>
      <c r="O2249" s="31"/>
    </row>
    <row r="2250" spans="2:15" s="23" customFormat="1" ht="13.35" customHeight="1" x14ac:dyDescent="0.2">
      <c r="B2250" s="31"/>
      <c r="C2250" s="31"/>
      <c r="D2250" s="31"/>
      <c r="O2250" s="31"/>
    </row>
    <row r="2251" spans="2:15" s="23" customFormat="1" ht="13.35" customHeight="1" x14ac:dyDescent="0.2">
      <c r="B2251" s="31"/>
      <c r="C2251" s="31"/>
      <c r="D2251" s="31"/>
      <c r="O2251" s="31"/>
    </row>
    <row r="2252" spans="2:15" s="23" customFormat="1" ht="13.35" customHeight="1" x14ac:dyDescent="0.2">
      <c r="B2252" s="31"/>
      <c r="C2252" s="31"/>
      <c r="D2252" s="31"/>
      <c r="O2252" s="31"/>
    </row>
    <row r="2253" spans="2:15" s="23" customFormat="1" ht="13.35" customHeight="1" x14ac:dyDescent="0.2">
      <c r="B2253" s="31"/>
      <c r="C2253" s="31"/>
      <c r="D2253" s="31"/>
      <c r="O2253" s="31"/>
    </row>
    <row r="2254" spans="2:15" s="23" customFormat="1" ht="13.35" customHeight="1" x14ac:dyDescent="0.2">
      <c r="B2254" s="31"/>
      <c r="C2254" s="31"/>
      <c r="D2254" s="31"/>
      <c r="O2254" s="31"/>
    </row>
    <row r="2255" spans="2:15" s="23" customFormat="1" ht="13.35" customHeight="1" x14ac:dyDescent="0.2">
      <c r="B2255" s="31"/>
      <c r="C2255" s="31"/>
      <c r="D2255" s="31"/>
      <c r="O2255" s="31"/>
    </row>
    <row r="2256" spans="2:15" s="23" customFormat="1" ht="13.35" customHeight="1" x14ac:dyDescent="0.2">
      <c r="B2256" s="31"/>
      <c r="C2256" s="31"/>
      <c r="D2256" s="31"/>
      <c r="O2256" s="31"/>
    </row>
    <row r="2257" spans="2:15" s="23" customFormat="1" ht="13.35" customHeight="1" x14ac:dyDescent="0.2">
      <c r="B2257" s="31"/>
      <c r="C2257" s="31"/>
      <c r="D2257" s="31"/>
      <c r="O2257" s="31"/>
    </row>
    <row r="2258" spans="2:15" s="23" customFormat="1" ht="13.35" customHeight="1" x14ac:dyDescent="0.2">
      <c r="B2258" s="31"/>
      <c r="C2258" s="31"/>
      <c r="D2258" s="31"/>
      <c r="O2258" s="31"/>
    </row>
    <row r="2259" spans="2:15" s="23" customFormat="1" ht="13.35" customHeight="1" x14ac:dyDescent="0.2">
      <c r="B2259" s="31"/>
      <c r="C2259" s="31"/>
      <c r="D2259" s="31"/>
      <c r="O2259" s="31"/>
    </row>
    <row r="2260" spans="2:15" s="23" customFormat="1" ht="13.35" customHeight="1" x14ac:dyDescent="0.2">
      <c r="B2260" s="31"/>
      <c r="C2260" s="31"/>
      <c r="D2260" s="31"/>
      <c r="O2260" s="31"/>
    </row>
    <row r="2261" spans="2:15" s="23" customFormat="1" ht="13.35" customHeight="1" x14ac:dyDescent="0.2">
      <c r="B2261" s="31"/>
      <c r="C2261" s="31"/>
      <c r="D2261" s="31"/>
      <c r="O2261" s="31"/>
    </row>
    <row r="2262" spans="2:15" s="23" customFormat="1" ht="13.35" customHeight="1" x14ac:dyDescent="0.2">
      <c r="B2262" s="31"/>
      <c r="C2262" s="31"/>
      <c r="D2262" s="31"/>
      <c r="O2262" s="31"/>
    </row>
    <row r="2263" spans="2:15" s="23" customFormat="1" ht="13.35" customHeight="1" x14ac:dyDescent="0.2">
      <c r="B2263" s="31"/>
      <c r="C2263" s="31"/>
      <c r="D2263" s="31"/>
      <c r="O2263" s="31"/>
    </row>
    <row r="2264" spans="2:15" s="23" customFormat="1" ht="13.35" customHeight="1" x14ac:dyDescent="0.2">
      <c r="B2264" s="31"/>
      <c r="C2264" s="31"/>
      <c r="D2264" s="31"/>
      <c r="O2264" s="31"/>
    </row>
    <row r="2265" spans="2:15" s="23" customFormat="1" ht="13.35" customHeight="1" x14ac:dyDescent="0.2">
      <c r="B2265" s="31"/>
      <c r="C2265" s="31"/>
      <c r="D2265" s="31"/>
      <c r="O2265" s="31"/>
    </row>
    <row r="2266" spans="2:15" s="23" customFormat="1" ht="13.35" customHeight="1" x14ac:dyDescent="0.2">
      <c r="B2266" s="31"/>
      <c r="C2266" s="31"/>
      <c r="D2266" s="31"/>
      <c r="O2266" s="31"/>
    </row>
    <row r="2267" spans="2:15" s="23" customFormat="1" ht="13.35" customHeight="1" x14ac:dyDescent="0.2">
      <c r="B2267" s="31"/>
      <c r="C2267" s="31"/>
      <c r="D2267" s="31"/>
      <c r="O2267" s="31"/>
    </row>
    <row r="2268" spans="2:15" s="23" customFormat="1" ht="13.35" customHeight="1" x14ac:dyDescent="0.2">
      <c r="B2268" s="31"/>
      <c r="C2268" s="31"/>
      <c r="D2268" s="31"/>
      <c r="O2268" s="31"/>
    </row>
    <row r="2269" spans="2:15" s="23" customFormat="1" ht="13.35" customHeight="1" x14ac:dyDescent="0.2">
      <c r="B2269" s="31"/>
      <c r="C2269" s="31"/>
      <c r="D2269" s="31"/>
      <c r="O2269" s="31"/>
    </row>
    <row r="2270" spans="2:15" s="23" customFormat="1" ht="13.35" customHeight="1" x14ac:dyDescent="0.2">
      <c r="B2270" s="31"/>
      <c r="C2270" s="31"/>
      <c r="D2270" s="31"/>
      <c r="O2270" s="31"/>
    </row>
    <row r="2271" spans="2:15" s="23" customFormat="1" ht="13.35" customHeight="1" x14ac:dyDescent="0.2">
      <c r="B2271" s="31"/>
      <c r="C2271" s="31"/>
      <c r="D2271" s="31"/>
      <c r="O2271" s="31"/>
    </row>
    <row r="2272" spans="2:15" s="23" customFormat="1" ht="13.35" customHeight="1" x14ac:dyDescent="0.2">
      <c r="B2272" s="31"/>
      <c r="C2272" s="31"/>
      <c r="D2272" s="31"/>
      <c r="O2272" s="31"/>
    </row>
    <row r="2273" spans="2:15" s="23" customFormat="1" ht="13.35" customHeight="1" x14ac:dyDescent="0.2">
      <c r="B2273" s="31"/>
      <c r="C2273" s="31"/>
      <c r="D2273" s="31"/>
      <c r="O2273" s="31"/>
    </row>
    <row r="2274" spans="2:15" s="23" customFormat="1" ht="13.35" customHeight="1" x14ac:dyDescent="0.2">
      <c r="B2274" s="31"/>
      <c r="C2274" s="31"/>
      <c r="D2274" s="31"/>
      <c r="O2274" s="31"/>
    </row>
    <row r="2275" spans="2:15" s="23" customFormat="1" ht="13.35" customHeight="1" x14ac:dyDescent="0.2">
      <c r="B2275" s="31"/>
      <c r="C2275" s="31"/>
      <c r="D2275" s="31"/>
      <c r="O2275" s="31"/>
    </row>
    <row r="2276" spans="2:15" s="23" customFormat="1" ht="13.35" customHeight="1" x14ac:dyDescent="0.2">
      <c r="B2276" s="31"/>
      <c r="C2276" s="31"/>
      <c r="D2276" s="31"/>
      <c r="O2276" s="31"/>
    </row>
    <row r="2277" spans="2:15" s="23" customFormat="1" ht="13.35" customHeight="1" x14ac:dyDescent="0.2">
      <c r="B2277" s="31"/>
      <c r="C2277" s="31"/>
      <c r="D2277" s="31"/>
      <c r="O2277" s="31"/>
    </row>
    <row r="2278" spans="2:15" s="23" customFormat="1" ht="13.35" customHeight="1" x14ac:dyDescent="0.2">
      <c r="B2278" s="31"/>
      <c r="C2278" s="31"/>
      <c r="D2278" s="31"/>
      <c r="O2278" s="31"/>
    </row>
    <row r="2279" spans="2:15" s="23" customFormat="1" ht="13.35" customHeight="1" x14ac:dyDescent="0.2">
      <c r="B2279" s="31"/>
      <c r="C2279" s="31"/>
      <c r="D2279" s="31"/>
      <c r="O2279" s="31"/>
    </row>
    <row r="2280" spans="2:15" s="23" customFormat="1" ht="13.35" customHeight="1" x14ac:dyDescent="0.2">
      <c r="B2280" s="31"/>
      <c r="C2280" s="31"/>
      <c r="D2280" s="31"/>
      <c r="O2280" s="31"/>
    </row>
    <row r="2281" spans="2:15" s="23" customFormat="1" ht="13.35" customHeight="1" x14ac:dyDescent="0.2">
      <c r="B2281" s="31"/>
      <c r="C2281" s="31"/>
      <c r="D2281" s="31"/>
      <c r="O2281" s="31"/>
    </row>
    <row r="2282" spans="2:15" s="23" customFormat="1" ht="13.35" customHeight="1" x14ac:dyDescent="0.2">
      <c r="B2282" s="31"/>
      <c r="C2282" s="31"/>
      <c r="D2282" s="31"/>
      <c r="O2282" s="31"/>
    </row>
    <row r="2283" spans="2:15" s="23" customFormat="1" ht="13.35" customHeight="1" x14ac:dyDescent="0.2">
      <c r="B2283" s="31"/>
      <c r="C2283" s="31"/>
      <c r="D2283" s="31"/>
      <c r="O2283" s="31"/>
    </row>
    <row r="2284" spans="2:15" s="23" customFormat="1" ht="13.35" customHeight="1" x14ac:dyDescent="0.2">
      <c r="B2284" s="31"/>
      <c r="C2284" s="31"/>
      <c r="D2284" s="31"/>
      <c r="O2284" s="31"/>
    </row>
    <row r="2285" spans="2:15" s="23" customFormat="1" ht="13.35" customHeight="1" x14ac:dyDescent="0.2">
      <c r="B2285" s="31"/>
      <c r="C2285" s="31"/>
      <c r="D2285" s="31"/>
      <c r="O2285" s="31"/>
    </row>
    <row r="2286" spans="2:15" s="23" customFormat="1" ht="13.35" customHeight="1" x14ac:dyDescent="0.2">
      <c r="B2286" s="31"/>
      <c r="C2286" s="31"/>
      <c r="D2286" s="31"/>
      <c r="O2286" s="31"/>
    </row>
    <row r="2287" spans="2:15" s="23" customFormat="1" ht="13.35" customHeight="1" x14ac:dyDescent="0.2">
      <c r="B2287" s="31"/>
      <c r="C2287" s="31"/>
      <c r="D2287" s="31"/>
      <c r="O2287" s="31"/>
    </row>
    <row r="2288" spans="2:15" s="23" customFormat="1" ht="13.35" customHeight="1" x14ac:dyDescent="0.2">
      <c r="B2288" s="31"/>
      <c r="C2288" s="31"/>
      <c r="D2288" s="31"/>
      <c r="O2288" s="31"/>
    </row>
    <row r="2289" spans="2:15" s="23" customFormat="1" ht="13.35" customHeight="1" x14ac:dyDescent="0.2">
      <c r="B2289" s="31"/>
      <c r="C2289" s="31"/>
      <c r="D2289" s="31"/>
      <c r="O2289" s="31"/>
    </row>
    <row r="2290" spans="2:15" s="23" customFormat="1" ht="13.35" customHeight="1" x14ac:dyDescent="0.2">
      <c r="B2290" s="31"/>
      <c r="C2290" s="31"/>
      <c r="D2290" s="31"/>
      <c r="O2290" s="31"/>
    </row>
    <row r="2291" spans="2:15" s="23" customFormat="1" ht="13.35" customHeight="1" x14ac:dyDescent="0.2">
      <c r="B2291" s="31"/>
      <c r="C2291" s="31"/>
      <c r="D2291" s="31"/>
      <c r="O2291" s="31"/>
    </row>
    <row r="2292" spans="2:15" s="23" customFormat="1" ht="13.35" customHeight="1" x14ac:dyDescent="0.2">
      <c r="B2292" s="31"/>
      <c r="C2292" s="31"/>
      <c r="D2292" s="31"/>
      <c r="O2292" s="31"/>
    </row>
    <row r="2293" spans="2:15" s="23" customFormat="1" ht="13.35" customHeight="1" x14ac:dyDescent="0.2">
      <c r="B2293" s="31"/>
      <c r="C2293" s="31"/>
      <c r="D2293" s="31"/>
      <c r="O2293" s="31"/>
    </row>
    <row r="2294" spans="2:15" s="23" customFormat="1" ht="13.35" customHeight="1" x14ac:dyDescent="0.2">
      <c r="B2294" s="31"/>
      <c r="C2294" s="31"/>
      <c r="D2294" s="31"/>
      <c r="O2294" s="31"/>
    </row>
    <row r="2295" spans="2:15" s="23" customFormat="1" ht="13.35" customHeight="1" x14ac:dyDescent="0.2">
      <c r="B2295" s="31"/>
      <c r="C2295" s="31"/>
      <c r="D2295" s="31"/>
      <c r="O2295" s="31"/>
    </row>
    <row r="2296" spans="2:15" s="23" customFormat="1" ht="13.35" customHeight="1" x14ac:dyDescent="0.2">
      <c r="B2296" s="31"/>
      <c r="C2296" s="31"/>
      <c r="D2296" s="31"/>
      <c r="O2296" s="31"/>
    </row>
    <row r="2297" spans="2:15" s="23" customFormat="1" ht="13.35" customHeight="1" x14ac:dyDescent="0.2">
      <c r="B2297" s="31"/>
      <c r="C2297" s="31"/>
      <c r="D2297" s="31"/>
      <c r="O2297" s="31"/>
    </row>
    <row r="2298" spans="2:15" s="23" customFormat="1" ht="13.35" customHeight="1" x14ac:dyDescent="0.2">
      <c r="B2298" s="31"/>
      <c r="C2298" s="31"/>
      <c r="D2298" s="31"/>
      <c r="O2298" s="31"/>
    </row>
    <row r="2299" spans="2:15" s="23" customFormat="1" ht="13.35" customHeight="1" x14ac:dyDescent="0.2">
      <c r="B2299" s="31"/>
      <c r="C2299" s="31"/>
      <c r="D2299" s="31"/>
      <c r="O2299" s="31"/>
    </row>
    <row r="2300" spans="2:15" s="23" customFormat="1" ht="13.35" customHeight="1" x14ac:dyDescent="0.2">
      <c r="B2300" s="31"/>
      <c r="C2300" s="31"/>
      <c r="D2300" s="31"/>
      <c r="O2300" s="31"/>
    </row>
    <row r="2301" spans="2:15" s="23" customFormat="1" ht="13.35" customHeight="1" x14ac:dyDescent="0.2">
      <c r="B2301" s="31"/>
      <c r="C2301" s="31"/>
      <c r="D2301" s="31"/>
      <c r="O2301" s="31"/>
    </row>
    <row r="2302" spans="2:15" s="23" customFormat="1" ht="13.35" customHeight="1" x14ac:dyDescent="0.2">
      <c r="B2302" s="31"/>
      <c r="C2302" s="31"/>
      <c r="D2302" s="31"/>
      <c r="O2302" s="31"/>
    </row>
    <row r="2303" spans="2:15" s="23" customFormat="1" ht="13.35" customHeight="1" x14ac:dyDescent="0.2">
      <c r="B2303" s="31"/>
      <c r="C2303" s="31"/>
      <c r="D2303" s="31"/>
      <c r="O2303" s="31"/>
    </row>
    <row r="2304" spans="2:15" s="23" customFormat="1" ht="13.35" customHeight="1" x14ac:dyDescent="0.2">
      <c r="B2304" s="31"/>
      <c r="C2304" s="31"/>
      <c r="D2304" s="31"/>
      <c r="O2304" s="31"/>
    </row>
    <row r="2305" spans="2:15" s="23" customFormat="1" ht="13.35" customHeight="1" x14ac:dyDescent="0.2">
      <c r="B2305" s="31"/>
      <c r="C2305" s="31"/>
      <c r="D2305" s="31"/>
      <c r="O2305" s="31"/>
    </row>
    <row r="2306" spans="2:15" s="23" customFormat="1" ht="13.35" customHeight="1" x14ac:dyDescent="0.2">
      <c r="B2306" s="31"/>
      <c r="C2306" s="31"/>
      <c r="D2306" s="31"/>
      <c r="O2306" s="31"/>
    </row>
    <row r="2307" spans="2:15" s="23" customFormat="1" ht="13.35" customHeight="1" x14ac:dyDescent="0.2">
      <c r="B2307" s="31"/>
      <c r="C2307" s="31"/>
      <c r="D2307" s="31"/>
      <c r="O2307" s="31"/>
    </row>
    <row r="2308" spans="2:15" s="23" customFormat="1" ht="13.35" customHeight="1" x14ac:dyDescent="0.2">
      <c r="B2308" s="31"/>
      <c r="C2308" s="31"/>
      <c r="D2308" s="31"/>
      <c r="O2308" s="31"/>
    </row>
    <row r="2309" spans="2:15" s="23" customFormat="1" ht="13.35" customHeight="1" x14ac:dyDescent="0.2">
      <c r="B2309" s="31"/>
      <c r="C2309" s="31"/>
      <c r="D2309" s="31"/>
      <c r="O2309" s="31"/>
    </row>
    <row r="2310" spans="2:15" s="23" customFormat="1" ht="13.35" customHeight="1" x14ac:dyDescent="0.2">
      <c r="B2310" s="31"/>
      <c r="C2310" s="31"/>
      <c r="D2310" s="31"/>
      <c r="O2310" s="31"/>
    </row>
    <row r="2311" spans="2:15" s="23" customFormat="1" ht="13.35" customHeight="1" x14ac:dyDescent="0.2">
      <c r="B2311" s="31"/>
      <c r="C2311" s="31"/>
      <c r="D2311" s="31"/>
      <c r="O2311" s="31"/>
    </row>
    <row r="2312" spans="2:15" s="23" customFormat="1" ht="13.35" customHeight="1" x14ac:dyDescent="0.2">
      <c r="B2312" s="31"/>
      <c r="C2312" s="31"/>
      <c r="D2312" s="31"/>
      <c r="O2312" s="31"/>
    </row>
    <row r="2313" spans="2:15" s="23" customFormat="1" ht="13.35" customHeight="1" x14ac:dyDescent="0.2">
      <c r="B2313" s="31"/>
      <c r="C2313" s="31"/>
      <c r="D2313" s="31"/>
      <c r="O2313" s="31"/>
    </row>
    <row r="2314" spans="2:15" s="23" customFormat="1" ht="13.35" customHeight="1" x14ac:dyDescent="0.2">
      <c r="B2314" s="31"/>
      <c r="C2314" s="31"/>
      <c r="D2314" s="31"/>
      <c r="O2314" s="31"/>
    </row>
    <row r="2315" spans="2:15" s="23" customFormat="1" ht="13.35" customHeight="1" x14ac:dyDescent="0.2">
      <c r="B2315" s="31"/>
      <c r="C2315" s="31"/>
      <c r="D2315" s="31"/>
      <c r="O2315" s="31"/>
    </row>
    <row r="2316" spans="2:15" s="23" customFormat="1" ht="13.35" customHeight="1" x14ac:dyDescent="0.2">
      <c r="B2316" s="31"/>
      <c r="C2316" s="31"/>
      <c r="D2316" s="31"/>
      <c r="O2316" s="31"/>
    </row>
    <row r="2317" spans="2:15" s="23" customFormat="1" ht="13.35" customHeight="1" x14ac:dyDescent="0.2">
      <c r="B2317" s="31"/>
      <c r="C2317" s="31"/>
      <c r="D2317" s="31"/>
      <c r="O2317" s="31"/>
    </row>
    <row r="2318" spans="2:15" s="23" customFormat="1" ht="13.35" customHeight="1" x14ac:dyDescent="0.2">
      <c r="B2318" s="31"/>
      <c r="C2318" s="31"/>
      <c r="D2318" s="31"/>
      <c r="O2318" s="31"/>
    </row>
    <row r="2319" spans="2:15" s="23" customFormat="1" ht="13.35" customHeight="1" x14ac:dyDescent="0.2">
      <c r="B2319" s="31"/>
      <c r="C2319" s="31"/>
      <c r="D2319" s="31"/>
      <c r="O2319" s="31"/>
    </row>
    <row r="2320" spans="2:15" s="23" customFormat="1" ht="13.35" customHeight="1" x14ac:dyDescent="0.2">
      <c r="B2320" s="31"/>
      <c r="C2320" s="31"/>
      <c r="D2320" s="31"/>
      <c r="O2320" s="31"/>
    </row>
    <row r="2321" spans="2:15" s="23" customFormat="1" ht="13.35" customHeight="1" x14ac:dyDescent="0.2">
      <c r="B2321" s="31"/>
      <c r="C2321" s="31"/>
      <c r="D2321" s="31"/>
      <c r="O2321" s="31"/>
    </row>
    <row r="2322" spans="2:15" s="23" customFormat="1" ht="13.35" customHeight="1" x14ac:dyDescent="0.2">
      <c r="B2322" s="31"/>
      <c r="C2322" s="31"/>
      <c r="D2322" s="31"/>
      <c r="O2322" s="31"/>
    </row>
    <row r="2323" spans="2:15" s="23" customFormat="1" ht="13.35" customHeight="1" x14ac:dyDescent="0.2">
      <c r="B2323" s="31"/>
      <c r="C2323" s="31"/>
      <c r="D2323" s="31"/>
      <c r="O2323" s="31"/>
    </row>
    <row r="2324" spans="2:15" s="23" customFormat="1" ht="13.35" customHeight="1" x14ac:dyDescent="0.2">
      <c r="B2324" s="31"/>
      <c r="C2324" s="31"/>
      <c r="D2324" s="31"/>
      <c r="O2324" s="31"/>
    </row>
    <row r="2325" spans="2:15" s="23" customFormat="1" ht="13.35" customHeight="1" x14ac:dyDescent="0.2">
      <c r="B2325" s="31"/>
      <c r="C2325" s="31"/>
      <c r="D2325" s="31"/>
      <c r="O2325" s="31"/>
    </row>
    <row r="2326" spans="2:15" s="23" customFormat="1" ht="13.35" customHeight="1" x14ac:dyDescent="0.2">
      <c r="B2326" s="31"/>
      <c r="C2326" s="31"/>
      <c r="D2326" s="31"/>
      <c r="O2326" s="31"/>
    </row>
    <row r="2327" spans="2:15" s="23" customFormat="1" ht="13.35" customHeight="1" x14ac:dyDescent="0.2">
      <c r="B2327" s="31"/>
      <c r="C2327" s="31"/>
      <c r="D2327" s="31"/>
      <c r="O2327" s="31"/>
    </row>
    <row r="2328" spans="2:15" s="23" customFormat="1" ht="13.35" customHeight="1" x14ac:dyDescent="0.2">
      <c r="B2328" s="31"/>
      <c r="C2328" s="31"/>
      <c r="D2328" s="31"/>
      <c r="O2328" s="31"/>
    </row>
    <row r="2329" spans="2:15" s="23" customFormat="1" ht="13.35" customHeight="1" x14ac:dyDescent="0.2">
      <c r="B2329" s="31"/>
      <c r="C2329" s="31"/>
      <c r="D2329" s="31"/>
      <c r="O2329" s="31"/>
    </row>
    <row r="2330" spans="2:15" s="23" customFormat="1" ht="13.35" customHeight="1" x14ac:dyDescent="0.2">
      <c r="B2330" s="31"/>
      <c r="C2330" s="31"/>
      <c r="D2330" s="31"/>
      <c r="O2330" s="31"/>
    </row>
    <row r="2331" spans="2:15" s="23" customFormat="1" ht="13.35" customHeight="1" x14ac:dyDescent="0.2">
      <c r="B2331" s="31"/>
      <c r="C2331" s="31"/>
      <c r="D2331" s="31"/>
      <c r="O2331" s="31"/>
    </row>
    <row r="2332" spans="2:15" s="23" customFormat="1" ht="13.35" customHeight="1" x14ac:dyDescent="0.2">
      <c r="B2332" s="31"/>
      <c r="C2332" s="31"/>
      <c r="D2332" s="31"/>
      <c r="O2332" s="31"/>
    </row>
    <row r="2333" spans="2:15" s="23" customFormat="1" ht="13.35" customHeight="1" x14ac:dyDescent="0.2">
      <c r="B2333" s="31"/>
      <c r="C2333" s="31"/>
      <c r="D2333" s="31"/>
      <c r="O2333" s="31"/>
    </row>
    <row r="2334" spans="2:15" s="23" customFormat="1" ht="13.35" customHeight="1" x14ac:dyDescent="0.2">
      <c r="B2334" s="31"/>
      <c r="C2334" s="31"/>
      <c r="D2334" s="31"/>
      <c r="O2334" s="31"/>
    </row>
    <row r="2335" spans="2:15" s="23" customFormat="1" ht="13.35" customHeight="1" x14ac:dyDescent="0.2">
      <c r="B2335" s="31"/>
      <c r="C2335" s="31"/>
      <c r="D2335" s="31"/>
      <c r="O2335" s="31"/>
    </row>
    <row r="2336" spans="2:15" s="23" customFormat="1" ht="13.35" customHeight="1" x14ac:dyDescent="0.2">
      <c r="B2336" s="31"/>
      <c r="C2336" s="31"/>
      <c r="D2336" s="31"/>
      <c r="O2336" s="31"/>
    </row>
    <row r="2337" spans="2:15" s="23" customFormat="1" ht="13.35" customHeight="1" x14ac:dyDescent="0.2">
      <c r="B2337" s="31"/>
      <c r="C2337" s="31"/>
      <c r="D2337" s="31"/>
      <c r="O2337" s="31"/>
    </row>
    <row r="2338" spans="2:15" s="23" customFormat="1" ht="13.35" customHeight="1" x14ac:dyDescent="0.2">
      <c r="B2338" s="31"/>
      <c r="C2338" s="31"/>
      <c r="D2338" s="31"/>
      <c r="O2338" s="31"/>
    </row>
    <row r="2339" spans="2:15" s="23" customFormat="1" ht="13.35" customHeight="1" x14ac:dyDescent="0.2">
      <c r="B2339" s="31"/>
      <c r="C2339" s="31"/>
      <c r="D2339" s="31"/>
      <c r="O2339" s="31"/>
    </row>
    <row r="2340" spans="2:15" s="23" customFormat="1" ht="13.35" customHeight="1" x14ac:dyDescent="0.2">
      <c r="B2340" s="31"/>
      <c r="C2340" s="31"/>
      <c r="D2340" s="31"/>
      <c r="O2340" s="31"/>
    </row>
    <row r="2341" spans="2:15" s="23" customFormat="1" ht="13.35" customHeight="1" x14ac:dyDescent="0.2">
      <c r="B2341" s="31"/>
      <c r="C2341" s="31"/>
      <c r="D2341" s="31"/>
      <c r="O2341" s="31"/>
    </row>
    <row r="2342" spans="2:15" s="23" customFormat="1" ht="13.35" customHeight="1" x14ac:dyDescent="0.2">
      <c r="B2342" s="31"/>
      <c r="C2342" s="31"/>
      <c r="D2342" s="31"/>
      <c r="O2342" s="31"/>
    </row>
    <row r="2343" spans="2:15" s="23" customFormat="1" ht="13.35" customHeight="1" x14ac:dyDescent="0.2">
      <c r="B2343" s="31"/>
      <c r="C2343" s="31"/>
      <c r="D2343" s="31"/>
      <c r="O2343" s="31"/>
    </row>
    <row r="2344" spans="2:15" s="23" customFormat="1" ht="13.35" customHeight="1" x14ac:dyDescent="0.2">
      <c r="B2344" s="31"/>
      <c r="C2344" s="31"/>
      <c r="D2344" s="31"/>
      <c r="O2344" s="31"/>
    </row>
    <row r="2345" spans="2:15" s="23" customFormat="1" ht="13.35" customHeight="1" x14ac:dyDescent="0.2">
      <c r="B2345" s="31"/>
      <c r="C2345" s="31"/>
      <c r="D2345" s="31"/>
      <c r="O2345" s="31"/>
    </row>
    <row r="2346" spans="2:15" s="23" customFormat="1" ht="13.35" customHeight="1" x14ac:dyDescent="0.2">
      <c r="B2346" s="31"/>
      <c r="C2346" s="31"/>
      <c r="D2346" s="31"/>
      <c r="O2346" s="31"/>
    </row>
    <row r="2347" spans="2:15" s="23" customFormat="1" ht="13.35" customHeight="1" x14ac:dyDescent="0.2">
      <c r="B2347" s="31"/>
      <c r="C2347" s="31"/>
      <c r="D2347" s="31"/>
      <c r="O2347" s="31"/>
    </row>
    <row r="2348" spans="2:15" s="23" customFormat="1" ht="13.35" customHeight="1" x14ac:dyDescent="0.2">
      <c r="B2348" s="31"/>
      <c r="C2348" s="31"/>
      <c r="D2348" s="31"/>
      <c r="O2348" s="31"/>
    </row>
    <row r="2349" spans="2:15" s="23" customFormat="1" ht="13.35" customHeight="1" x14ac:dyDescent="0.2">
      <c r="B2349" s="31"/>
      <c r="C2349" s="31"/>
      <c r="D2349" s="31"/>
      <c r="O2349" s="31"/>
    </row>
    <row r="2350" spans="2:15" s="23" customFormat="1" ht="13.35" customHeight="1" x14ac:dyDescent="0.2">
      <c r="B2350" s="31"/>
      <c r="C2350" s="31"/>
      <c r="D2350" s="31"/>
      <c r="O2350" s="31"/>
    </row>
    <row r="2351" spans="2:15" s="23" customFormat="1" ht="13.35" customHeight="1" x14ac:dyDescent="0.2">
      <c r="B2351" s="31"/>
      <c r="C2351" s="31"/>
      <c r="D2351" s="31"/>
      <c r="O2351" s="31"/>
    </row>
    <row r="2352" spans="2:15" s="23" customFormat="1" ht="13.35" customHeight="1" x14ac:dyDescent="0.2">
      <c r="B2352" s="31"/>
      <c r="C2352" s="31"/>
      <c r="D2352" s="31"/>
      <c r="O2352" s="31"/>
    </row>
    <row r="2353" spans="2:15" s="23" customFormat="1" ht="13.35" customHeight="1" x14ac:dyDescent="0.2">
      <c r="B2353" s="31"/>
      <c r="C2353" s="31"/>
      <c r="D2353" s="31"/>
      <c r="O2353" s="31"/>
    </row>
    <row r="2354" spans="2:15" s="23" customFormat="1" ht="13.35" customHeight="1" x14ac:dyDescent="0.2">
      <c r="B2354" s="31"/>
      <c r="C2354" s="31"/>
      <c r="D2354" s="31"/>
      <c r="O2354" s="31"/>
    </row>
    <row r="2355" spans="2:15" s="23" customFormat="1" ht="13.35" customHeight="1" x14ac:dyDescent="0.2">
      <c r="B2355" s="31"/>
      <c r="C2355" s="31"/>
      <c r="D2355" s="31"/>
      <c r="O2355" s="31"/>
    </row>
    <row r="2356" spans="2:15" s="23" customFormat="1" ht="13.35" customHeight="1" x14ac:dyDescent="0.2">
      <c r="B2356" s="31"/>
      <c r="C2356" s="31"/>
      <c r="D2356" s="31"/>
      <c r="O2356" s="31"/>
    </row>
    <row r="2357" spans="2:15" s="23" customFormat="1" ht="13.35" customHeight="1" x14ac:dyDescent="0.2">
      <c r="B2357" s="31"/>
      <c r="C2357" s="31"/>
      <c r="D2357" s="31"/>
      <c r="O2357" s="31"/>
    </row>
    <row r="2358" spans="2:15" s="23" customFormat="1" ht="13.35" customHeight="1" x14ac:dyDescent="0.2">
      <c r="B2358" s="31"/>
      <c r="C2358" s="31"/>
      <c r="D2358" s="31"/>
      <c r="O2358" s="31"/>
    </row>
    <row r="2359" spans="2:15" s="23" customFormat="1" ht="13.35" customHeight="1" x14ac:dyDescent="0.2">
      <c r="B2359" s="31"/>
      <c r="C2359" s="31"/>
      <c r="D2359" s="31"/>
      <c r="O2359" s="31"/>
    </row>
    <row r="2360" spans="2:15" s="23" customFormat="1" ht="13.35" customHeight="1" x14ac:dyDescent="0.2">
      <c r="B2360" s="31"/>
      <c r="C2360" s="31"/>
      <c r="D2360" s="31"/>
      <c r="O2360" s="31"/>
    </row>
    <row r="2361" spans="2:15" s="23" customFormat="1" ht="13.35" customHeight="1" x14ac:dyDescent="0.2">
      <c r="B2361" s="31"/>
      <c r="C2361" s="31"/>
      <c r="D2361" s="31"/>
      <c r="O2361" s="31"/>
    </row>
    <row r="2362" spans="2:15" s="23" customFormat="1" ht="13.35" customHeight="1" x14ac:dyDescent="0.2">
      <c r="B2362" s="31"/>
      <c r="C2362" s="31"/>
      <c r="D2362" s="31"/>
      <c r="O2362" s="31"/>
    </row>
    <row r="2363" spans="2:15" s="23" customFormat="1" ht="13.35" customHeight="1" x14ac:dyDescent="0.2">
      <c r="B2363" s="31"/>
      <c r="C2363" s="31"/>
      <c r="D2363" s="31"/>
      <c r="O2363" s="31"/>
    </row>
    <row r="2364" spans="2:15" s="23" customFormat="1" ht="13.35" customHeight="1" x14ac:dyDescent="0.2">
      <c r="B2364" s="31"/>
      <c r="C2364" s="31"/>
      <c r="D2364" s="31"/>
      <c r="O2364" s="31"/>
    </row>
    <row r="2365" spans="2:15" s="23" customFormat="1" ht="13.35" customHeight="1" x14ac:dyDescent="0.2">
      <c r="B2365" s="31"/>
      <c r="C2365" s="31"/>
      <c r="D2365" s="31"/>
      <c r="O2365" s="31"/>
    </row>
    <row r="2366" spans="2:15" s="23" customFormat="1" ht="13.35" customHeight="1" x14ac:dyDescent="0.2">
      <c r="B2366" s="31"/>
      <c r="C2366" s="31"/>
      <c r="D2366" s="31"/>
      <c r="O2366" s="31"/>
    </row>
    <row r="2367" spans="2:15" s="23" customFormat="1" ht="13.35" customHeight="1" x14ac:dyDescent="0.2">
      <c r="B2367" s="31"/>
      <c r="C2367" s="31"/>
      <c r="D2367" s="31"/>
      <c r="O2367" s="31"/>
    </row>
    <row r="2368" spans="2:15" s="23" customFormat="1" ht="13.35" customHeight="1" x14ac:dyDescent="0.2">
      <c r="B2368" s="31"/>
      <c r="C2368" s="31"/>
      <c r="D2368" s="31"/>
      <c r="O2368" s="31"/>
    </row>
    <row r="2369" spans="2:15" s="23" customFormat="1" ht="13.35" customHeight="1" x14ac:dyDescent="0.2">
      <c r="B2369" s="31"/>
      <c r="C2369" s="31"/>
      <c r="D2369" s="31"/>
      <c r="O2369" s="31"/>
    </row>
    <row r="2370" spans="2:15" s="23" customFormat="1" ht="13.35" customHeight="1" x14ac:dyDescent="0.2">
      <c r="B2370" s="31"/>
      <c r="C2370" s="31"/>
      <c r="D2370" s="31"/>
      <c r="O2370" s="31"/>
    </row>
    <row r="2371" spans="2:15" s="23" customFormat="1" ht="13.35" customHeight="1" x14ac:dyDescent="0.2">
      <c r="B2371" s="31"/>
      <c r="C2371" s="31"/>
      <c r="D2371" s="31"/>
      <c r="O2371" s="31"/>
    </row>
    <row r="2372" spans="2:15" s="23" customFormat="1" ht="13.35" customHeight="1" x14ac:dyDescent="0.2">
      <c r="B2372" s="31"/>
      <c r="C2372" s="31"/>
      <c r="D2372" s="31"/>
      <c r="O2372" s="31"/>
    </row>
    <row r="2373" spans="2:15" s="23" customFormat="1" ht="13.35" customHeight="1" x14ac:dyDescent="0.2">
      <c r="B2373" s="31"/>
      <c r="C2373" s="31"/>
      <c r="D2373" s="31"/>
      <c r="O2373" s="31"/>
    </row>
    <row r="2374" spans="2:15" s="23" customFormat="1" ht="13.35" customHeight="1" x14ac:dyDescent="0.2">
      <c r="B2374" s="31"/>
      <c r="C2374" s="31"/>
      <c r="D2374" s="31"/>
      <c r="O2374" s="31"/>
    </row>
    <row r="2375" spans="2:15" s="23" customFormat="1" ht="13.35" customHeight="1" x14ac:dyDescent="0.2">
      <c r="B2375" s="31"/>
      <c r="C2375" s="31"/>
      <c r="D2375" s="31"/>
      <c r="O2375" s="31"/>
    </row>
    <row r="2376" spans="2:15" s="23" customFormat="1" ht="13.35" customHeight="1" x14ac:dyDescent="0.2">
      <c r="B2376" s="31"/>
      <c r="C2376" s="31"/>
      <c r="D2376" s="31"/>
      <c r="O2376" s="31"/>
    </row>
    <row r="2377" spans="2:15" s="23" customFormat="1" ht="13.35" customHeight="1" x14ac:dyDescent="0.2">
      <c r="B2377" s="31"/>
      <c r="C2377" s="31"/>
      <c r="D2377" s="31"/>
      <c r="O2377" s="31"/>
    </row>
    <row r="2378" spans="2:15" s="23" customFormat="1" ht="13.35" customHeight="1" x14ac:dyDescent="0.2">
      <c r="B2378" s="31"/>
      <c r="C2378" s="31"/>
      <c r="D2378" s="31"/>
      <c r="O2378" s="31"/>
    </row>
    <row r="2379" spans="2:15" s="23" customFormat="1" ht="13.35" customHeight="1" x14ac:dyDescent="0.2">
      <c r="B2379" s="31"/>
      <c r="C2379" s="31"/>
      <c r="D2379" s="31"/>
      <c r="O2379" s="31"/>
    </row>
    <row r="2380" spans="2:15" s="23" customFormat="1" ht="13.35" customHeight="1" x14ac:dyDescent="0.2">
      <c r="B2380" s="31"/>
      <c r="C2380" s="31"/>
      <c r="D2380" s="31"/>
      <c r="O2380" s="31"/>
    </row>
    <row r="2381" spans="2:15" s="23" customFormat="1" ht="13.35" customHeight="1" x14ac:dyDescent="0.2">
      <c r="B2381" s="31"/>
      <c r="C2381" s="31"/>
      <c r="D2381" s="31"/>
      <c r="O2381" s="31"/>
    </row>
    <row r="2382" spans="2:15" s="23" customFormat="1" ht="13.35" customHeight="1" x14ac:dyDescent="0.2">
      <c r="B2382" s="31"/>
      <c r="C2382" s="31"/>
      <c r="D2382" s="31"/>
      <c r="O2382" s="31"/>
    </row>
    <row r="2383" spans="2:15" s="23" customFormat="1" ht="13.35" customHeight="1" x14ac:dyDescent="0.2">
      <c r="B2383" s="31"/>
      <c r="C2383" s="31"/>
      <c r="D2383" s="31"/>
      <c r="O2383" s="31"/>
    </row>
    <row r="2384" spans="2:15" s="23" customFormat="1" ht="13.35" customHeight="1" x14ac:dyDescent="0.2">
      <c r="B2384" s="31"/>
      <c r="C2384" s="31"/>
      <c r="D2384" s="31"/>
      <c r="O2384" s="31"/>
    </row>
    <row r="2385" spans="2:15" s="23" customFormat="1" ht="13.35" customHeight="1" x14ac:dyDescent="0.2">
      <c r="B2385" s="31"/>
      <c r="C2385" s="31"/>
      <c r="D2385" s="31"/>
      <c r="O2385" s="31"/>
    </row>
    <row r="2386" spans="2:15" s="23" customFormat="1" ht="13.35" customHeight="1" x14ac:dyDescent="0.2">
      <c r="B2386" s="31"/>
      <c r="C2386" s="31"/>
      <c r="D2386" s="31"/>
      <c r="O2386" s="31"/>
    </row>
    <row r="2387" spans="2:15" s="23" customFormat="1" ht="13.35" customHeight="1" x14ac:dyDescent="0.2">
      <c r="B2387" s="31"/>
      <c r="C2387" s="31"/>
      <c r="D2387" s="31"/>
      <c r="O2387" s="31"/>
    </row>
    <row r="2388" spans="2:15" s="23" customFormat="1" ht="13.35" customHeight="1" x14ac:dyDescent="0.2">
      <c r="B2388" s="31"/>
      <c r="C2388" s="31"/>
      <c r="D2388" s="31"/>
      <c r="O2388" s="31"/>
    </row>
    <row r="2389" spans="2:15" s="23" customFormat="1" ht="13.35" customHeight="1" x14ac:dyDescent="0.2">
      <c r="B2389" s="31"/>
      <c r="C2389" s="31"/>
      <c r="D2389" s="31"/>
      <c r="O2389" s="31"/>
    </row>
    <row r="2390" spans="2:15" s="23" customFormat="1" ht="13.35" customHeight="1" x14ac:dyDescent="0.2">
      <c r="B2390" s="31"/>
      <c r="C2390" s="31"/>
      <c r="D2390" s="31"/>
      <c r="O2390" s="31"/>
    </row>
    <row r="2391" spans="2:15" s="23" customFormat="1" ht="13.35" customHeight="1" x14ac:dyDescent="0.2">
      <c r="B2391" s="31"/>
      <c r="C2391" s="31"/>
      <c r="D2391" s="31"/>
      <c r="O2391" s="31"/>
    </row>
    <row r="2392" spans="2:15" s="23" customFormat="1" ht="13.35" customHeight="1" x14ac:dyDescent="0.2">
      <c r="B2392" s="31"/>
      <c r="C2392" s="31"/>
      <c r="D2392" s="31"/>
      <c r="O2392" s="31"/>
    </row>
    <row r="2393" spans="2:15" s="23" customFormat="1" ht="13.35" customHeight="1" x14ac:dyDescent="0.2">
      <c r="B2393" s="31"/>
      <c r="C2393" s="31"/>
      <c r="D2393" s="31"/>
      <c r="O2393" s="31"/>
    </row>
    <row r="2394" spans="2:15" s="23" customFormat="1" ht="13.35" customHeight="1" x14ac:dyDescent="0.2">
      <c r="B2394" s="31"/>
      <c r="C2394" s="31"/>
      <c r="D2394" s="31"/>
      <c r="O2394" s="31"/>
    </row>
    <row r="2395" spans="2:15" s="23" customFormat="1" ht="13.35" customHeight="1" x14ac:dyDescent="0.2">
      <c r="B2395" s="31"/>
      <c r="C2395" s="31"/>
      <c r="D2395" s="31"/>
      <c r="O2395" s="31"/>
    </row>
    <row r="2396" spans="2:15" s="23" customFormat="1" ht="13.35" customHeight="1" x14ac:dyDescent="0.2">
      <c r="B2396" s="31"/>
      <c r="C2396" s="31"/>
      <c r="D2396" s="31"/>
      <c r="O2396" s="31"/>
    </row>
    <row r="2397" spans="2:15" s="23" customFormat="1" ht="13.35" customHeight="1" x14ac:dyDescent="0.2">
      <c r="B2397" s="31"/>
      <c r="C2397" s="31"/>
      <c r="D2397" s="31"/>
      <c r="O2397" s="31"/>
    </row>
    <row r="2398" spans="2:15" s="23" customFormat="1" ht="13.35" customHeight="1" x14ac:dyDescent="0.2">
      <c r="B2398" s="31"/>
      <c r="C2398" s="31"/>
      <c r="D2398" s="31"/>
      <c r="O2398" s="31"/>
    </row>
    <row r="2399" spans="2:15" s="23" customFormat="1" ht="13.35" customHeight="1" x14ac:dyDescent="0.2">
      <c r="B2399" s="31"/>
      <c r="C2399" s="31"/>
      <c r="D2399" s="31"/>
      <c r="O2399" s="31"/>
    </row>
    <row r="2400" spans="2:15" s="23" customFormat="1" ht="13.35" customHeight="1" x14ac:dyDescent="0.2">
      <c r="B2400" s="31"/>
      <c r="C2400" s="31"/>
      <c r="D2400" s="31"/>
      <c r="O2400" s="31"/>
    </row>
    <row r="2401" spans="2:15" s="23" customFormat="1" ht="13.35" customHeight="1" x14ac:dyDescent="0.2">
      <c r="B2401" s="31"/>
      <c r="C2401" s="31"/>
      <c r="D2401" s="31"/>
      <c r="O2401" s="31"/>
    </row>
    <row r="2402" spans="2:15" s="23" customFormat="1" ht="13.35" customHeight="1" x14ac:dyDescent="0.2">
      <c r="B2402" s="31"/>
      <c r="C2402" s="31"/>
      <c r="D2402" s="31"/>
      <c r="O2402" s="31"/>
    </row>
    <row r="2403" spans="2:15" s="23" customFormat="1" ht="13.35" customHeight="1" x14ac:dyDescent="0.2">
      <c r="B2403" s="31"/>
      <c r="C2403" s="31"/>
      <c r="D2403" s="31"/>
      <c r="O2403" s="31"/>
    </row>
    <row r="2404" spans="2:15" s="23" customFormat="1" ht="13.35" customHeight="1" x14ac:dyDescent="0.2">
      <c r="B2404" s="31"/>
      <c r="C2404" s="31"/>
      <c r="D2404" s="31"/>
      <c r="O2404" s="31"/>
    </row>
    <row r="2405" spans="2:15" s="23" customFormat="1" ht="13.35" customHeight="1" x14ac:dyDescent="0.2">
      <c r="B2405" s="31"/>
      <c r="C2405" s="31"/>
      <c r="D2405" s="31"/>
      <c r="O2405" s="31"/>
    </row>
    <row r="2406" spans="2:15" s="23" customFormat="1" ht="13.35" customHeight="1" x14ac:dyDescent="0.2">
      <c r="B2406" s="31"/>
      <c r="C2406" s="31"/>
      <c r="D2406" s="31"/>
      <c r="O2406" s="31"/>
    </row>
    <row r="2407" spans="2:15" s="23" customFormat="1" ht="13.35" customHeight="1" x14ac:dyDescent="0.2">
      <c r="B2407" s="31"/>
      <c r="C2407" s="31"/>
      <c r="D2407" s="31"/>
      <c r="O2407" s="31"/>
    </row>
    <row r="2408" spans="2:15" s="23" customFormat="1" ht="13.35" customHeight="1" x14ac:dyDescent="0.2">
      <c r="B2408" s="31"/>
      <c r="C2408" s="31"/>
      <c r="D2408" s="31"/>
      <c r="O2408" s="31"/>
    </row>
    <row r="2409" spans="2:15" s="23" customFormat="1" ht="13.35" customHeight="1" x14ac:dyDescent="0.2">
      <c r="B2409" s="31"/>
      <c r="C2409" s="31"/>
      <c r="D2409" s="31"/>
      <c r="O2409" s="31"/>
    </row>
    <row r="2410" spans="2:15" s="23" customFormat="1" ht="13.35" customHeight="1" x14ac:dyDescent="0.2">
      <c r="B2410" s="31"/>
      <c r="C2410" s="31"/>
      <c r="D2410" s="31"/>
      <c r="O2410" s="31"/>
    </row>
    <row r="2411" spans="2:15" s="23" customFormat="1" ht="13.35" customHeight="1" x14ac:dyDescent="0.2">
      <c r="B2411" s="31"/>
      <c r="C2411" s="31"/>
      <c r="D2411" s="31"/>
      <c r="O2411" s="31"/>
    </row>
    <row r="2412" spans="2:15" s="23" customFormat="1" ht="13.35" customHeight="1" x14ac:dyDescent="0.2">
      <c r="B2412" s="31"/>
      <c r="C2412" s="31"/>
      <c r="D2412" s="31"/>
      <c r="O2412" s="31"/>
    </row>
    <row r="2413" spans="2:15" s="23" customFormat="1" ht="13.35" customHeight="1" x14ac:dyDescent="0.2">
      <c r="B2413" s="31"/>
      <c r="C2413" s="31"/>
      <c r="D2413" s="31"/>
      <c r="O2413" s="31"/>
    </row>
    <row r="2414" spans="2:15" s="23" customFormat="1" ht="13.35" customHeight="1" x14ac:dyDescent="0.2">
      <c r="B2414" s="31"/>
      <c r="C2414" s="31"/>
      <c r="D2414" s="31"/>
      <c r="O2414" s="31"/>
    </row>
    <row r="2415" spans="2:15" s="23" customFormat="1" ht="13.35" customHeight="1" x14ac:dyDescent="0.2">
      <c r="B2415" s="31"/>
      <c r="C2415" s="31"/>
      <c r="D2415" s="31"/>
      <c r="O2415" s="31"/>
    </row>
    <row r="2416" spans="2:15" s="23" customFormat="1" ht="13.35" customHeight="1" x14ac:dyDescent="0.2">
      <c r="B2416" s="31"/>
      <c r="C2416" s="31"/>
      <c r="D2416" s="31"/>
      <c r="O2416" s="31"/>
    </row>
    <row r="2417" spans="2:15" s="23" customFormat="1" ht="13.35" customHeight="1" x14ac:dyDescent="0.2">
      <c r="B2417" s="31"/>
      <c r="C2417" s="31"/>
      <c r="D2417" s="31"/>
      <c r="O2417" s="31"/>
    </row>
    <row r="2418" spans="2:15" s="23" customFormat="1" ht="13.35" customHeight="1" x14ac:dyDescent="0.2">
      <c r="B2418" s="31"/>
      <c r="C2418" s="31"/>
      <c r="D2418" s="31"/>
      <c r="O2418" s="31"/>
    </row>
    <row r="2419" spans="2:15" s="23" customFormat="1" ht="13.35" customHeight="1" x14ac:dyDescent="0.2">
      <c r="B2419" s="31"/>
      <c r="C2419" s="31"/>
      <c r="D2419" s="31"/>
      <c r="O2419" s="31"/>
    </row>
    <row r="2420" spans="2:15" s="23" customFormat="1" ht="13.35" customHeight="1" x14ac:dyDescent="0.2">
      <c r="B2420" s="31"/>
      <c r="C2420" s="31"/>
      <c r="D2420" s="31"/>
      <c r="O2420" s="31"/>
    </row>
    <row r="2421" spans="2:15" s="23" customFormat="1" ht="13.35" customHeight="1" x14ac:dyDescent="0.2">
      <c r="B2421" s="31"/>
      <c r="C2421" s="31"/>
      <c r="D2421" s="31"/>
      <c r="O2421" s="31"/>
    </row>
    <row r="2422" spans="2:15" s="23" customFormat="1" ht="13.35" customHeight="1" x14ac:dyDescent="0.2">
      <c r="B2422" s="31"/>
      <c r="C2422" s="31"/>
      <c r="D2422" s="31"/>
      <c r="O2422" s="31"/>
    </row>
    <row r="2423" spans="2:15" s="23" customFormat="1" ht="13.35" customHeight="1" x14ac:dyDescent="0.2">
      <c r="B2423" s="31"/>
      <c r="C2423" s="31"/>
      <c r="D2423" s="31"/>
      <c r="O2423" s="31"/>
    </row>
    <row r="2424" spans="2:15" s="23" customFormat="1" ht="13.35" customHeight="1" x14ac:dyDescent="0.2">
      <c r="B2424" s="31"/>
      <c r="C2424" s="31"/>
      <c r="D2424" s="31"/>
      <c r="O2424" s="31"/>
    </row>
    <row r="2425" spans="2:15" s="23" customFormat="1" ht="13.35" customHeight="1" x14ac:dyDescent="0.2">
      <c r="B2425" s="31"/>
      <c r="C2425" s="31"/>
      <c r="D2425" s="31"/>
      <c r="O2425" s="31"/>
    </row>
    <row r="2426" spans="2:15" s="23" customFormat="1" ht="13.35" customHeight="1" x14ac:dyDescent="0.2">
      <c r="B2426" s="31"/>
      <c r="C2426" s="31"/>
      <c r="D2426" s="31"/>
      <c r="O2426" s="31"/>
    </row>
    <row r="2427" spans="2:15" s="23" customFormat="1" ht="13.35" customHeight="1" x14ac:dyDescent="0.2">
      <c r="B2427" s="31"/>
      <c r="C2427" s="31"/>
      <c r="D2427" s="31"/>
      <c r="O2427" s="31"/>
    </row>
    <row r="2428" spans="2:15" s="23" customFormat="1" ht="13.35" customHeight="1" x14ac:dyDescent="0.2">
      <c r="B2428" s="31"/>
      <c r="C2428" s="31"/>
      <c r="D2428" s="31"/>
      <c r="O2428" s="31"/>
    </row>
    <row r="2429" spans="2:15" s="23" customFormat="1" ht="13.35" customHeight="1" x14ac:dyDescent="0.2">
      <c r="B2429" s="31"/>
      <c r="C2429" s="31"/>
      <c r="D2429" s="31"/>
      <c r="O2429" s="31"/>
    </row>
    <row r="2430" spans="2:15" s="23" customFormat="1" ht="13.35" customHeight="1" x14ac:dyDescent="0.2">
      <c r="B2430" s="31"/>
      <c r="C2430" s="31"/>
      <c r="D2430" s="31"/>
      <c r="O2430" s="31"/>
    </row>
    <row r="2431" spans="2:15" s="23" customFormat="1" ht="13.35" customHeight="1" x14ac:dyDescent="0.2">
      <c r="B2431" s="31"/>
      <c r="C2431" s="31"/>
      <c r="D2431" s="31"/>
      <c r="O2431" s="31"/>
    </row>
    <row r="2432" spans="2:15" s="23" customFormat="1" ht="13.35" customHeight="1" x14ac:dyDescent="0.2">
      <c r="B2432" s="31"/>
      <c r="C2432" s="31"/>
      <c r="D2432" s="31"/>
      <c r="O2432" s="31"/>
    </row>
    <row r="2433" spans="2:15" s="23" customFormat="1" ht="13.35" customHeight="1" x14ac:dyDescent="0.2">
      <c r="B2433" s="31"/>
      <c r="C2433" s="31"/>
      <c r="D2433" s="31"/>
      <c r="O2433" s="31"/>
    </row>
    <row r="2434" spans="2:15" s="23" customFormat="1" ht="13.35" customHeight="1" x14ac:dyDescent="0.2">
      <c r="B2434" s="31"/>
      <c r="C2434" s="31"/>
      <c r="D2434" s="31"/>
      <c r="O2434" s="31"/>
    </row>
    <row r="2435" spans="2:15" s="23" customFormat="1" ht="13.35" customHeight="1" x14ac:dyDescent="0.2">
      <c r="B2435" s="31"/>
      <c r="C2435" s="31"/>
      <c r="D2435" s="31"/>
      <c r="O2435" s="31"/>
    </row>
    <row r="2436" spans="2:15" s="23" customFormat="1" ht="13.35" customHeight="1" x14ac:dyDescent="0.2">
      <c r="B2436" s="31"/>
      <c r="C2436" s="31"/>
      <c r="D2436" s="31"/>
      <c r="O2436" s="31"/>
    </row>
    <row r="2437" spans="2:15" s="23" customFormat="1" ht="13.35" customHeight="1" x14ac:dyDescent="0.2">
      <c r="B2437" s="31"/>
      <c r="C2437" s="31"/>
      <c r="D2437" s="31"/>
      <c r="O2437" s="31"/>
    </row>
    <row r="2438" spans="2:15" s="23" customFormat="1" ht="13.35" customHeight="1" x14ac:dyDescent="0.2">
      <c r="B2438" s="31"/>
      <c r="C2438" s="31"/>
      <c r="D2438" s="31"/>
      <c r="O2438" s="31"/>
    </row>
    <row r="2439" spans="2:15" s="23" customFormat="1" ht="13.35" customHeight="1" x14ac:dyDescent="0.2">
      <c r="B2439" s="31"/>
      <c r="C2439" s="31"/>
      <c r="D2439" s="31"/>
      <c r="O2439" s="31"/>
    </row>
    <row r="2440" spans="2:15" s="23" customFormat="1" ht="13.35" customHeight="1" x14ac:dyDescent="0.2">
      <c r="B2440" s="31"/>
      <c r="C2440" s="31"/>
      <c r="D2440" s="31"/>
      <c r="O2440" s="31"/>
    </row>
    <row r="2441" spans="2:15" s="23" customFormat="1" ht="13.35" customHeight="1" x14ac:dyDescent="0.2">
      <c r="B2441" s="31"/>
      <c r="C2441" s="31"/>
      <c r="D2441" s="31"/>
      <c r="O2441" s="31"/>
    </row>
    <row r="2442" spans="2:15" s="23" customFormat="1" ht="13.35" customHeight="1" x14ac:dyDescent="0.2">
      <c r="B2442" s="31"/>
      <c r="C2442" s="31"/>
      <c r="D2442" s="31"/>
      <c r="O2442" s="31"/>
    </row>
    <row r="2443" spans="2:15" s="23" customFormat="1" ht="13.35" customHeight="1" x14ac:dyDescent="0.2">
      <c r="B2443" s="31"/>
      <c r="C2443" s="31"/>
      <c r="D2443" s="31"/>
      <c r="O2443" s="31"/>
    </row>
    <row r="2444" spans="2:15" s="23" customFormat="1" ht="13.35" customHeight="1" x14ac:dyDescent="0.2">
      <c r="B2444" s="31"/>
      <c r="C2444" s="31"/>
      <c r="D2444" s="31"/>
      <c r="O2444" s="31"/>
    </row>
    <row r="2445" spans="2:15" s="23" customFormat="1" ht="13.35" customHeight="1" x14ac:dyDescent="0.2">
      <c r="B2445" s="31"/>
      <c r="C2445" s="31"/>
      <c r="D2445" s="31"/>
      <c r="O2445" s="31"/>
    </row>
    <row r="2446" spans="2:15" s="23" customFormat="1" ht="13.35" customHeight="1" x14ac:dyDescent="0.2">
      <c r="B2446" s="31"/>
      <c r="C2446" s="31"/>
      <c r="D2446" s="31"/>
      <c r="O2446" s="31"/>
    </row>
    <row r="2447" spans="2:15" s="23" customFormat="1" ht="13.35" customHeight="1" x14ac:dyDescent="0.2">
      <c r="B2447" s="31"/>
      <c r="C2447" s="31"/>
      <c r="D2447" s="31"/>
      <c r="O2447" s="31"/>
    </row>
    <row r="2448" spans="2:15" s="23" customFormat="1" ht="13.35" customHeight="1" x14ac:dyDescent="0.2">
      <c r="B2448" s="31"/>
      <c r="C2448" s="31"/>
      <c r="D2448" s="31"/>
      <c r="O2448" s="31"/>
    </row>
    <row r="2449" spans="2:15" s="23" customFormat="1" ht="13.35" customHeight="1" x14ac:dyDescent="0.2">
      <c r="B2449" s="31"/>
      <c r="C2449" s="31"/>
      <c r="D2449" s="31"/>
      <c r="O2449" s="31"/>
    </row>
    <row r="2450" spans="2:15" s="23" customFormat="1" ht="13.35" customHeight="1" x14ac:dyDescent="0.2">
      <c r="B2450" s="31"/>
      <c r="C2450" s="31"/>
      <c r="D2450" s="31"/>
      <c r="O2450" s="31"/>
    </row>
    <row r="2451" spans="2:15" s="23" customFormat="1" ht="13.35" customHeight="1" x14ac:dyDescent="0.2">
      <c r="B2451" s="31"/>
      <c r="C2451" s="31"/>
      <c r="D2451" s="31"/>
      <c r="O2451" s="31"/>
    </row>
    <row r="2452" spans="2:15" s="23" customFormat="1" ht="13.35" customHeight="1" x14ac:dyDescent="0.2">
      <c r="B2452" s="31"/>
      <c r="C2452" s="31"/>
      <c r="D2452" s="31"/>
      <c r="O2452" s="31"/>
    </row>
    <row r="2453" spans="2:15" s="23" customFormat="1" ht="13.35" customHeight="1" x14ac:dyDescent="0.2">
      <c r="B2453" s="31"/>
      <c r="C2453" s="31"/>
      <c r="D2453" s="31"/>
      <c r="O2453" s="31"/>
    </row>
    <row r="2454" spans="2:15" s="23" customFormat="1" ht="13.35" customHeight="1" x14ac:dyDescent="0.2">
      <c r="B2454" s="31"/>
      <c r="C2454" s="31"/>
      <c r="D2454" s="31"/>
      <c r="O2454" s="31"/>
    </row>
    <row r="2455" spans="2:15" s="23" customFormat="1" ht="13.35" customHeight="1" x14ac:dyDescent="0.2">
      <c r="B2455" s="31"/>
      <c r="C2455" s="31"/>
      <c r="D2455" s="31"/>
      <c r="O2455" s="31"/>
    </row>
    <row r="2456" spans="2:15" s="23" customFormat="1" ht="13.35" customHeight="1" x14ac:dyDescent="0.2">
      <c r="B2456" s="31"/>
      <c r="C2456" s="31"/>
      <c r="D2456" s="31"/>
      <c r="O2456" s="31"/>
    </row>
    <row r="2457" spans="2:15" s="23" customFormat="1" ht="13.35" customHeight="1" x14ac:dyDescent="0.2">
      <c r="B2457" s="31"/>
      <c r="C2457" s="31"/>
      <c r="D2457" s="31"/>
      <c r="O2457" s="31"/>
    </row>
    <row r="2458" spans="2:15" s="23" customFormat="1" ht="13.35" customHeight="1" x14ac:dyDescent="0.2">
      <c r="B2458" s="31"/>
      <c r="C2458" s="31"/>
      <c r="D2458" s="31"/>
      <c r="O2458" s="31"/>
    </row>
    <row r="2459" spans="2:15" s="23" customFormat="1" ht="13.35" customHeight="1" x14ac:dyDescent="0.2">
      <c r="B2459" s="31"/>
      <c r="C2459" s="31"/>
      <c r="D2459" s="31"/>
      <c r="O2459" s="31"/>
    </row>
    <row r="2460" spans="2:15" s="23" customFormat="1" ht="13.35" customHeight="1" x14ac:dyDescent="0.2">
      <c r="B2460" s="31"/>
      <c r="C2460" s="31"/>
      <c r="D2460" s="31"/>
      <c r="O2460" s="31"/>
    </row>
    <row r="2461" spans="2:15" s="23" customFormat="1" ht="13.35" customHeight="1" x14ac:dyDescent="0.2">
      <c r="B2461" s="31"/>
      <c r="C2461" s="31"/>
      <c r="D2461" s="31"/>
      <c r="O2461" s="31"/>
    </row>
    <row r="2462" spans="2:15" s="23" customFormat="1" ht="13.35" customHeight="1" x14ac:dyDescent="0.2">
      <c r="B2462" s="31"/>
      <c r="C2462" s="31"/>
      <c r="D2462" s="31"/>
      <c r="O2462" s="31"/>
    </row>
    <row r="2463" spans="2:15" s="23" customFormat="1" ht="13.35" customHeight="1" x14ac:dyDescent="0.2">
      <c r="B2463" s="31"/>
      <c r="C2463" s="31"/>
      <c r="D2463" s="31"/>
      <c r="O2463" s="31"/>
    </row>
    <row r="2464" spans="2:15" s="23" customFormat="1" ht="13.35" customHeight="1" x14ac:dyDescent="0.2">
      <c r="B2464" s="31"/>
      <c r="C2464" s="31"/>
      <c r="D2464" s="31"/>
      <c r="O2464" s="31"/>
    </row>
    <row r="2465" spans="2:15" s="23" customFormat="1" ht="13.35" customHeight="1" x14ac:dyDescent="0.2">
      <c r="B2465" s="31"/>
      <c r="C2465" s="31"/>
      <c r="D2465" s="31"/>
      <c r="O2465" s="31"/>
    </row>
    <row r="2466" spans="2:15" s="23" customFormat="1" ht="13.35" customHeight="1" x14ac:dyDescent="0.2">
      <c r="B2466" s="31"/>
      <c r="C2466" s="31"/>
      <c r="D2466" s="31"/>
      <c r="O2466" s="31"/>
    </row>
    <row r="2467" spans="2:15" s="23" customFormat="1" ht="13.35" customHeight="1" x14ac:dyDescent="0.2">
      <c r="B2467" s="31"/>
      <c r="C2467" s="31"/>
      <c r="D2467" s="31"/>
      <c r="O2467" s="31"/>
    </row>
    <row r="2468" spans="2:15" s="23" customFormat="1" ht="13.35" customHeight="1" x14ac:dyDescent="0.2">
      <c r="B2468" s="31"/>
      <c r="C2468" s="31"/>
      <c r="D2468" s="31"/>
      <c r="O2468" s="31"/>
    </row>
    <row r="2469" spans="2:15" s="23" customFormat="1" ht="13.35" customHeight="1" x14ac:dyDescent="0.2">
      <c r="B2469" s="31"/>
      <c r="C2469" s="31"/>
      <c r="D2469" s="31"/>
      <c r="O2469" s="31"/>
    </row>
    <row r="2470" spans="2:15" s="23" customFormat="1" ht="13.35" customHeight="1" x14ac:dyDescent="0.2">
      <c r="B2470" s="31"/>
      <c r="C2470" s="31"/>
      <c r="D2470" s="31"/>
      <c r="O2470" s="31"/>
    </row>
    <row r="2471" spans="2:15" s="23" customFormat="1" ht="13.35" customHeight="1" x14ac:dyDescent="0.2">
      <c r="B2471" s="31"/>
      <c r="C2471" s="31"/>
      <c r="D2471" s="31"/>
      <c r="O2471" s="31"/>
    </row>
    <row r="2472" spans="2:15" s="23" customFormat="1" ht="13.35" customHeight="1" x14ac:dyDescent="0.2">
      <c r="B2472" s="31"/>
      <c r="C2472" s="31"/>
      <c r="D2472" s="31"/>
      <c r="O2472" s="31"/>
    </row>
    <row r="2473" spans="2:15" s="23" customFormat="1" ht="13.35" customHeight="1" x14ac:dyDescent="0.2">
      <c r="B2473" s="31"/>
      <c r="C2473" s="31"/>
      <c r="D2473" s="31"/>
      <c r="O2473" s="31"/>
    </row>
    <row r="2474" spans="2:15" s="23" customFormat="1" ht="13.35" customHeight="1" x14ac:dyDescent="0.2">
      <c r="B2474" s="31"/>
      <c r="C2474" s="31"/>
      <c r="D2474" s="31"/>
      <c r="O2474" s="31"/>
    </row>
    <row r="2475" spans="2:15" s="23" customFormat="1" ht="13.35" customHeight="1" x14ac:dyDescent="0.2">
      <c r="B2475" s="31"/>
      <c r="C2475" s="31"/>
      <c r="D2475" s="31"/>
      <c r="O2475" s="31"/>
    </row>
    <row r="2476" spans="2:15" s="23" customFormat="1" ht="13.35" customHeight="1" x14ac:dyDescent="0.2">
      <c r="B2476" s="31"/>
      <c r="C2476" s="31"/>
      <c r="D2476" s="31"/>
      <c r="O2476" s="31"/>
    </row>
    <row r="2477" spans="2:15" s="23" customFormat="1" ht="13.35" customHeight="1" x14ac:dyDescent="0.2">
      <c r="B2477" s="31"/>
      <c r="C2477" s="31"/>
      <c r="D2477" s="31"/>
      <c r="O2477" s="31"/>
    </row>
    <row r="2478" spans="2:15" s="23" customFormat="1" ht="13.35" customHeight="1" x14ac:dyDescent="0.2">
      <c r="B2478" s="31"/>
      <c r="C2478" s="31"/>
      <c r="D2478" s="31"/>
      <c r="O2478" s="31"/>
    </row>
    <row r="2479" spans="2:15" s="23" customFormat="1" ht="13.35" customHeight="1" x14ac:dyDescent="0.2">
      <c r="B2479" s="31"/>
      <c r="C2479" s="31"/>
      <c r="D2479" s="31"/>
      <c r="O2479" s="31"/>
    </row>
    <row r="2480" spans="2:15" s="23" customFormat="1" ht="13.35" customHeight="1" x14ac:dyDescent="0.2">
      <c r="B2480" s="31"/>
      <c r="C2480" s="31"/>
      <c r="D2480" s="31"/>
      <c r="O2480" s="31"/>
    </row>
    <row r="2481" spans="2:15" s="23" customFormat="1" ht="13.35" customHeight="1" x14ac:dyDescent="0.2">
      <c r="B2481" s="31"/>
      <c r="C2481" s="31"/>
      <c r="D2481" s="31"/>
      <c r="O2481" s="31"/>
    </row>
    <row r="2482" spans="2:15" s="23" customFormat="1" ht="13.35" customHeight="1" x14ac:dyDescent="0.2">
      <c r="B2482" s="31"/>
      <c r="C2482" s="31"/>
      <c r="D2482" s="31"/>
      <c r="O2482" s="31"/>
    </row>
    <row r="2483" spans="2:15" s="23" customFormat="1" ht="13.35" customHeight="1" x14ac:dyDescent="0.2">
      <c r="B2483" s="31"/>
      <c r="C2483" s="31"/>
      <c r="D2483" s="31"/>
      <c r="O2483" s="31"/>
    </row>
    <row r="2484" spans="2:15" s="23" customFormat="1" ht="13.35" customHeight="1" x14ac:dyDescent="0.2">
      <c r="B2484" s="31"/>
      <c r="C2484" s="31"/>
      <c r="D2484" s="31"/>
      <c r="O2484" s="31"/>
    </row>
    <row r="2485" spans="2:15" s="23" customFormat="1" ht="13.35" customHeight="1" x14ac:dyDescent="0.2">
      <c r="B2485" s="31"/>
      <c r="C2485" s="31"/>
      <c r="D2485" s="31"/>
      <c r="O2485" s="31"/>
    </row>
    <row r="2486" spans="2:15" s="23" customFormat="1" ht="13.35" customHeight="1" x14ac:dyDescent="0.2">
      <c r="B2486" s="31"/>
      <c r="C2486" s="31"/>
      <c r="D2486" s="31"/>
      <c r="O2486" s="31"/>
    </row>
    <row r="2487" spans="2:15" s="23" customFormat="1" ht="13.35" customHeight="1" x14ac:dyDescent="0.2">
      <c r="B2487" s="31"/>
      <c r="C2487" s="31"/>
      <c r="D2487" s="31"/>
      <c r="O2487" s="31"/>
    </row>
    <row r="2488" spans="2:15" s="23" customFormat="1" ht="13.35" customHeight="1" x14ac:dyDescent="0.2">
      <c r="B2488" s="31"/>
      <c r="C2488" s="31"/>
      <c r="D2488" s="31"/>
      <c r="O2488" s="31"/>
    </row>
    <row r="2489" spans="2:15" s="23" customFormat="1" ht="13.35" customHeight="1" x14ac:dyDescent="0.2">
      <c r="B2489" s="31"/>
      <c r="C2489" s="31"/>
      <c r="D2489" s="31"/>
      <c r="O2489" s="31"/>
    </row>
    <row r="2490" spans="2:15" s="23" customFormat="1" ht="13.35" customHeight="1" x14ac:dyDescent="0.2">
      <c r="B2490" s="31"/>
      <c r="C2490" s="31"/>
      <c r="D2490" s="31"/>
      <c r="O2490" s="31"/>
    </row>
    <row r="2491" spans="2:15" s="23" customFormat="1" ht="13.35" customHeight="1" x14ac:dyDescent="0.2">
      <c r="B2491" s="31"/>
      <c r="C2491" s="31"/>
      <c r="D2491" s="31"/>
      <c r="O2491" s="31"/>
    </row>
    <row r="2492" spans="2:15" s="23" customFormat="1" ht="13.35" customHeight="1" x14ac:dyDescent="0.2">
      <c r="B2492" s="31"/>
      <c r="C2492" s="31"/>
      <c r="D2492" s="31"/>
      <c r="O2492" s="31"/>
    </row>
    <row r="2493" spans="2:15" s="23" customFormat="1" ht="13.35" customHeight="1" x14ac:dyDescent="0.2">
      <c r="B2493" s="31"/>
      <c r="C2493" s="31"/>
      <c r="D2493" s="31"/>
      <c r="O2493" s="31"/>
    </row>
    <row r="2494" spans="2:15" s="23" customFormat="1" ht="13.35" customHeight="1" x14ac:dyDescent="0.2">
      <c r="B2494" s="31"/>
      <c r="C2494" s="31"/>
      <c r="D2494" s="31"/>
      <c r="O2494" s="31"/>
    </row>
    <row r="2495" spans="2:15" s="23" customFormat="1" ht="13.35" customHeight="1" x14ac:dyDescent="0.2">
      <c r="B2495" s="31"/>
      <c r="C2495" s="31"/>
      <c r="D2495" s="31"/>
      <c r="O2495" s="31"/>
    </row>
    <row r="2496" spans="2:15" s="23" customFormat="1" ht="13.35" customHeight="1" x14ac:dyDescent="0.2">
      <c r="B2496" s="31"/>
      <c r="C2496" s="31"/>
      <c r="D2496" s="31"/>
      <c r="O2496" s="31"/>
    </row>
    <row r="2497" spans="2:15" s="23" customFormat="1" ht="13.35" customHeight="1" x14ac:dyDescent="0.2">
      <c r="B2497" s="31"/>
      <c r="C2497" s="31"/>
      <c r="D2497" s="31"/>
      <c r="O2497" s="31"/>
    </row>
    <row r="2498" spans="2:15" s="23" customFormat="1" ht="13.35" customHeight="1" x14ac:dyDescent="0.2">
      <c r="B2498" s="31"/>
      <c r="C2498" s="31"/>
      <c r="D2498" s="31"/>
      <c r="O2498" s="31"/>
    </row>
    <row r="2499" spans="2:15" s="23" customFormat="1" ht="13.35" customHeight="1" x14ac:dyDescent="0.2">
      <c r="B2499" s="31"/>
      <c r="C2499" s="31"/>
      <c r="D2499" s="31"/>
      <c r="O2499" s="31"/>
    </row>
    <row r="2500" spans="2:15" s="23" customFormat="1" ht="13.35" customHeight="1" x14ac:dyDescent="0.2">
      <c r="B2500" s="31"/>
      <c r="C2500" s="31"/>
      <c r="D2500" s="31"/>
      <c r="O2500" s="31"/>
    </row>
    <row r="2501" spans="2:15" s="23" customFormat="1" ht="13.35" customHeight="1" x14ac:dyDescent="0.2">
      <c r="B2501" s="31"/>
      <c r="C2501" s="31"/>
      <c r="D2501" s="31"/>
      <c r="O2501" s="31"/>
    </row>
    <row r="2502" spans="2:15" s="23" customFormat="1" ht="13.35" customHeight="1" x14ac:dyDescent="0.2">
      <c r="B2502" s="31"/>
      <c r="C2502" s="31"/>
      <c r="D2502" s="31"/>
      <c r="O2502" s="31"/>
    </row>
    <row r="2503" spans="2:15" s="23" customFormat="1" ht="13.35" customHeight="1" x14ac:dyDescent="0.2">
      <c r="B2503" s="31"/>
      <c r="C2503" s="31"/>
      <c r="D2503" s="31"/>
      <c r="O2503" s="31"/>
    </row>
    <row r="2504" spans="2:15" s="23" customFormat="1" ht="13.35" customHeight="1" x14ac:dyDescent="0.2">
      <c r="B2504" s="31"/>
      <c r="C2504" s="31"/>
      <c r="D2504" s="31"/>
      <c r="O2504" s="31"/>
    </row>
    <row r="2505" spans="2:15" s="23" customFormat="1" ht="13.35" customHeight="1" x14ac:dyDescent="0.2">
      <c r="B2505" s="31"/>
      <c r="C2505" s="31"/>
      <c r="D2505" s="31"/>
      <c r="O2505" s="31"/>
    </row>
    <row r="2506" spans="2:15" s="23" customFormat="1" ht="13.35" customHeight="1" x14ac:dyDescent="0.2">
      <c r="B2506" s="31"/>
      <c r="C2506" s="31"/>
      <c r="D2506" s="31"/>
      <c r="O2506" s="31"/>
    </row>
    <row r="2507" spans="2:15" s="23" customFormat="1" ht="13.35" customHeight="1" x14ac:dyDescent="0.2">
      <c r="B2507" s="31"/>
      <c r="C2507" s="31"/>
      <c r="D2507" s="31"/>
      <c r="O2507" s="31"/>
    </row>
    <row r="2508" spans="2:15" s="23" customFormat="1" ht="13.35" customHeight="1" x14ac:dyDescent="0.2">
      <c r="B2508" s="31"/>
      <c r="C2508" s="31"/>
      <c r="D2508" s="31"/>
      <c r="O2508" s="31"/>
    </row>
    <row r="2509" spans="2:15" s="23" customFormat="1" ht="13.35" customHeight="1" x14ac:dyDescent="0.2">
      <c r="B2509" s="31"/>
      <c r="C2509" s="31"/>
      <c r="D2509" s="31"/>
      <c r="O2509" s="31"/>
    </row>
    <row r="2510" spans="2:15" s="23" customFormat="1" ht="13.35" customHeight="1" x14ac:dyDescent="0.2">
      <c r="B2510" s="31"/>
      <c r="C2510" s="31"/>
      <c r="D2510" s="31"/>
      <c r="O2510" s="31"/>
    </row>
    <row r="2511" spans="2:15" s="23" customFormat="1" ht="13.35" customHeight="1" x14ac:dyDescent="0.2">
      <c r="B2511" s="31"/>
      <c r="C2511" s="31"/>
      <c r="D2511" s="31"/>
      <c r="O2511" s="31"/>
    </row>
    <row r="2512" spans="2:15" s="23" customFormat="1" ht="13.35" customHeight="1" x14ac:dyDescent="0.2">
      <c r="B2512" s="31"/>
      <c r="C2512" s="31"/>
      <c r="D2512" s="31"/>
      <c r="O2512" s="31"/>
    </row>
    <row r="2513" spans="2:15" s="23" customFormat="1" ht="13.35" customHeight="1" x14ac:dyDescent="0.2">
      <c r="B2513" s="31"/>
      <c r="C2513" s="31"/>
      <c r="D2513" s="31"/>
      <c r="O2513" s="31"/>
    </row>
    <row r="2514" spans="2:15" s="23" customFormat="1" ht="13.35" customHeight="1" x14ac:dyDescent="0.2">
      <c r="B2514" s="31"/>
      <c r="C2514" s="31"/>
      <c r="D2514" s="31"/>
      <c r="O2514" s="31"/>
    </row>
    <row r="2515" spans="2:15" s="23" customFormat="1" ht="13.35" customHeight="1" x14ac:dyDescent="0.2">
      <c r="B2515" s="31"/>
      <c r="C2515" s="31"/>
      <c r="D2515" s="31"/>
      <c r="O2515" s="31"/>
    </row>
    <row r="2516" spans="2:15" s="23" customFormat="1" ht="13.35" customHeight="1" x14ac:dyDescent="0.2">
      <c r="B2516" s="31"/>
      <c r="C2516" s="31"/>
      <c r="D2516" s="31"/>
      <c r="O2516" s="31"/>
    </row>
    <row r="2517" spans="2:15" s="23" customFormat="1" ht="13.35" customHeight="1" x14ac:dyDescent="0.2">
      <c r="B2517" s="31"/>
      <c r="C2517" s="31"/>
      <c r="D2517" s="31"/>
      <c r="O2517" s="31"/>
    </row>
    <row r="2518" spans="2:15" s="23" customFormat="1" ht="13.35" customHeight="1" x14ac:dyDescent="0.2">
      <c r="B2518" s="31"/>
      <c r="C2518" s="31"/>
      <c r="D2518" s="31"/>
      <c r="O2518" s="31"/>
    </row>
    <row r="2519" spans="2:15" s="23" customFormat="1" ht="13.35" customHeight="1" x14ac:dyDescent="0.2">
      <c r="B2519" s="31"/>
      <c r="C2519" s="31"/>
      <c r="D2519" s="31"/>
      <c r="O2519" s="31"/>
    </row>
    <row r="2520" spans="2:15" s="23" customFormat="1" ht="13.35" customHeight="1" x14ac:dyDescent="0.2">
      <c r="B2520" s="31"/>
      <c r="C2520" s="31"/>
      <c r="D2520" s="31"/>
      <c r="O2520" s="31"/>
    </row>
    <row r="2521" spans="2:15" s="23" customFormat="1" ht="13.35" customHeight="1" x14ac:dyDescent="0.2">
      <c r="B2521" s="31"/>
      <c r="C2521" s="31"/>
      <c r="D2521" s="31"/>
      <c r="O2521" s="31"/>
    </row>
    <row r="2522" spans="2:15" s="23" customFormat="1" ht="13.35" customHeight="1" x14ac:dyDescent="0.2">
      <c r="B2522" s="31"/>
      <c r="C2522" s="31"/>
      <c r="D2522" s="31"/>
      <c r="O2522" s="31"/>
    </row>
    <row r="2523" spans="2:15" s="23" customFormat="1" ht="13.35" customHeight="1" x14ac:dyDescent="0.2">
      <c r="B2523" s="31"/>
      <c r="C2523" s="31"/>
      <c r="D2523" s="31"/>
      <c r="O2523" s="31"/>
    </row>
    <row r="2524" spans="2:15" s="23" customFormat="1" ht="13.35" customHeight="1" x14ac:dyDescent="0.2">
      <c r="B2524" s="31"/>
      <c r="C2524" s="31"/>
      <c r="D2524" s="31"/>
      <c r="O2524" s="31"/>
    </row>
    <row r="2525" spans="2:15" s="23" customFormat="1" ht="13.35" customHeight="1" x14ac:dyDescent="0.2">
      <c r="B2525" s="31"/>
      <c r="C2525" s="31"/>
      <c r="D2525" s="31"/>
      <c r="O2525" s="31"/>
    </row>
    <row r="2526" spans="2:15" s="23" customFormat="1" ht="13.35" customHeight="1" x14ac:dyDescent="0.2">
      <c r="B2526" s="31"/>
      <c r="C2526" s="31"/>
      <c r="D2526" s="31"/>
      <c r="O2526" s="31"/>
    </row>
    <row r="2527" spans="2:15" s="23" customFormat="1" ht="13.35" customHeight="1" x14ac:dyDescent="0.2">
      <c r="B2527" s="31"/>
      <c r="C2527" s="31"/>
      <c r="D2527" s="31"/>
      <c r="O2527" s="31"/>
    </row>
    <row r="2528" spans="2:15" s="23" customFormat="1" ht="13.35" customHeight="1" x14ac:dyDescent="0.2">
      <c r="B2528" s="31"/>
      <c r="C2528" s="31"/>
      <c r="D2528" s="31"/>
      <c r="O2528" s="31"/>
    </row>
    <row r="2529" spans="2:15" s="23" customFormat="1" ht="13.35" customHeight="1" x14ac:dyDescent="0.2">
      <c r="B2529" s="31"/>
      <c r="C2529" s="31"/>
      <c r="D2529" s="31"/>
      <c r="O2529" s="31"/>
    </row>
    <row r="2530" spans="2:15" s="23" customFormat="1" ht="13.35" customHeight="1" x14ac:dyDescent="0.2">
      <c r="B2530" s="31"/>
      <c r="C2530" s="31"/>
      <c r="D2530" s="31"/>
      <c r="O2530" s="31"/>
    </row>
    <row r="2531" spans="2:15" s="23" customFormat="1" ht="13.35" customHeight="1" x14ac:dyDescent="0.2">
      <c r="B2531" s="31"/>
      <c r="C2531" s="31"/>
      <c r="D2531" s="31"/>
      <c r="O2531" s="31"/>
    </row>
    <row r="2532" spans="2:15" s="23" customFormat="1" ht="13.35" customHeight="1" x14ac:dyDescent="0.2">
      <c r="B2532" s="31"/>
      <c r="C2532" s="31"/>
      <c r="D2532" s="31"/>
      <c r="O2532" s="31"/>
    </row>
    <row r="2533" spans="2:15" s="23" customFormat="1" ht="13.35" customHeight="1" x14ac:dyDescent="0.2">
      <c r="B2533" s="31"/>
      <c r="C2533" s="31"/>
      <c r="D2533" s="31"/>
      <c r="O2533" s="31"/>
    </row>
    <row r="2534" spans="2:15" s="23" customFormat="1" ht="13.35" customHeight="1" x14ac:dyDescent="0.2">
      <c r="B2534" s="31"/>
      <c r="C2534" s="31"/>
      <c r="D2534" s="31"/>
      <c r="O2534" s="31"/>
    </row>
    <row r="2535" spans="2:15" s="23" customFormat="1" ht="13.35" customHeight="1" x14ac:dyDescent="0.2">
      <c r="B2535" s="31"/>
      <c r="C2535" s="31"/>
      <c r="D2535" s="31"/>
      <c r="O2535" s="31"/>
    </row>
    <row r="2536" spans="2:15" s="23" customFormat="1" ht="13.35" customHeight="1" x14ac:dyDescent="0.2">
      <c r="B2536" s="31"/>
      <c r="C2536" s="31"/>
      <c r="D2536" s="31"/>
      <c r="O2536" s="31"/>
    </row>
    <row r="2537" spans="2:15" s="23" customFormat="1" ht="13.35" customHeight="1" x14ac:dyDescent="0.2">
      <c r="B2537" s="31"/>
      <c r="C2537" s="31"/>
      <c r="D2537" s="31"/>
      <c r="O2537" s="31"/>
    </row>
    <row r="2538" spans="2:15" s="23" customFormat="1" ht="13.35" customHeight="1" x14ac:dyDescent="0.2">
      <c r="B2538" s="31"/>
      <c r="C2538" s="31"/>
      <c r="D2538" s="31"/>
      <c r="O2538" s="31"/>
    </row>
    <row r="2539" spans="2:15" s="23" customFormat="1" ht="13.35" customHeight="1" x14ac:dyDescent="0.2">
      <c r="B2539" s="31"/>
      <c r="C2539" s="31"/>
      <c r="D2539" s="31"/>
      <c r="O2539" s="31"/>
    </row>
    <row r="2540" spans="2:15" s="23" customFormat="1" ht="13.35" customHeight="1" x14ac:dyDescent="0.2">
      <c r="B2540" s="31"/>
      <c r="C2540" s="31"/>
      <c r="D2540" s="31"/>
      <c r="O2540" s="31"/>
    </row>
    <row r="2541" spans="2:15" s="23" customFormat="1" ht="13.35" customHeight="1" x14ac:dyDescent="0.2">
      <c r="B2541" s="31"/>
      <c r="C2541" s="31"/>
      <c r="D2541" s="31"/>
      <c r="O2541" s="31"/>
    </row>
    <row r="2542" spans="2:15" s="23" customFormat="1" ht="13.35" customHeight="1" x14ac:dyDescent="0.2">
      <c r="B2542" s="31"/>
      <c r="C2542" s="31"/>
      <c r="D2542" s="31"/>
      <c r="O2542" s="31"/>
    </row>
    <row r="2543" spans="2:15" s="23" customFormat="1" ht="13.35" customHeight="1" x14ac:dyDescent="0.2">
      <c r="B2543" s="31"/>
      <c r="C2543" s="31"/>
      <c r="D2543" s="31"/>
      <c r="O2543" s="31"/>
    </row>
    <row r="2544" spans="2:15" s="23" customFormat="1" ht="13.35" customHeight="1" x14ac:dyDescent="0.2">
      <c r="B2544" s="31"/>
      <c r="C2544" s="31"/>
      <c r="D2544" s="31"/>
      <c r="O2544" s="31"/>
    </row>
    <row r="2545" spans="2:15" s="23" customFormat="1" ht="13.35" customHeight="1" x14ac:dyDescent="0.2">
      <c r="B2545" s="31"/>
      <c r="C2545" s="31"/>
      <c r="D2545" s="31"/>
      <c r="O2545" s="31"/>
    </row>
    <row r="2546" spans="2:15" s="23" customFormat="1" ht="13.35" customHeight="1" x14ac:dyDescent="0.2">
      <c r="B2546" s="31"/>
      <c r="C2546" s="31"/>
      <c r="D2546" s="31"/>
      <c r="O2546" s="31"/>
    </row>
    <row r="2547" spans="2:15" s="23" customFormat="1" ht="13.35" customHeight="1" x14ac:dyDescent="0.2">
      <c r="B2547" s="31"/>
      <c r="C2547" s="31"/>
      <c r="D2547" s="31"/>
      <c r="O2547" s="31"/>
    </row>
    <row r="2548" spans="2:15" s="23" customFormat="1" ht="13.35" customHeight="1" x14ac:dyDescent="0.2">
      <c r="B2548" s="31"/>
      <c r="C2548" s="31"/>
      <c r="D2548" s="31"/>
      <c r="O2548" s="31"/>
    </row>
    <row r="2549" spans="2:15" s="23" customFormat="1" ht="13.35" customHeight="1" x14ac:dyDescent="0.2">
      <c r="B2549" s="31"/>
      <c r="C2549" s="31"/>
      <c r="D2549" s="31"/>
      <c r="O2549" s="31"/>
    </row>
    <row r="2550" spans="2:15" s="23" customFormat="1" ht="13.35" customHeight="1" x14ac:dyDescent="0.2">
      <c r="B2550" s="31"/>
      <c r="C2550" s="31"/>
      <c r="D2550" s="31"/>
      <c r="O2550" s="31"/>
    </row>
    <row r="2551" spans="2:15" s="23" customFormat="1" ht="13.35" customHeight="1" x14ac:dyDescent="0.2">
      <c r="B2551" s="31"/>
      <c r="C2551" s="31"/>
      <c r="D2551" s="31"/>
      <c r="O2551" s="31"/>
    </row>
    <row r="2552" spans="2:15" s="23" customFormat="1" ht="13.35" customHeight="1" x14ac:dyDescent="0.2">
      <c r="B2552" s="31"/>
      <c r="C2552" s="31"/>
      <c r="D2552" s="31"/>
      <c r="O2552" s="31"/>
    </row>
    <row r="2553" spans="2:15" s="23" customFormat="1" ht="13.35" customHeight="1" x14ac:dyDescent="0.2">
      <c r="B2553" s="31"/>
      <c r="C2553" s="31"/>
      <c r="D2553" s="31"/>
      <c r="O2553" s="31"/>
    </row>
    <row r="2554" spans="2:15" s="23" customFormat="1" ht="13.35" customHeight="1" x14ac:dyDescent="0.2">
      <c r="B2554" s="31"/>
      <c r="C2554" s="31"/>
      <c r="D2554" s="31"/>
      <c r="O2554" s="31"/>
    </row>
    <row r="2555" spans="2:15" s="23" customFormat="1" ht="13.35" customHeight="1" x14ac:dyDescent="0.2">
      <c r="B2555" s="31"/>
      <c r="C2555" s="31"/>
      <c r="D2555" s="31"/>
      <c r="O2555" s="31"/>
    </row>
    <row r="2556" spans="2:15" s="23" customFormat="1" ht="13.35" customHeight="1" x14ac:dyDescent="0.2">
      <c r="B2556" s="31"/>
      <c r="C2556" s="31"/>
      <c r="D2556" s="31"/>
      <c r="O2556" s="31"/>
    </row>
    <row r="2557" spans="2:15" s="23" customFormat="1" ht="13.35" customHeight="1" x14ac:dyDescent="0.2">
      <c r="B2557" s="31"/>
      <c r="C2557" s="31"/>
      <c r="D2557" s="31"/>
      <c r="O2557" s="31"/>
    </row>
    <row r="2558" spans="2:15" s="23" customFormat="1" ht="13.35" customHeight="1" x14ac:dyDescent="0.2">
      <c r="B2558" s="31"/>
      <c r="C2558" s="31"/>
      <c r="D2558" s="31"/>
      <c r="O2558" s="31"/>
    </row>
    <row r="2559" spans="2:15" s="23" customFormat="1" ht="13.35" customHeight="1" x14ac:dyDescent="0.2">
      <c r="B2559" s="31"/>
      <c r="C2559" s="31"/>
      <c r="D2559" s="31"/>
      <c r="O2559" s="31"/>
    </row>
    <row r="2560" spans="2:15" s="23" customFormat="1" ht="13.35" customHeight="1" x14ac:dyDescent="0.2">
      <c r="B2560" s="31"/>
      <c r="C2560" s="31"/>
      <c r="D2560" s="31"/>
      <c r="O2560" s="31"/>
    </row>
    <row r="2561" spans="2:15" s="23" customFormat="1" ht="13.35" customHeight="1" x14ac:dyDescent="0.2">
      <c r="B2561" s="31"/>
      <c r="C2561" s="31"/>
      <c r="D2561" s="31"/>
      <c r="O2561" s="31"/>
    </row>
    <row r="2562" spans="2:15" s="23" customFormat="1" ht="13.35" customHeight="1" x14ac:dyDescent="0.2">
      <c r="B2562" s="31"/>
      <c r="C2562" s="31"/>
      <c r="D2562" s="31"/>
      <c r="O2562" s="31"/>
    </row>
    <row r="2563" spans="2:15" s="23" customFormat="1" ht="13.35" customHeight="1" x14ac:dyDescent="0.2">
      <c r="B2563" s="31"/>
      <c r="C2563" s="31"/>
      <c r="D2563" s="31"/>
      <c r="O2563" s="31"/>
    </row>
    <row r="2564" spans="2:15" s="23" customFormat="1" ht="13.35" customHeight="1" x14ac:dyDescent="0.2">
      <c r="B2564" s="31"/>
      <c r="C2564" s="31"/>
      <c r="D2564" s="31"/>
      <c r="O2564" s="31"/>
    </row>
    <row r="2565" spans="2:15" s="23" customFormat="1" ht="13.35" customHeight="1" x14ac:dyDescent="0.2">
      <c r="B2565" s="31"/>
      <c r="C2565" s="31"/>
      <c r="D2565" s="31"/>
      <c r="O2565" s="31"/>
    </row>
    <row r="2566" spans="2:15" s="23" customFormat="1" ht="13.35" customHeight="1" x14ac:dyDescent="0.2">
      <c r="B2566" s="31"/>
      <c r="C2566" s="31"/>
      <c r="D2566" s="31"/>
      <c r="O2566" s="31"/>
    </row>
    <row r="2567" spans="2:15" s="23" customFormat="1" ht="13.35" customHeight="1" x14ac:dyDescent="0.2">
      <c r="B2567" s="31"/>
      <c r="C2567" s="31"/>
      <c r="D2567" s="31"/>
      <c r="O2567" s="31"/>
    </row>
    <row r="2568" spans="2:15" s="23" customFormat="1" ht="13.35" customHeight="1" x14ac:dyDescent="0.2">
      <c r="B2568" s="31"/>
      <c r="C2568" s="31"/>
      <c r="D2568" s="31"/>
      <c r="O2568" s="31"/>
    </row>
    <row r="2569" spans="2:15" s="23" customFormat="1" ht="13.35" customHeight="1" x14ac:dyDescent="0.2">
      <c r="B2569" s="31"/>
      <c r="C2569" s="31"/>
      <c r="D2569" s="31"/>
      <c r="O2569" s="31"/>
    </row>
    <row r="2570" spans="2:15" s="23" customFormat="1" ht="13.35" customHeight="1" x14ac:dyDescent="0.2">
      <c r="B2570" s="31"/>
      <c r="C2570" s="31"/>
      <c r="D2570" s="31"/>
      <c r="O2570" s="31"/>
    </row>
    <row r="2571" spans="2:15" s="23" customFormat="1" ht="13.35" customHeight="1" x14ac:dyDescent="0.2">
      <c r="B2571" s="31"/>
      <c r="C2571" s="31"/>
      <c r="D2571" s="31"/>
      <c r="O2571" s="31"/>
    </row>
    <row r="2572" spans="2:15" s="23" customFormat="1" ht="13.35" customHeight="1" x14ac:dyDescent="0.2">
      <c r="B2572" s="31"/>
      <c r="C2572" s="31"/>
      <c r="D2572" s="31"/>
      <c r="O2572" s="31"/>
    </row>
    <row r="2573" spans="2:15" s="23" customFormat="1" ht="13.35" customHeight="1" x14ac:dyDescent="0.2">
      <c r="B2573" s="31"/>
      <c r="C2573" s="31"/>
      <c r="D2573" s="31"/>
      <c r="O2573" s="31"/>
    </row>
    <row r="2574" spans="2:15" s="23" customFormat="1" ht="13.35" customHeight="1" x14ac:dyDescent="0.2">
      <c r="B2574" s="31"/>
      <c r="C2574" s="31"/>
      <c r="D2574" s="31"/>
      <c r="O2574" s="31"/>
    </row>
    <row r="2575" spans="2:15" s="23" customFormat="1" ht="13.35" customHeight="1" x14ac:dyDescent="0.2">
      <c r="B2575" s="31"/>
      <c r="C2575" s="31"/>
      <c r="D2575" s="31"/>
      <c r="O2575" s="31"/>
    </row>
    <row r="2576" spans="2:15" s="23" customFormat="1" ht="13.35" customHeight="1" x14ac:dyDescent="0.2">
      <c r="B2576" s="31"/>
      <c r="C2576" s="31"/>
      <c r="D2576" s="31"/>
      <c r="O2576" s="31"/>
    </row>
    <row r="2577" spans="2:15" s="23" customFormat="1" ht="13.35" customHeight="1" x14ac:dyDescent="0.2">
      <c r="B2577" s="31"/>
      <c r="C2577" s="31"/>
      <c r="D2577" s="31"/>
      <c r="O2577" s="31"/>
    </row>
    <row r="2578" spans="2:15" s="23" customFormat="1" ht="13.35" customHeight="1" x14ac:dyDescent="0.2">
      <c r="B2578" s="31"/>
      <c r="C2578" s="31"/>
      <c r="D2578" s="31"/>
      <c r="O2578" s="31"/>
    </row>
    <row r="2579" spans="2:15" s="23" customFormat="1" ht="13.35" customHeight="1" x14ac:dyDescent="0.2">
      <c r="B2579" s="31"/>
      <c r="C2579" s="31"/>
      <c r="D2579" s="31"/>
      <c r="O2579" s="31"/>
    </row>
    <row r="2580" spans="2:15" s="23" customFormat="1" ht="13.35" customHeight="1" x14ac:dyDescent="0.2">
      <c r="B2580" s="31"/>
      <c r="C2580" s="31"/>
      <c r="D2580" s="31"/>
      <c r="O2580" s="31"/>
    </row>
    <row r="2581" spans="2:15" s="23" customFormat="1" ht="13.35" customHeight="1" x14ac:dyDescent="0.2">
      <c r="B2581" s="31"/>
      <c r="C2581" s="31"/>
      <c r="D2581" s="31"/>
      <c r="O2581" s="31"/>
    </row>
    <row r="2582" spans="2:15" s="23" customFormat="1" ht="13.35" customHeight="1" x14ac:dyDescent="0.2">
      <c r="B2582" s="31"/>
      <c r="C2582" s="31"/>
      <c r="D2582" s="31"/>
      <c r="O2582" s="31"/>
    </row>
    <row r="2583" spans="2:15" s="23" customFormat="1" ht="13.35" customHeight="1" x14ac:dyDescent="0.2">
      <c r="B2583" s="31"/>
      <c r="C2583" s="31"/>
      <c r="D2583" s="31"/>
      <c r="O2583" s="31"/>
    </row>
    <row r="2584" spans="2:15" s="23" customFormat="1" ht="13.35" customHeight="1" x14ac:dyDescent="0.2">
      <c r="B2584" s="31"/>
      <c r="C2584" s="31"/>
      <c r="D2584" s="31"/>
      <c r="O2584" s="31"/>
    </row>
    <row r="2585" spans="2:15" s="23" customFormat="1" ht="13.35" customHeight="1" x14ac:dyDescent="0.2">
      <c r="B2585" s="31"/>
      <c r="C2585" s="31"/>
      <c r="D2585" s="31"/>
      <c r="O2585" s="31"/>
    </row>
    <row r="2586" spans="2:15" s="23" customFormat="1" ht="13.35" customHeight="1" x14ac:dyDescent="0.2">
      <c r="B2586" s="31"/>
      <c r="C2586" s="31"/>
      <c r="D2586" s="31"/>
      <c r="O2586" s="31"/>
    </row>
    <row r="2587" spans="2:15" s="23" customFormat="1" ht="13.35" customHeight="1" x14ac:dyDescent="0.2">
      <c r="B2587" s="31"/>
      <c r="C2587" s="31"/>
      <c r="D2587" s="31"/>
      <c r="O2587" s="31"/>
    </row>
    <row r="2588" spans="2:15" s="23" customFormat="1" ht="13.35" customHeight="1" x14ac:dyDescent="0.2">
      <c r="B2588" s="31"/>
      <c r="C2588" s="31"/>
      <c r="D2588" s="31"/>
      <c r="O2588" s="31"/>
    </row>
    <row r="2589" spans="2:15" s="23" customFormat="1" ht="13.35" customHeight="1" x14ac:dyDescent="0.2">
      <c r="B2589" s="31"/>
      <c r="C2589" s="31"/>
      <c r="D2589" s="31"/>
      <c r="O2589" s="31"/>
    </row>
    <row r="2590" spans="2:15" s="23" customFormat="1" ht="13.35" customHeight="1" x14ac:dyDescent="0.2">
      <c r="B2590" s="31"/>
      <c r="C2590" s="31"/>
      <c r="D2590" s="31"/>
      <c r="O2590" s="31"/>
    </row>
    <row r="2591" spans="2:15" s="23" customFormat="1" ht="13.35" customHeight="1" x14ac:dyDescent="0.2">
      <c r="B2591" s="31"/>
      <c r="C2591" s="31"/>
      <c r="D2591" s="31"/>
      <c r="O2591" s="31"/>
    </row>
    <row r="2592" spans="2:15" s="23" customFormat="1" ht="13.35" customHeight="1" x14ac:dyDescent="0.2">
      <c r="B2592" s="31"/>
      <c r="C2592" s="31"/>
      <c r="D2592" s="31"/>
      <c r="O2592" s="31"/>
    </row>
    <row r="2593" spans="2:15" s="23" customFormat="1" ht="13.35" customHeight="1" x14ac:dyDescent="0.2">
      <c r="B2593" s="31"/>
      <c r="C2593" s="31"/>
      <c r="D2593" s="31"/>
      <c r="O2593" s="31"/>
    </row>
    <row r="2594" spans="2:15" s="23" customFormat="1" ht="13.35" customHeight="1" x14ac:dyDescent="0.2">
      <c r="B2594" s="31"/>
      <c r="C2594" s="31"/>
      <c r="D2594" s="31"/>
      <c r="O2594" s="31"/>
    </row>
    <row r="2595" spans="2:15" s="23" customFormat="1" ht="13.35" customHeight="1" x14ac:dyDescent="0.2">
      <c r="B2595" s="31"/>
      <c r="C2595" s="31"/>
      <c r="D2595" s="31"/>
      <c r="O2595" s="31"/>
    </row>
    <row r="2596" spans="2:15" s="23" customFormat="1" ht="13.35" customHeight="1" x14ac:dyDescent="0.2">
      <c r="B2596" s="31"/>
      <c r="C2596" s="31"/>
      <c r="D2596" s="31"/>
      <c r="O2596" s="31"/>
    </row>
    <row r="2597" spans="2:15" s="23" customFormat="1" ht="13.35" customHeight="1" x14ac:dyDescent="0.2">
      <c r="B2597" s="31"/>
      <c r="C2597" s="31"/>
      <c r="D2597" s="31"/>
      <c r="O2597" s="31"/>
    </row>
    <row r="2598" spans="2:15" s="23" customFormat="1" ht="13.35" customHeight="1" x14ac:dyDescent="0.2">
      <c r="B2598" s="31"/>
      <c r="C2598" s="31"/>
      <c r="D2598" s="31"/>
      <c r="O2598" s="31"/>
    </row>
    <row r="2599" spans="2:15" s="23" customFormat="1" ht="13.35" customHeight="1" x14ac:dyDescent="0.2">
      <c r="B2599" s="31"/>
      <c r="C2599" s="31"/>
      <c r="D2599" s="31"/>
      <c r="O2599" s="31"/>
    </row>
    <row r="2600" spans="2:15" s="23" customFormat="1" ht="13.35" customHeight="1" x14ac:dyDescent="0.2">
      <c r="B2600" s="31"/>
      <c r="C2600" s="31"/>
      <c r="D2600" s="31"/>
      <c r="O2600" s="31"/>
    </row>
    <row r="2601" spans="2:15" s="23" customFormat="1" ht="13.35" customHeight="1" x14ac:dyDescent="0.2">
      <c r="B2601" s="31"/>
      <c r="C2601" s="31"/>
      <c r="D2601" s="31"/>
      <c r="O2601" s="31"/>
    </row>
    <row r="2602" spans="2:15" s="23" customFormat="1" ht="13.35" customHeight="1" x14ac:dyDescent="0.2">
      <c r="B2602" s="31"/>
      <c r="C2602" s="31"/>
      <c r="D2602" s="31"/>
      <c r="O2602" s="31"/>
    </row>
    <row r="2603" spans="2:15" s="23" customFormat="1" ht="13.35" customHeight="1" x14ac:dyDescent="0.2">
      <c r="B2603" s="31"/>
      <c r="C2603" s="31"/>
      <c r="D2603" s="31"/>
      <c r="O2603" s="31"/>
    </row>
    <row r="2604" spans="2:15" s="23" customFormat="1" ht="13.35" customHeight="1" x14ac:dyDescent="0.2">
      <c r="B2604" s="31"/>
      <c r="C2604" s="31"/>
      <c r="D2604" s="31"/>
      <c r="O2604" s="31"/>
    </row>
    <row r="2605" spans="2:15" s="23" customFormat="1" ht="13.35" customHeight="1" x14ac:dyDescent="0.2">
      <c r="B2605" s="31"/>
      <c r="C2605" s="31"/>
      <c r="D2605" s="31"/>
      <c r="O2605" s="31"/>
    </row>
    <row r="2606" spans="2:15" s="23" customFormat="1" ht="13.35" customHeight="1" x14ac:dyDescent="0.2">
      <c r="B2606" s="31"/>
      <c r="C2606" s="31"/>
      <c r="D2606" s="31"/>
      <c r="O2606" s="31"/>
    </row>
    <row r="2607" spans="2:15" s="23" customFormat="1" ht="13.35" customHeight="1" x14ac:dyDescent="0.2">
      <c r="B2607" s="31"/>
      <c r="C2607" s="31"/>
      <c r="D2607" s="31"/>
      <c r="O2607" s="31"/>
    </row>
    <row r="2608" spans="2:15" s="23" customFormat="1" ht="13.35" customHeight="1" x14ac:dyDescent="0.2">
      <c r="B2608" s="31"/>
      <c r="C2608" s="31"/>
      <c r="D2608" s="31"/>
      <c r="O2608" s="31"/>
    </row>
    <row r="2609" spans="2:15" s="23" customFormat="1" ht="13.35" customHeight="1" x14ac:dyDescent="0.2">
      <c r="B2609" s="31"/>
      <c r="C2609" s="31"/>
      <c r="D2609" s="31"/>
      <c r="O2609" s="31"/>
    </row>
    <row r="2610" spans="2:15" s="23" customFormat="1" ht="13.35" customHeight="1" x14ac:dyDescent="0.2">
      <c r="B2610" s="31"/>
      <c r="C2610" s="31"/>
      <c r="D2610" s="31"/>
      <c r="O2610" s="31"/>
    </row>
    <row r="2611" spans="2:15" s="23" customFormat="1" ht="13.35" customHeight="1" x14ac:dyDescent="0.2">
      <c r="B2611" s="31"/>
      <c r="C2611" s="31"/>
      <c r="D2611" s="31"/>
      <c r="O2611" s="31"/>
    </row>
    <row r="2612" spans="2:15" s="23" customFormat="1" ht="13.35" customHeight="1" x14ac:dyDescent="0.2">
      <c r="B2612" s="31"/>
      <c r="C2612" s="31"/>
      <c r="D2612" s="31"/>
      <c r="O2612" s="31"/>
    </row>
    <row r="2613" spans="2:15" s="23" customFormat="1" ht="13.35" customHeight="1" x14ac:dyDescent="0.2">
      <c r="B2613" s="31"/>
      <c r="C2613" s="31"/>
      <c r="D2613" s="31"/>
      <c r="O2613" s="31"/>
    </row>
    <row r="2614" spans="2:15" s="23" customFormat="1" ht="13.35" customHeight="1" x14ac:dyDescent="0.2">
      <c r="B2614" s="31"/>
      <c r="C2614" s="31"/>
      <c r="D2614" s="31"/>
      <c r="O2614" s="31"/>
    </row>
    <row r="2615" spans="2:15" s="23" customFormat="1" ht="13.35" customHeight="1" x14ac:dyDescent="0.2">
      <c r="B2615" s="31"/>
      <c r="C2615" s="31"/>
      <c r="D2615" s="31"/>
      <c r="O2615" s="31"/>
    </row>
    <row r="2616" spans="2:15" s="23" customFormat="1" ht="13.35" customHeight="1" x14ac:dyDescent="0.2">
      <c r="B2616" s="31"/>
      <c r="C2616" s="31"/>
      <c r="D2616" s="31"/>
      <c r="O2616" s="31"/>
    </row>
    <row r="2617" spans="2:15" s="23" customFormat="1" ht="13.35" customHeight="1" x14ac:dyDescent="0.2">
      <c r="B2617" s="31"/>
      <c r="C2617" s="31"/>
      <c r="D2617" s="31"/>
      <c r="O2617" s="31"/>
    </row>
    <row r="2618" spans="2:15" s="23" customFormat="1" ht="13.35" customHeight="1" x14ac:dyDescent="0.2">
      <c r="B2618" s="31"/>
      <c r="C2618" s="31"/>
      <c r="D2618" s="31"/>
      <c r="O2618" s="31"/>
    </row>
    <row r="2619" spans="2:15" s="23" customFormat="1" ht="13.35" customHeight="1" x14ac:dyDescent="0.2">
      <c r="B2619" s="31"/>
      <c r="C2619" s="31"/>
      <c r="D2619" s="31"/>
      <c r="O2619" s="31"/>
    </row>
    <row r="2620" spans="2:15" s="23" customFormat="1" ht="13.35" customHeight="1" x14ac:dyDescent="0.2">
      <c r="B2620" s="31"/>
      <c r="C2620" s="31"/>
      <c r="D2620" s="31"/>
      <c r="O2620" s="31"/>
    </row>
    <row r="2621" spans="2:15" s="23" customFormat="1" ht="13.35" customHeight="1" x14ac:dyDescent="0.2">
      <c r="B2621" s="31"/>
      <c r="C2621" s="31"/>
      <c r="D2621" s="31"/>
      <c r="O2621" s="31"/>
    </row>
    <row r="2622" spans="2:15" s="23" customFormat="1" ht="13.35" customHeight="1" x14ac:dyDescent="0.2">
      <c r="B2622" s="31"/>
      <c r="C2622" s="31"/>
      <c r="D2622" s="31"/>
      <c r="O2622" s="31"/>
    </row>
    <row r="2623" spans="2:15" s="23" customFormat="1" ht="13.35" customHeight="1" x14ac:dyDescent="0.2">
      <c r="B2623" s="31"/>
      <c r="C2623" s="31"/>
      <c r="D2623" s="31"/>
      <c r="O2623" s="31"/>
    </row>
    <row r="2624" spans="2:15" s="23" customFormat="1" ht="13.35" customHeight="1" x14ac:dyDescent="0.2">
      <c r="B2624" s="31"/>
      <c r="C2624" s="31"/>
      <c r="D2624" s="31"/>
      <c r="O2624" s="31"/>
    </row>
    <row r="2625" spans="2:15" s="23" customFormat="1" ht="13.35" customHeight="1" x14ac:dyDescent="0.2">
      <c r="B2625" s="31"/>
      <c r="C2625" s="31"/>
      <c r="D2625" s="31"/>
      <c r="O2625" s="31"/>
    </row>
    <row r="2626" spans="2:15" s="23" customFormat="1" ht="13.35" customHeight="1" x14ac:dyDescent="0.2">
      <c r="B2626" s="31"/>
      <c r="C2626" s="31"/>
      <c r="D2626" s="31"/>
      <c r="O2626" s="31"/>
    </row>
    <row r="2627" spans="2:15" s="23" customFormat="1" ht="13.35" customHeight="1" x14ac:dyDescent="0.2">
      <c r="B2627" s="31"/>
      <c r="C2627" s="31"/>
      <c r="D2627" s="31"/>
      <c r="O2627" s="31"/>
    </row>
    <row r="2628" spans="2:15" s="23" customFormat="1" ht="13.35" customHeight="1" x14ac:dyDescent="0.2">
      <c r="B2628" s="31"/>
      <c r="C2628" s="31"/>
      <c r="D2628" s="31"/>
      <c r="O2628" s="31"/>
    </row>
    <row r="2629" spans="2:15" s="23" customFormat="1" ht="13.35" customHeight="1" x14ac:dyDescent="0.2">
      <c r="B2629" s="31"/>
      <c r="C2629" s="31"/>
      <c r="D2629" s="31"/>
      <c r="O2629" s="31"/>
    </row>
    <row r="2630" spans="2:15" s="23" customFormat="1" ht="13.35" customHeight="1" x14ac:dyDescent="0.2">
      <c r="B2630" s="31"/>
      <c r="C2630" s="31"/>
      <c r="D2630" s="31"/>
      <c r="O2630" s="31"/>
    </row>
    <row r="2631" spans="2:15" s="23" customFormat="1" ht="13.35" customHeight="1" x14ac:dyDescent="0.2">
      <c r="B2631" s="31"/>
      <c r="C2631" s="31"/>
      <c r="D2631" s="31"/>
      <c r="O2631" s="31"/>
    </row>
    <row r="2632" spans="2:15" s="23" customFormat="1" ht="13.35" customHeight="1" x14ac:dyDescent="0.2">
      <c r="B2632" s="31"/>
      <c r="C2632" s="31"/>
      <c r="D2632" s="31"/>
      <c r="O2632" s="31"/>
    </row>
    <row r="2633" spans="2:15" s="23" customFormat="1" ht="13.35" customHeight="1" x14ac:dyDescent="0.2">
      <c r="B2633" s="31"/>
      <c r="C2633" s="31"/>
      <c r="D2633" s="31"/>
      <c r="O2633" s="31"/>
    </row>
    <row r="2634" spans="2:15" s="23" customFormat="1" ht="13.35" customHeight="1" x14ac:dyDescent="0.2">
      <c r="B2634" s="31"/>
      <c r="C2634" s="31"/>
      <c r="D2634" s="31"/>
      <c r="O2634" s="31"/>
    </row>
    <row r="2635" spans="2:15" s="23" customFormat="1" ht="13.35" customHeight="1" x14ac:dyDescent="0.2">
      <c r="B2635" s="31"/>
      <c r="C2635" s="31"/>
      <c r="D2635" s="31"/>
      <c r="O2635" s="31"/>
    </row>
    <row r="2636" spans="2:15" s="23" customFormat="1" ht="13.35" customHeight="1" x14ac:dyDescent="0.2">
      <c r="B2636" s="31"/>
      <c r="C2636" s="31"/>
      <c r="D2636" s="31"/>
      <c r="O2636" s="31"/>
    </row>
    <row r="2637" spans="2:15" s="23" customFormat="1" ht="13.35" customHeight="1" x14ac:dyDescent="0.2">
      <c r="B2637" s="31"/>
      <c r="C2637" s="31"/>
      <c r="D2637" s="31"/>
      <c r="O2637" s="31"/>
    </row>
    <row r="2638" spans="2:15" s="23" customFormat="1" ht="13.35" customHeight="1" x14ac:dyDescent="0.2">
      <c r="B2638" s="31"/>
      <c r="C2638" s="31"/>
      <c r="D2638" s="31"/>
      <c r="O2638" s="31"/>
    </row>
    <row r="2639" spans="2:15" s="23" customFormat="1" ht="13.35" customHeight="1" x14ac:dyDescent="0.2">
      <c r="B2639" s="31"/>
      <c r="C2639" s="31"/>
      <c r="D2639" s="31"/>
      <c r="O2639" s="31"/>
    </row>
    <row r="2640" spans="2:15" s="23" customFormat="1" ht="13.35" customHeight="1" x14ac:dyDescent="0.2">
      <c r="B2640" s="31"/>
      <c r="C2640" s="31"/>
      <c r="D2640" s="31"/>
      <c r="O2640" s="31"/>
    </row>
    <row r="2641" spans="2:15" s="23" customFormat="1" ht="13.35" customHeight="1" x14ac:dyDescent="0.2">
      <c r="B2641" s="31"/>
      <c r="C2641" s="31"/>
      <c r="D2641" s="31"/>
      <c r="O2641" s="31"/>
    </row>
    <row r="2642" spans="2:15" s="23" customFormat="1" ht="13.35" customHeight="1" x14ac:dyDescent="0.2">
      <c r="B2642" s="31"/>
      <c r="C2642" s="31"/>
      <c r="D2642" s="31"/>
      <c r="O2642" s="31"/>
    </row>
    <row r="2643" spans="2:15" s="23" customFormat="1" ht="13.35" customHeight="1" x14ac:dyDescent="0.2">
      <c r="B2643" s="31"/>
      <c r="C2643" s="31"/>
      <c r="D2643" s="31"/>
      <c r="O2643" s="31"/>
    </row>
    <row r="2644" spans="2:15" s="23" customFormat="1" ht="13.35" customHeight="1" x14ac:dyDescent="0.2">
      <c r="B2644" s="31"/>
      <c r="C2644" s="31"/>
      <c r="D2644" s="31"/>
      <c r="O2644" s="31"/>
    </row>
    <row r="2645" spans="2:15" s="23" customFormat="1" ht="13.35" customHeight="1" x14ac:dyDescent="0.2">
      <c r="B2645" s="31"/>
      <c r="C2645" s="31"/>
      <c r="D2645" s="31"/>
      <c r="O2645" s="31"/>
    </row>
    <row r="2646" spans="2:15" s="23" customFormat="1" ht="13.35" customHeight="1" x14ac:dyDescent="0.2">
      <c r="B2646" s="31"/>
      <c r="C2646" s="31"/>
      <c r="D2646" s="31"/>
      <c r="O2646" s="31"/>
    </row>
    <row r="2647" spans="2:15" s="23" customFormat="1" ht="13.35" customHeight="1" x14ac:dyDescent="0.2">
      <c r="B2647" s="31"/>
      <c r="C2647" s="31"/>
      <c r="D2647" s="31"/>
      <c r="O2647" s="31"/>
    </row>
    <row r="2648" spans="2:15" s="23" customFormat="1" ht="13.35" customHeight="1" x14ac:dyDescent="0.2">
      <c r="B2648" s="31"/>
      <c r="C2648" s="31"/>
      <c r="D2648" s="31"/>
      <c r="O2648" s="31"/>
    </row>
    <row r="2649" spans="2:15" s="23" customFormat="1" ht="13.35" customHeight="1" x14ac:dyDescent="0.2">
      <c r="B2649" s="31"/>
      <c r="C2649" s="31"/>
      <c r="D2649" s="31"/>
      <c r="O2649" s="31"/>
    </row>
    <row r="2650" spans="2:15" s="23" customFormat="1" ht="13.35" customHeight="1" x14ac:dyDescent="0.2">
      <c r="B2650" s="31"/>
      <c r="C2650" s="31"/>
      <c r="D2650" s="31"/>
      <c r="O2650" s="31"/>
    </row>
    <row r="2651" spans="2:15" s="23" customFormat="1" ht="13.35" customHeight="1" x14ac:dyDescent="0.2">
      <c r="B2651" s="31"/>
      <c r="C2651" s="31"/>
      <c r="D2651" s="31"/>
      <c r="O2651" s="31"/>
    </row>
    <row r="2652" spans="2:15" s="23" customFormat="1" ht="13.35" customHeight="1" x14ac:dyDescent="0.2">
      <c r="B2652" s="31"/>
      <c r="C2652" s="31"/>
      <c r="D2652" s="31"/>
      <c r="O2652" s="31"/>
    </row>
    <row r="2653" spans="2:15" s="23" customFormat="1" ht="13.35" customHeight="1" x14ac:dyDescent="0.2">
      <c r="B2653" s="31"/>
      <c r="C2653" s="31"/>
      <c r="D2653" s="31"/>
      <c r="O2653" s="31"/>
    </row>
    <row r="2654" spans="2:15" s="23" customFormat="1" ht="13.35" customHeight="1" x14ac:dyDescent="0.2">
      <c r="B2654" s="31"/>
      <c r="C2654" s="31"/>
      <c r="D2654" s="31"/>
      <c r="O2654" s="31"/>
    </row>
    <row r="2655" spans="2:15" s="23" customFormat="1" ht="13.35" customHeight="1" x14ac:dyDescent="0.2">
      <c r="B2655" s="31"/>
      <c r="C2655" s="31"/>
      <c r="D2655" s="31"/>
      <c r="O2655" s="31"/>
    </row>
    <row r="2656" spans="2:15" s="23" customFormat="1" ht="13.35" customHeight="1" x14ac:dyDescent="0.2">
      <c r="B2656" s="31"/>
      <c r="C2656" s="31"/>
      <c r="D2656" s="31"/>
      <c r="O2656" s="31"/>
    </row>
    <row r="2657" spans="2:15" s="23" customFormat="1" ht="13.35" customHeight="1" x14ac:dyDescent="0.2">
      <c r="B2657" s="31"/>
      <c r="C2657" s="31"/>
      <c r="D2657" s="31"/>
      <c r="O2657" s="31"/>
    </row>
    <row r="2658" spans="2:15" s="23" customFormat="1" ht="13.35" customHeight="1" x14ac:dyDescent="0.2">
      <c r="B2658" s="31"/>
      <c r="C2658" s="31"/>
      <c r="D2658" s="31"/>
      <c r="O2658" s="31"/>
    </row>
    <row r="2659" spans="2:15" s="23" customFormat="1" ht="13.35" customHeight="1" x14ac:dyDescent="0.2">
      <c r="B2659" s="31"/>
      <c r="C2659" s="31"/>
      <c r="D2659" s="31"/>
      <c r="O2659" s="31"/>
    </row>
    <row r="2660" spans="2:15" s="23" customFormat="1" ht="13.35" customHeight="1" x14ac:dyDescent="0.2">
      <c r="B2660" s="31"/>
      <c r="C2660" s="31"/>
      <c r="D2660" s="31"/>
      <c r="O2660" s="31"/>
    </row>
    <row r="2661" spans="2:15" s="23" customFormat="1" ht="13.35" customHeight="1" x14ac:dyDescent="0.2">
      <c r="B2661" s="31"/>
      <c r="C2661" s="31"/>
      <c r="D2661" s="31"/>
      <c r="O2661" s="31"/>
    </row>
    <row r="2662" spans="2:15" s="23" customFormat="1" ht="13.35" customHeight="1" x14ac:dyDescent="0.2">
      <c r="B2662" s="31"/>
      <c r="C2662" s="31"/>
      <c r="D2662" s="31"/>
      <c r="O2662" s="31"/>
    </row>
    <row r="2663" spans="2:15" s="23" customFormat="1" ht="13.35" customHeight="1" x14ac:dyDescent="0.2">
      <c r="B2663" s="31"/>
      <c r="C2663" s="31"/>
      <c r="D2663" s="31"/>
      <c r="O2663" s="31"/>
    </row>
    <row r="2664" spans="2:15" s="23" customFormat="1" ht="13.35" customHeight="1" x14ac:dyDescent="0.2">
      <c r="B2664" s="31"/>
      <c r="C2664" s="31"/>
      <c r="D2664" s="31"/>
      <c r="O2664" s="31"/>
    </row>
    <row r="2665" spans="2:15" s="23" customFormat="1" ht="13.35" customHeight="1" x14ac:dyDescent="0.2">
      <c r="B2665" s="31"/>
      <c r="C2665" s="31"/>
      <c r="D2665" s="31"/>
      <c r="O2665" s="31"/>
    </row>
    <row r="2666" spans="2:15" s="23" customFormat="1" ht="13.35" customHeight="1" x14ac:dyDescent="0.2">
      <c r="B2666" s="31"/>
      <c r="C2666" s="31"/>
      <c r="D2666" s="31"/>
      <c r="O2666" s="31"/>
    </row>
    <row r="2667" spans="2:15" s="23" customFormat="1" ht="13.35" customHeight="1" x14ac:dyDescent="0.2">
      <c r="B2667" s="31"/>
      <c r="C2667" s="31"/>
      <c r="D2667" s="31"/>
      <c r="O2667" s="31"/>
    </row>
    <row r="2668" spans="2:15" s="23" customFormat="1" ht="13.35" customHeight="1" x14ac:dyDescent="0.2">
      <c r="B2668" s="31"/>
      <c r="C2668" s="31"/>
      <c r="D2668" s="31"/>
      <c r="O2668" s="31"/>
    </row>
    <row r="2669" spans="2:15" s="23" customFormat="1" ht="13.35" customHeight="1" x14ac:dyDescent="0.2">
      <c r="B2669" s="31"/>
      <c r="C2669" s="31"/>
      <c r="D2669" s="31"/>
      <c r="O2669" s="31"/>
    </row>
    <row r="2670" spans="2:15" s="23" customFormat="1" ht="13.35" customHeight="1" x14ac:dyDescent="0.2">
      <c r="B2670" s="31"/>
      <c r="C2670" s="31"/>
      <c r="D2670" s="31"/>
      <c r="O2670" s="31"/>
    </row>
    <row r="2671" spans="2:15" s="23" customFormat="1" ht="13.35" customHeight="1" x14ac:dyDescent="0.2">
      <c r="B2671" s="31"/>
      <c r="C2671" s="31"/>
      <c r="D2671" s="31"/>
      <c r="O2671" s="31"/>
    </row>
    <row r="2672" spans="2:15" s="23" customFormat="1" ht="13.35" customHeight="1" x14ac:dyDescent="0.2">
      <c r="B2672" s="31"/>
      <c r="C2672" s="31"/>
      <c r="D2672" s="31"/>
      <c r="O2672" s="31"/>
    </row>
    <row r="2673" spans="2:15" s="23" customFormat="1" ht="13.35" customHeight="1" x14ac:dyDescent="0.2">
      <c r="B2673" s="31"/>
      <c r="C2673" s="31"/>
      <c r="D2673" s="31"/>
      <c r="O2673" s="31"/>
    </row>
    <row r="2674" spans="2:15" s="23" customFormat="1" ht="13.35" customHeight="1" x14ac:dyDescent="0.2">
      <c r="B2674" s="31"/>
      <c r="C2674" s="31"/>
      <c r="D2674" s="31"/>
      <c r="O2674" s="31"/>
    </row>
    <row r="2675" spans="2:15" s="23" customFormat="1" ht="13.35" customHeight="1" x14ac:dyDescent="0.2">
      <c r="B2675" s="31"/>
      <c r="C2675" s="31"/>
      <c r="D2675" s="31"/>
      <c r="O2675" s="31"/>
    </row>
    <row r="2676" spans="2:15" s="23" customFormat="1" ht="13.35" customHeight="1" x14ac:dyDescent="0.2">
      <c r="B2676" s="31"/>
      <c r="C2676" s="31"/>
      <c r="D2676" s="31"/>
      <c r="O2676" s="31"/>
    </row>
    <row r="2677" spans="2:15" s="23" customFormat="1" ht="13.35" customHeight="1" x14ac:dyDescent="0.2">
      <c r="B2677" s="31"/>
      <c r="C2677" s="31"/>
      <c r="D2677" s="31"/>
      <c r="O2677" s="31"/>
    </row>
    <row r="2678" spans="2:15" s="23" customFormat="1" ht="13.35" customHeight="1" x14ac:dyDescent="0.2">
      <c r="B2678" s="31"/>
      <c r="C2678" s="31"/>
      <c r="D2678" s="31"/>
      <c r="O2678" s="31"/>
    </row>
    <row r="2679" spans="2:15" s="23" customFormat="1" ht="13.35" customHeight="1" x14ac:dyDescent="0.2">
      <c r="B2679" s="31"/>
      <c r="C2679" s="31"/>
      <c r="D2679" s="31"/>
      <c r="O2679" s="31"/>
    </row>
    <row r="2680" spans="2:15" s="23" customFormat="1" ht="13.35" customHeight="1" x14ac:dyDescent="0.2">
      <c r="B2680" s="31"/>
      <c r="C2680" s="31"/>
      <c r="D2680" s="31"/>
      <c r="O2680" s="31"/>
    </row>
    <row r="2681" spans="2:15" s="23" customFormat="1" ht="13.35" customHeight="1" x14ac:dyDescent="0.2">
      <c r="B2681" s="31"/>
      <c r="C2681" s="31"/>
      <c r="D2681" s="31"/>
      <c r="O2681" s="31"/>
    </row>
    <row r="2682" spans="2:15" s="23" customFormat="1" ht="13.35" customHeight="1" x14ac:dyDescent="0.2">
      <c r="B2682" s="31"/>
      <c r="C2682" s="31"/>
      <c r="D2682" s="31"/>
      <c r="O2682" s="31"/>
    </row>
    <row r="2683" spans="2:15" s="23" customFormat="1" ht="13.35" customHeight="1" x14ac:dyDescent="0.2">
      <c r="B2683" s="31"/>
      <c r="C2683" s="31"/>
      <c r="D2683" s="31"/>
      <c r="O2683" s="31"/>
    </row>
    <row r="2684" spans="2:15" s="23" customFormat="1" ht="13.35" customHeight="1" x14ac:dyDescent="0.2">
      <c r="B2684" s="31"/>
      <c r="C2684" s="31"/>
      <c r="D2684" s="31"/>
      <c r="O2684" s="31"/>
    </row>
    <row r="2685" spans="2:15" s="23" customFormat="1" ht="13.35" customHeight="1" x14ac:dyDescent="0.2">
      <c r="B2685" s="31"/>
      <c r="C2685" s="31"/>
      <c r="D2685" s="31"/>
      <c r="O2685" s="31"/>
    </row>
    <row r="2686" spans="2:15" s="23" customFormat="1" ht="13.35" customHeight="1" x14ac:dyDescent="0.2">
      <c r="B2686" s="31"/>
      <c r="C2686" s="31"/>
      <c r="D2686" s="31"/>
      <c r="O2686" s="31"/>
    </row>
    <row r="2687" spans="2:15" s="23" customFormat="1" ht="13.35" customHeight="1" x14ac:dyDescent="0.2">
      <c r="B2687" s="31"/>
      <c r="C2687" s="31"/>
      <c r="D2687" s="31"/>
      <c r="O2687" s="31"/>
    </row>
    <row r="2688" spans="2:15" s="23" customFormat="1" ht="13.35" customHeight="1" x14ac:dyDescent="0.2">
      <c r="B2688" s="31"/>
      <c r="C2688" s="31"/>
      <c r="D2688" s="31"/>
      <c r="O2688" s="31"/>
    </row>
    <row r="2689" spans="2:15" s="23" customFormat="1" ht="13.35" customHeight="1" x14ac:dyDescent="0.2">
      <c r="B2689" s="31"/>
      <c r="C2689" s="31"/>
      <c r="D2689" s="31"/>
      <c r="O2689" s="31"/>
    </row>
    <row r="2690" spans="2:15" s="23" customFormat="1" ht="13.35" customHeight="1" x14ac:dyDescent="0.2">
      <c r="B2690" s="31"/>
      <c r="C2690" s="31"/>
      <c r="D2690" s="31"/>
      <c r="O2690" s="31"/>
    </row>
    <row r="2691" spans="2:15" s="23" customFormat="1" ht="13.35" customHeight="1" x14ac:dyDescent="0.2">
      <c r="B2691" s="31"/>
      <c r="C2691" s="31"/>
      <c r="D2691" s="31"/>
      <c r="O2691" s="31"/>
    </row>
    <row r="2692" spans="2:15" s="23" customFormat="1" ht="13.35" customHeight="1" x14ac:dyDescent="0.2">
      <c r="B2692" s="31"/>
      <c r="C2692" s="31"/>
      <c r="D2692" s="31"/>
      <c r="O2692" s="31"/>
    </row>
    <row r="2693" spans="2:15" s="23" customFormat="1" ht="13.35" customHeight="1" x14ac:dyDescent="0.2">
      <c r="B2693" s="31"/>
      <c r="C2693" s="31"/>
      <c r="D2693" s="31"/>
      <c r="O2693" s="31"/>
    </row>
    <row r="2694" spans="2:15" s="23" customFormat="1" ht="13.35" customHeight="1" x14ac:dyDescent="0.2">
      <c r="B2694" s="31"/>
      <c r="C2694" s="31"/>
      <c r="D2694" s="31"/>
      <c r="O2694" s="31"/>
    </row>
    <row r="2695" spans="2:15" s="23" customFormat="1" ht="13.35" customHeight="1" x14ac:dyDescent="0.2">
      <c r="B2695" s="31"/>
      <c r="C2695" s="31"/>
      <c r="D2695" s="31"/>
      <c r="O2695" s="31"/>
    </row>
    <row r="2696" spans="2:15" s="23" customFormat="1" ht="13.35" customHeight="1" x14ac:dyDescent="0.2">
      <c r="B2696" s="31"/>
      <c r="C2696" s="31"/>
      <c r="D2696" s="31"/>
      <c r="O2696" s="31"/>
    </row>
    <row r="2697" spans="2:15" s="23" customFormat="1" ht="13.35" customHeight="1" x14ac:dyDescent="0.2">
      <c r="B2697" s="31"/>
      <c r="C2697" s="31"/>
      <c r="D2697" s="31"/>
      <c r="O2697" s="31"/>
    </row>
    <row r="2698" spans="2:15" s="23" customFormat="1" ht="13.35" customHeight="1" x14ac:dyDescent="0.2">
      <c r="B2698" s="31"/>
      <c r="C2698" s="31"/>
      <c r="D2698" s="31"/>
      <c r="O2698" s="31"/>
    </row>
    <row r="2699" spans="2:15" s="23" customFormat="1" ht="13.35" customHeight="1" x14ac:dyDescent="0.2">
      <c r="B2699" s="31"/>
      <c r="C2699" s="31"/>
      <c r="D2699" s="31"/>
      <c r="O2699" s="31"/>
    </row>
    <row r="2700" spans="2:15" s="23" customFormat="1" ht="13.35" customHeight="1" x14ac:dyDescent="0.2">
      <c r="B2700" s="31"/>
      <c r="C2700" s="31"/>
      <c r="D2700" s="31"/>
      <c r="O2700" s="31"/>
    </row>
    <row r="2701" spans="2:15" s="23" customFormat="1" ht="13.35" customHeight="1" x14ac:dyDescent="0.2">
      <c r="B2701" s="31"/>
      <c r="C2701" s="31"/>
      <c r="D2701" s="31"/>
      <c r="O2701" s="31"/>
    </row>
    <row r="2702" spans="2:15" s="23" customFormat="1" ht="13.35" customHeight="1" x14ac:dyDescent="0.2">
      <c r="B2702" s="31"/>
      <c r="C2702" s="31"/>
      <c r="D2702" s="31"/>
      <c r="O2702" s="31"/>
    </row>
    <row r="2703" spans="2:15" s="23" customFormat="1" ht="13.35" customHeight="1" x14ac:dyDescent="0.2">
      <c r="B2703" s="31"/>
      <c r="C2703" s="31"/>
      <c r="D2703" s="31"/>
      <c r="O2703" s="31"/>
    </row>
    <row r="2704" spans="2:15" s="23" customFormat="1" ht="13.35" customHeight="1" x14ac:dyDescent="0.2">
      <c r="B2704" s="31"/>
      <c r="C2704" s="31"/>
      <c r="D2704" s="31"/>
      <c r="O2704" s="31"/>
    </row>
    <row r="2705" spans="2:15" s="23" customFormat="1" ht="13.35" customHeight="1" x14ac:dyDescent="0.2">
      <c r="B2705" s="31"/>
      <c r="C2705" s="31"/>
      <c r="D2705" s="31"/>
      <c r="O2705" s="31"/>
    </row>
    <row r="2706" spans="2:15" s="23" customFormat="1" ht="13.35" customHeight="1" x14ac:dyDescent="0.2">
      <c r="B2706" s="31"/>
      <c r="C2706" s="31"/>
      <c r="D2706" s="31"/>
      <c r="O2706" s="31"/>
    </row>
    <row r="2707" spans="2:15" s="23" customFormat="1" ht="13.35" customHeight="1" x14ac:dyDescent="0.2">
      <c r="B2707" s="31"/>
      <c r="C2707" s="31"/>
      <c r="D2707" s="31"/>
      <c r="O2707" s="31"/>
    </row>
    <row r="2708" spans="2:15" s="23" customFormat="1" ht="13.35" customHeight="1" x14ac:dyDescent="0.2">
      <c r="B2708" s="31"/>
      <c r="C2708" s="31"/>
      <c r="D2708" s="31"/>
      <c r="O2708" s="31"/>
    </row>
    <row r="2709" spans="2:15" s="23" customFormat="1" ht="13.35" customHeight="1" x14ac:dyDescent="0.2">
      <c r="B2709" s="31"/>
      <c r="C2709" s="31"/>
      <c r="D2709" s="31"/>
      <c r="O2709" s="31"/>
    </row>
    <row r="2710" spans="2:15" s="23" customFormat="1" ht="13.35" customHeight="1" x14ac:dyDescent="0.2">
      <c r="B2710" s="31"/>
      <c r="C2710" s="31"/>
      <c r="D2710" s="31"/>
      <c r="O2710" s="31"/>
    </row>
    <row r="2711" spans="2:15" s="23" customFormat="1" ht="13.35" customHeight="1" x14ac:dyDescent="0.2">
      <c r="B2711" s="31"/>
      <c r="C2711" s="31"/>
      <c r="D2711" s="31"/>
      <c r="O2711" s="31"/>
    </row>
    <row r="2712" spans="2:15" s="23" customFormat="1" ht="13.35" customHeight="1" x14ac:dyDescent="0.2">
      <c r="B2712" s="31"/>
      <c r="C2712" s="31"/>
      <c r="D2712" s="31"/>
      <c r="O2712" s="31"/>
    </row>
    <row r="2713" spans="2:15" s="23" customFormat="1" ht="13.35" customHeight="1" x14ac:dyDescent="0.2">
      <c r="B2713" s="31"/>
      <c r="C2713" s="31"/>
      <c r="D2713" s="31"/>
      <c r="O2713" s="31"/>
    </row>
    <row r="2714" spans="2:15" s="23" customFormat="1" ht="13.35" customHeight="1" x14ac:dyDescent="0.2">
      <c r="B2714" s="31"/>
      <c r="C2714" s="31"/>
      <c r="D2714" s="31"/>
      <c r="O2714" s="31"/>
    </row>
    <row r="2715" spans="2:15" s="23" customFormat="1" ht="13.35" customHeight="1" x14ac:dyDescent="0.2">
      <c r="B2715" s="31"/>
      <c r="C2715" s="31"/>
      <c r="D2715" s="31"/>
      <c r="O2715" s="31"/>
    </row>
    <row r="2716" spans="2:15" s="23" customFormat="1" ht="13.35" customHeight="1" x14ac:dyDescent="0.2">
      <c r="B2716" s="31"/>
      <c r="C2716" s="31"/>
      <c r="D2716" s="31"/>
      <c r="O2716" s="31"/>
    </row>
    <row r="2717" spans="2:15" s="23" customFormat="1" ht="13.35" customHeight="1" x14ac:dyDescent="0.2">
      <c r="B2717" s="31"/>
      <c r="C2717" s="31"/>
      <c r="D2717" s="31"/>
      <c r="O2717" s="31"/>
    </row>
    <row r="2718" spans="2:15" s="23" customFormat="1" ht="13.35" customHeight="1" x14ac:dyDescent="0.2">
      <c r="B2718" s="31"/>
      <c r="C2718" s="31"/>
      <c r="D2718" s="31"/>
      <c r="O2718" s="31"/>
    </row>
    <row r="2719" spans="2:15" s="23" customFormat="1" ht="13.35" customHeight="1" x14ac:dyDescent="0.2">
      <c r="B2719" s="31"/>
      <c r="C2719" s="31"/>
      <c r="D2719" s="31"/>
      <c r="O2719" s="31"/>
    </row>
    <row r="2720" spans="2:15" s="23" customFormat="1" ht="13.35" customHeight="1" x14ac:dyDescent="0.2">
      <c r="B2720" s="31"/>
      <c r="C2720" s="31"/>
      <c r="D2720" s="31"/>
      <c r="O2720" s="31"/>
    </row>
    <row r="2721" spans="2:15" s="23" customFormat="1" ht="13.35" customHeight="1" x14ac:dyDescent="0.2">
      <c r="B2721" s="31"/>
      <c r="C2721" s="31"/>
      <c r="D2721" s="31"/>
      <c r="O2721" s="31"/>
    </row>
    <row r="2722" spans="2:15" s="23" customFormat="1" ht="13.35" customHeight="1" x14ac:dyDescent="0.2">
      <c r="B2722" s="31"/>
      <c r="C2722" s="31"/>
      <c r="D2722" s="31"/>
      <c r="O2722" s="31"/>
    </row>
    <row r="2723" spans="2:15" s="23" customFormat="1" ht="13.35" customHeight="1" x14ac:dyDescent="0.2">
      <c r="B2723" s="31"/>
      <c r="C2723" s="31"/>
      <c r="D2723" s="31"/>
      <c r="O2723" s="31"/>
    </row>
    <row r="2724" spans="2:15" s="23" customFormat="1" ht="13.35" customHeight="1" x14ac:dyDescent="0.2">
      <c r="B2724" s="31"/>
      <c r="C2724" s="31"/>
      <c r="D2724" s="31"/>
      <c r="O2724" s="31"/>
    </row>
    <row r="2725" spans="2:15" s="23" customFormat="1" ht="13.35" customHeight="1" x14ac:dyDescent="0.2">
      <c r="B2725" s="31"/>
      <c r="C2725" s="31"/>
      <c r="D2725" s="31"/>
      <c r="O2725" s="31"/>
    </row>
    <row r="2726" spans="2:15" s="23" customFormat="1" ht="13.35" customHeight="1" x14ac:dyDescent="0.2">
      <c r="B2726" s="31"/>
      <c r="C2726" s="31"/>
      <c r="D2726" s="31"/>
      <c r="O2726" s="31"/>
    </row>
    <row r="2727" spans="2:15" s="23" customFormat="1" ht="13.35" customHeight="1" x14ac:dyDescent="0.2">
      <c r="B2727" s="31"/>
      <c r="C2727" s="31"/>
      <c r="D2727" s="31"/>
      <c r="O2727" s="31"/>
    </row>
    <row r="2728" spans="2:15" s="23" customFormat="1" ht="13.35" customHeight="1" x14ac:dyDescent="0.2">
      <c r="B2728" s="31"/>
      <c r="C2728" s="31"/>
      <c r="D2728" s="31"/>
      <c r="O2728" s="31"/>
    </row>
    <row r="2729" spans="2:15" s="23" customFormat="1" ht="13.35" customHeight="1" x14ac:dyDescent="0.2">
      <c r="B2729" s="31"/>
      <c r="C2729" s="31"/>
      <c r="D2729" s="31"/>
      <c r="O2729" s="31"/>
    </row>
    <row r="2730" spans="2:15" s="23" customFormat="1" ht="13.35" customHeight="1" x14ac:dyDescent="0.2">
      <c r="B2730" s="31"/>
      <c r="C2730" s="31"/>
      <c r="D2730" s="31"/>
      <c r="O2730" s="31"/>
    </row>
    <row r="2731" spans="2:15" s="23" customFormat="1" ht="13.35" customHeight="1" x14ac:dyDescent="0.2">
      <c r="B2731" s="31"/>
      <c r="C2731" s="31"/>
      <c r="D2731" s="31"/>
      <c r="O2731" s="31"/>
    </row>
    <row r="2732" spans="2:15" s="23" customFormat="1" ht="13.35" customHeight="1" x14ac:dyDescent="0.2">
      <c r="B2732" s="31"/>
      <c r="C2732" s="31"/>
      <c r="D2732" s="31"/>
      <c r="O2732" s="31"/>
    </row>
    <row r="2733" spans="2:15" s="23" customFormat="1" ht="13.35" customHeight="1" x14ac:dyDescent="0.2">
      <c r="B2733" s="31"/>
      <c r="C2733" s="31"/>
      <c r="D2733" s="31"/>
      <c r="O2733" s="31"/>
    </row>
    <row r="2734" spans="2:15" s="23" customFormat="1" ht="13.35" customHeight="1" x14ac:dyDescent="0.2">
      <c r="B2734" s="31"/>
      <c r="C2734" s="31"/>
      <c r="D2734" s="31"/>
      <c r="O2734" s="31"/>
    </row>
    <row r="2735" spans="2:15" s="23" customFormat="1" ht="13.35" customHeight="1" x14ac:dyDescent="0.2">
      <c r="B2735" s="31"/>
      <c r="C2735" s="31"/>
      <c r="D2735" s="31"/>
      <c r="O2735" s="31"/>
    </row>
    <row r="2736" spans="2:15" s="23" customFormat="1" ht="13.35" customHeight="1" x14ac:dyDescent="0.2">
      <c r="B2736" s="31"/>
      <c r="C2736" s="31"/>
      <c r="D2736" s="31"/>
      <c r="O2736" s="31"/>
    </row>
    <row r="2737" spans="2:15" s="23" customFormat="1" ht="13.35" customHeight="1" x14ac:dyDescent="0.2">
      <c r="B2737" s="31"/>
      <c r="C2737" s="31"/>
      <c r="D2737" s="31"/>
      <c r="O2737" s="31"/>
    </row>
    <row r="2738" spans="2:15" s="23" customFormat="1" ht="13.35" customHeight="1" x14ac:dyDescent="0.2">
      <c r="B2738" s="31"/>
      <c r="C2738" s="31"/>
      <c r="D2738" s="31"/>
      <c r="O2738" s="31"/>
    </row>
    <row r="2739" spans="2:15" s="23" customFormat="1" ht="13.35" customHeight="1" x14ac:dyDescent="0.2">
      <c r="B2739" s="31"/>
      <c r="C2739" s="31"/>
      <c r="D2739" s="31"/>
      <c r="O2739" s="31"/>
    </row>
    <row r="2740" spans="2:15" s="23" customFormat="1" ht="13.35" customHeight="1" x14ac:dyDescent="0.2">
      <c r="B2740" s="31"/>
      <c r="C2740" s="31"/>
      <c r="D2740" s="31"/>
      <c r="O2740" s="31"/>
    </row>
    <row r="2741" spans="2:15" s="23" customFormat="1" ht="13.35" customHeight="1" x14ac:dyDescent="0.2">
      <c r="B2741" s="31"/>
      <c r="C2741" s="31"/>
      <c r="D2741" s="31"/>
      <c r="O2741" s="31"/>
    </row>
    <row r="2742" spans="2:15" s="23" customFormat="1" ht="13.35" customHeight="1" x14ac:dyDescent="0.2">
      <c r="B2742" s="31"/>
      <c r="C2742" s="31"/>
      <c r="D2742" s="31"/>
      <c r="O2742" s="31"/>
    </row>
    <row r="2743" spans="2:15" s="23" customFormat="1" ht="13.35" customHeight="1" x14ac:dyDescent="0.2">
      <c r="B2743" s="31"/>
      <c r="C2743" s="31"/>
      <c r="D2743" s="31"/>
      <c r="O2743" s="31"/>
    </row>
    <row r="2744" spans="2:15" s="23" customFormat="1" ht="13.35" customHeight="1" x14ac:dyDescent="0.2">
      <c r="B2744" s="31"/>
      <c r="C2744" s="31"/>
      <c r="D2744" s="31"/>
      <c r="O2744" s="31"/>
    </row>
    <row r="2745" spans="2:15" s="23" customFormat="1" ht="13.35" customHeight="1" x14ac:dyDescent="0.2">
      <c r="B2745" s="31"/>
      <c r="C2745" s="31"/>
      <c r="D2745" s="31"/>
      <c r="O2745" s="31"/>
    </row>
    <row r="2746" spans="2:15" s="23" customFormat="1" ht="13.35" customHeight="1" x14ac:dyDescent="0.2">
      <c r="B2746" s="31"/>
      <c r="C2746" s="31"/>
      <c r="D2746" s="31"/>
      <c r="O2746" s="31"/>
    </row>
    <row r="2747" spans="2:15" s="23" customFormat="1" ht="13.35" customHeight="1" x14ac:dyDescent="0.2">
      <c r="B2747" s="31"/>
      <c r="C2747" s="31"/>
      <c r="D2747" s="31"/>
      <c r="O2747" s="31"/>
    </row>
    <row r="2748" spans="2:15" s="23" customFormat="1" ht="13.35" customHeight="1" x14ac:dyDescent="0.2">
      <c r="B2748" s="31"/>
      <c r="C2748" s="31"/>
      <c r="D2748" s="31"/>
      <c r="O2748" s="31"/>
    </row>
    <row r="2749" spans="2:15" s="23" customFormat="1" ht="13.35" customHeight="1" x14ac:dyDescent="0.2">
      <c r="B2749" s="31"/>
      <c r="C2749" s="31"/>
      <c r="D2749" s="31"/>
      <c r="O2749" s="31"/>
    </row>
    <row r="2750" spans="2:15" s="23" customFormat="1" ht="13.35" customHeight="1" x14ac:dyDescent="0.2">
      <c r="B2750" s="31"/>
      <c r="C2750" s="31"/>
      <c r="D2750" s="31"/>
      <c r="O2750" s="31"/>
    </row>
    <row r="2751" spans="2:15" s="23" customFormat="1" ht="13.35" customHeight="1" x14ac:dyDescent="0.2">
      <c r="B2751" s="31"/>
      <c r="C2751" s="31"/>
      <c r="D2751" s="31"/>
      <c r="O2751" s="31"/>
    </row>
    <row r="2752" spans="2:15" s="23" customFormat="1" ht="13.35" customHeight="1" x14ac:dyDescent="0.2">
      <c r="B2752" s="31"/>
      <c r="C2752" s="31"/>
      <c r="D2752" s="31"/>
      <c r="O2752" s="31"/>
    </row>
    <row r="2753" spans="2:15" s="23" customFormat="1" ht="13.35" customHeight="1" x14ac:dyDescent="0.2">
      <c r="B2753" s="31"/>
      <c r="C2753" s="31"/>
      <c r="D2753" s="31"/>
      <c r="O2753" s="31"/>
    </row>
    <row r="2754" spans="2:15" s="23" customFormat="1" ht="13.35" customHeight="1" x14ac:dyDescent="0.2">
      <c r="B2754" s="31"/>
      <c r="C2754" s="31"/>
      <c r="D2754" s="31"/>
      <c r="O2754" s="31"/>
    </row>
    <row r="2755" spans="2:15" s="23" customFormat="1" ht="13.35" customHeight="1" x14ac:dyDescent="0.2">
      <c r="B2755" s="31"/>
      <c r="C2755" s="31"/>
      <c r="D2755" s="31"/>
      <c r="O2755" s="31"/>
    </row>
    <row r="2756" spans="2:15" s="23" customFormat="1" ht="13.35" customHeight="1" x14ac:dyDescent="0.2">
      <c r="B2756" s="31"/>
      <c r="C2756" s="31"/>
      <c r="D2756" s="31"/>
      <c r="O2756" s="31"/>
    </row>
    <row r="2757" spans="2:15" s="23" customFormat="1" ht="13.35" customHeight="1" x14ac:dyDescent="0.2">
      <c r="B2757" s="31"/>
      <c r="C2757" s="31"/>
      <c r="D2757" s="31"/>
      <c r="O2757" s="31"/>
    </row>
    <row r="2758" spans="2:15" s="23" customFormat="1" ht="13.35" customHeight="1" x14ac:dyDescent="0.2">
      <c r="B2758" s="31"/>
      <c r="C2758" s="31"/>
      <c r="D2758" s="31"/>
      <c r="O2758" s="31"/>
    </row>
    <row r="2759" spans="2:15" s="23" customFormat="1" ht="13.35" customHeight="1" x14ac:dyDescent="0.2">
      <c r="B2759" s="31"/>
      <c r="C2759" s="31"/>
      <c r="D2759" s="31"/>
      <c r="O2759" s="31"/>
    </row>
    <row r="2760" spans="2:15" s="23" customFormat="1" ht="13.35" customHeight="1" x14ac:dyDescent="0.2">
      <c r="B2760" s="31"/>
      <c r="C2760" s="31"/>
      <c r="D2760" s="31"/>
      <c r="O2760" s="31"/>
    </row>
    <row r="2761" spans="2:15" s="23" customFormat="1" ht="13.35" customHeight="1" x14ac:dyDescent="0.2">
      <c r="B2761" s="31"/>
      <c r="C2761" s="31"/>
      <c r="D2761" s="31"/>
      <c r="O2761" s="31"/>
    </row>
    <row r="2762" spans="2:15" s="23" customFormat="1" ht="13.35" customHeight="1" x14ac:dyDescent="0.2">
      <c r="B2762" s="31"/>
      <c r="C2762" s="31"/>
      <c r="D2762" s="31"/>
      <c r="O2762" s="31"/>
    </row>
    <row r="2763" spans="2:15" s="23" customFormat="1" ht="13.35" customHeight="1" x14ac:dyDescent="0.2">
      <c r="B2763" s="31"/>
      <c r="C2763" s="31"/>
      <c r="D2763" s="31"/>
      <c r="O2763" s="31"/>
    </row>
    <row r="2764" spans="2:15" s="23" customFormat="1" ht="13.35" customHeight="1" x14ac:dyDescent="0.2">
      <c r="B2764" s="31"/>
      <c r="C2764" s="31"/>
      <c r="D2764" s="31"/>
      <c r="O2764" s="31"/>
    </row>
    <row r="2765" spans="2:15" s="23" customFormat="1" ht="13.35" customHeight="1" x14ac:dyDescent="0.2">
      <c r="B2765" s="31"/>
      <c r="C2765" s="31"/>
      <c r="D2765" s="31"/>
      <c r="O2765" s="31"/>
    </row>
    <row r="2766" spans="2:15" s="23" customFormat="1" ht="13.35" customHeight="1" x14ac:dyDescent="0.2">
      <c r="B2766" s="31"/>
      <c r="C2766" s="31"/>
      <c r="D2766" s="31"/>
      <c r="O2766" s="31"/>
    </row>
    <row r="2767" spans="2:15" s="23" customFormat="1" ht="13.35" customHeight="1" x14ac:dyDescent="0.2">
      <c r="B2767" s="31"/>
      <c r="C2767" s="31"/>
      <c r="D2767" s="31"/>
      <c r="O2767" s="31"/>
    </row>
    <row r="2768" spans="2:15" s="23" customFormat="1" ht="13.35" customHeight="1" x14ac:dyDescent="0.2">
      <c r="B2768" s="31"/>
      <c r="C2768" s="31"/>
      <c r="D2768" s="31"/>
      <c r="O2768" s="31"/>
    </row>
    <row r="2769" spans="2:15" s="23" customFormat="1" ht="13.35" customHeight="1" x14ac:dyDescent="0.2">
      <c r="B2769" s="31"/>
      <c r="C2769" s="31"/>
      <c r="D2769" s="31"/>
      <c r="O2769" s="31"/>
    </row>
    <row r="2770" spans="2:15" s="23" customFormat="1" ht="13.35" customHeight="1" x14ac:dyDescent="0.2">
      <c r="B2770" s="31"/>
      <c r="C2770" s="31"/>
      <c r="D2770" s="31"/>
      <c r="O2770" s="31"/>
    </row>
    <row r="2771" spans="2:15" s="23" customFormat="1" ht="13.35" customHeight="1" x14ac:dyDescent="0.2">
      <c r="B2771" s="31"/>
      <c r="C2771" s="31"/>
      <c r="D2771" s="31"/>
      <c r="O2771" s="31"/>
    </row>
    <row r="2772" spans="2:15" s="23" customFormat="1" ht="13.35" customHeight="1" x14ac:dyDescent="0.2">
      <c r="B2772" s="31"/>
      <c r="C2772" s="31"/>
      <c r="D2772" s="31"/>
      <c r="O2772" s="31"/>
    </row>
    <row r="2773" spans="2:15" s="23" customFormat="1" ht="13.35" customHeight="1" x14ac:dyDescent="0.2">
      <c r="B2773" s="31"/>
      <c r="C2773" s="31"/>
      <c r="D2773" s="31"/>
      <c r="O2773" s="31"/>
    </row>
    <row r="2774" spans="2:15" s="23" customFormat="1" ht="13.35" customHeight="1" x14ac:dyDescent="0.2">
      <c r="B2774" s="31"/>
      <c r="C2774" s="31"/>
      <c r="D2774" s="31"/>
      <c r="O2774" s="31"/>
    </row>
    <row r="2775" spans="2:15" s="23" customFormat="1" ht="13.35" customHeight="1" x14ac:dyDescent="0.2">
      <c r="B2775" s="31"/>
      <c r="C2775" s="31"/>
      <c r="D2775" s="31"/>
      <c r="O2775" s="31"/>
    </row>
    <row r="2776" spans="2:15" s="23" customFormat="1" ht="13.35" customHeight="1" x14ac:dyDescent="0.2">
      <c r="B2776" s="31"/>
      <c r="C2776" s="31"/>
      <c r="D2776" s="31"/>
      <c r="O2776" s="31"/>
    </row>
    <row r="2777" spans="2:15" s="23" customFormat="1" ht="13.35" customHeight="1" x14ac:dyDescent="0.2">
      <c r="B2777" s="31"/>
      <c r="C2777" s="31"/>
      <c r="D2777" s="31"/>
      <c r="O2777" s="31"/>
    </row>
    <row r="2778" spans="2:15" s="23" customFormat="1" ht="13.35" customHeight="1" x14ac:dyDescent="0.2">
      <c r="B2778" s="31"/>
      <c r="C2778" s="31"/>
      <c r="D2778" s="31"/>
      <c r="O2778" s="31"/>
    </row>
    <row r="2779" spans="2:15" s="23" customFormat="1" ht="13.35" customHeight="1" x14ac:dyDescent="0.2">
      <c r="B2779" s="31"/>
      <c r="C2779" s="31"/>
      <c r="D2779" s="31"/>
      <c r="O2779" s="31"/>
    </row>
    <row r="2780" spans="2:15" s="23" customFormat="1" ht="13.35" customHeight="1" x14ac:dyDescent="0.2">
      <c r="B2780" s="31"/>
      <c r="C2780" s="31"/>
      <c r="D2780" s="31"/>
      <c r="O2780" s="31"/>
    </row>
    <row r="2781" spans="2:15" s="23" customFormat="1" ht="13.35" customHeight="1" x14ac:dyDescent="0.2">
      <c r="B2781" s="31"/>
      <c r="C2781" s="31"/>
      <c r="D2781" s="31"/>
      <c r="O2781" s="31"/>
    </row>
    <row r="2782" spans="2:15" s="23" customFormat="1" ht="13.35" customHeight="1" x14ac:dyDescent="0.2">
      <c r="B2782" s="31"/>
      <c r="C2782" s="31"/>
      <c r="D2782" s="31"/>
      <c r="O2782" s="31"/>
    </row>
    <row r="2783" spans="2:15" s="23" customFormat="1" ht="13.35" customHeight="1" x14ac:dyDescent="0.2">
      <c r="B2783" s="31"/>
      <c r="C2783" s="31"/>
      <c r="D2783" s="31"/>
      <c r="O2783" s="31"/>
    </row>
    <row r="2784" spans="2:15" s="23" customFormat="1" ht="13.35" customHeight="1" x14ac:dyDescent="0.2">
      <c r="B2784" s="31"/>
      <c r="C2784" s="31"/>
      <c r="D2784" s="31"/>
      <c r="O2784" s="31"/>
    </row>
    <row r="2785" spans="2:15" s="23" customFormat="1" ht="13.35" customHeight="1" x14ac:dyDescent="0.2">
      <c r="B2785" s="31"/>
      <c r="C2785" s="31"/>
      <c r="D2785" s="31"/>
      <c r="O2785" s="31"/>
    </row>
    <row r="2786" spans="2:15" s="23" customFormat="1" ht="13.35" customHeight="1" x14ac:dyDescent="0.2">
      <c r="B2786" s="31"/>
      <c r="C2786" s="31"/>
      <c r="D2786" s="31"/>
      <c r="O2786" s="31"/>
    </row>
    <row r="2787" spans="2:15" s="23" customFormat="1" ht="13.35" customHeight="1" x14ac:dyDescent="0.2">
      <c r="B2787" s="31"/>
      <c r="C2787" s="31"/>
      <c r="D2787" s="31"/>
      <c r="O2787" s="31"/>
    </row>
    <row r="2788" spans="2:15" s="23" customFormat="1" ht="13.35" customHeight="1" x14ac:dyDescent="0.2">
      <c r="B2788" s="31"/>
      <c r="C2788" s="31"/>
      <c r="D2788" s="31"/>
      <c r="O2788" s="31"/>
    </row>
    <row r="2789" spans="2:15" s="23" customFormat="1" ht="13.35" customHeight="1" x14ac:dyDescent="0.2">
      <c r="B2789" s="31"/>
      <c r="C2789" s="31"/>
      <c r="D2789" s="31"/>
      <c r="O2789" s="31"/>
    </row>
    <row r="2790" spans="2:15" s="23" customFormat="1" ht="13.35" customHeight="1" x14ac:dyDescent="0.2">
      <c r="B2790" s="31"/>
      <c r="C2790" s="31"/>
      <c r="D2790" s="31"/>
      <c r="O2790" s="31"/>
    </row>
    <row r="2791" spans="2:15" s="23" customFormat="1" ht="13.35" customHeight="1" x14ac:dyDescent="0.2">
      <c r="B2791" s="31"/>
      <c r="C2791" s="31"/>
      <c r="D2791" s="31"/>
      <c r="O2791" s="31"/>
    </row>
    <row r="2792" spans="2:15" s="23" customFormat="1" ht="13.35" customHeight="1" x14ac:dyDescent="0.2">
      <c r="B2792" s="31"/>
      <c r="C2792" s="31"/>
      <c r="D2792" s="31"/>
      <c r="O2792" s="31"/>
    </row>
    <row r="2793" spans="2:15" s="23" customFormat="1" ht="13.35" customHeight="1" x14ac:dyDescent="0.2">
      <c r="B2793" s="31"/>
      <c r="C2793" s="31"/>
      <c r="D2793" s="31"/>
      <c r="O2793" s="31"/>
    </row>
    <row r="2794" spans="2:15" s="23" customFormat="1" ht="13.35" customHeight="1" x14ac:dyDescent="0.2">
      <c r="B2794" s="31"/>
      <c r="C2794" s="31"/>
      <c r="D2794" s="31"/>
      <c r="O2794" s="31"/>
    </row>
    <row r="2795" spans="2:15" s="23" customFormat="1" ht="13.35" customHeight="1" x14ac:dyDescent="0.2">
      <c r="B2795" s="31"/>
      <c r="C2795" s="31"/>
      <c r="D2795" s="31"/>
      <c r="O2795" s="31"/>
    </row>
    <row r="2796" spans="2:15" s="23" customFormat="1" ht="13.35" customHeight="1" x14ac:dyDescent="0.2">
      <c r="B2796" s="31"/>
      <c r="C2796" s="31"/>
      <c r="D2796" s="31"/>
      <c r="O2796" s="31"/>
    </row>
    <row r="2797" spans="2:15" s="23" customFormat="1" ht="13.35" customHeight="1" x14ac:dyDescent="0.2">
      <c r="B2797" s="31"/>
      <c r="C2797" s="31"/>
      <c r="D2797" s="31"/>
      <c r="O2797" s="31"/>
    </row>
    <row r="2798" spans="2:15" s="23" customFormat="1" ht="13.35" customHeight="1" x14ac:dyDescent="0.2">
      <c r="B2798" s="31"/>
      <c r="C2798" s="31"/>
      <c r="D2798" s="31"/>
      <c r="O2798" s="31"/>
    </row>
    <row r="2799" spans="2:15" s="23" customFormat="1" ht="13.35" customHeight="1" x14ac:dyDescent="0.2">
      <c r="B2799" s="31"/>
      <c r="C2799" s="31"/>
      <c r="D2799" s="31"/>
      <c r="O2799" s="31"/>
    </row>
    <row r="2800" spans="2:15" s="23" customFormat="1" ht="13.35" customHeight="1" x14ac:dyDescent="0.2">
      <c r="B2800" s="31"/>
      <c r="C2800" s="31"/>
      <c r="D2800" s="31"/>
      <c r="O2800" s="31"/>
    </row>
    <row r="2801" spans="2:15" s="23" customFormat="1" ht="13.35" customHeight="1" x14ac:dyDescent="0.2">
      <c r="B2801" s="31"/>
      <c r="C2801" s="31"/>
      <c r="D2801" s="31"/>
      <c r="O2801" s="31"/>
    </row>
    <row r="2802" spans="2:15" s="23" customFormat="1" ht="13.35" customHeight="1" x14ac:dyDescent="0.2">
      <c r="B2802" s="31"/>
      <c r="C2802" s="31"/>
      <c r="D2802" s="31"/>
      <c r="O2802" s="31"/>
    </row>
    <row r="2803" spans="2:15" s="23" customFormat="1" ht="13.35" customHeight="1" x14ac:dyDescent="0.2">
      <c r="B2803" s="31"/>
      <c r="C2803" s="31"/>
      <c r="D2803" s="31"/>
      <c r="O2803" s="31"/>
    </row>
    <row r="2804" spans="2:15" s="23" customFormat="1" ht="13.35" customHeight="1" x14ac:dyDescent="0.2">
      <c r="B2804" s="31"/>
      <c r="C2804" s="31"/>
      <c r="D2804" s="31"/>
      <c r="O2804" s="31"/>
    </row>
    <row r="2805" spans="2:15" s="23" customFormat="1" ht="13.35" customHeight="1" x14ac:dyDescent="0.2">
      <c r="B2805" s="31"/>
      <c r="C2805" s="31"/>
      <c r="D2805" s="31"/>
      <c r="O2805" s="31"/>
    </row>
    <row r="2806" spans="2:15" s="23" customFormat="1" ht="13.35" customHeight="1" x14ac:dyDescent="0.2">
      <c r="B2806" s="31"/>
      <c r="C2806" s="31"/>
      <c r="D2806" s="31"/>
      <c r="O2806" s="31"/>
    </row>
    <row r="2807" spans="2:15" s="23" customFormat="1" ht="13.35" customHeight="1" x14ac:dyDescent="0.2">
      <c r="B2807" s="31"/>
      <c r="C2807" s="31"/>
      <c r="D2807" s="31"/>
      <c r="O2807" s="31"/>
    </row>
    <row r="2808" spans="2:15" s="23" customFormat="1" ht="13.35" customHeight="1" x14ac:dyDescent="0.2">
      <c r="B2808" s="31"/>
      <c r="C2808" s="31"/>
      <c r="D2808" s="31"/>
      <c r="O2808" s="31"/>
    </row>
    <row r="2809" spans="2:15" s="23" customFormat="1" ht="13.35" customHeight="1" x14ac:dyDescent="0.2">
      <c r="B2809" s="31"/>
      <c r="C2809" s="31"/>
      <c r="D2809" s="31"/>
      <c r="O2809" s="31"/>
    </row>
    <row r="2810" spans="2:15" s="23" customFormat="1" ht="13.35" customHeight="1" x14ac:dyDescent="0.2">
      <c r="B2810" s="31"/>
      <c r="C2810" s="31"/>
      <c r="D2810" s="31"/>
      <c r="O2810" s="31"/>
    </row>
    <row r="2811" spans="2:15" s="23" customFormat="1" ht="13.35" customHeight="1" x14ac:dyDescent="0.2">
      <c r="B2811" s="31"/>
      <c r="C2811" s="31"/>
      <c r="D2811" s="31"/>
      <c r="O2811" s="31"/>
    </row>
    <row r="2812" spans="2:15" s="23" customFormat="1" ht="13.35" customHeight="1" x14ac:dyDescent="0.2">
      <c r="B2812" s="31"/>
      <c r="C2812" s="31"/>
      <c r="D2812" s="31"/>
      <c r="O2812" s="31"/>
    </row>
    <row r="2813" spans="2:15" s="23" customFormat="1" ht="13.35" customHeight="1" x14ac:dyDescent="0.2">
      <c r="B2813" s="31"/>
      <c r="C2813" s="31"/>
      <c r="D2813" s="31"/>
      <c r="O2813" s="31"/>
    </row>
    <row r="2814" spans="2:15" s="23" customFormat="1" ht="13.35" customHeight="1" x14ac:dyDescent="0.2">
      <c r="B2814" s="31"/>
      <c r="C2814" s="31"/>
      <c r="D2814" s="31"/>
      <c r="O2814" s="31"/>
    </row>
    <row r="2815" spans="2:15" s="23" customFormat="1" ht="13.35" customHeight="1" x14ac:dyDescent="0.2">
      <c r="B2815" s="31"/>
      <c r="C2815" s="31"/>
      <c r="D2815" s="31"/>
      <c r="O2815" s="31"/>
    </row>
    <row r="2816" spans="2:15" s="23" customFormat="1" ht="13.35" customHeight="1" x14ac:dyDescent="0.2">
      <c r="B2816" s="31"/>
      <c r="C2816" s="31"/>
      <c r="D2816" s="31"/>
      <c r="O2816" s="31"/>
    </row>
    <row r="2817" spans="2:15" s="23" customFormat="1" ht="13.35" customHeight="1" x14ac:dyDescent="0.2">
      <c r="B2817" s="31"/>
      <c r="C2817" s="31"/>
      <c r="D2817" s="31"/>
      <c r="O2817" s="31"/>
    </row>
    <row r="2818" spans="2:15" s="23" customFormat="1" ht="13.35" customHeight="1" x14ac:dyDescent="0.2">
      <c r="B2818" s="31"/>
      <c r="C2818" s="31"/>
      <c r="D2818" s="31"/>
      <c r="O2818" s="31"/>
    </row>
    <row r="2819" spans="2:15" s="23" customFormat="1" ht="13.35" customHeight="1" x14ac:dyDescent="0.2">
      <c r="B2819" s="31"/>
      <c r="C2819" s="31"/>
      <c r="D2819" s="31"/>
      <c r="O2819" s="31"/>
    </row>
    <row r="2820" spans="2:15" s="23" customFormat="1" ht="13.35" customHeight="1" x14ac:dyDescent="0.2">
      <c r="B2820" s="31"/>
      <c r="C2820" s="31"/>
      <c r="D2820" s="31"/>
      <c r="O2820" s="31"/>
    </row>
    <row r="2821" spans="2:15" s="23" customFormat="1" ht="13.35" customHeight="1" x14ac:dyDescent="0.2">
      <c r="B2821" s="31"/>
      <c r="C2821" s="31"/>
      <c r="D2821" s="31"/>
      <c r="O2821" s="31"/>
    </row>
    <row r="2822" spans="2:15" s="23" customFormat="1" ht="13.35" customHeight="1" x14ac:dyDescent="0.2">
      <c r="B2822" s="31"/>
      <c r="C2822" s="31"/>
      <c r="D2822" s="31"/>
      <c r="O2822" s="31"/>
    </row>
    <row r="2823" spans="2:15" s="23" customFormat="1" ht="13.35" customHeight="1" x14ac:dyDescent="0.2">
      <c r="B2823" s="31"/>
      <c r="C2823" s="31"/>
      <c r="D2823" s="31"/>
      <c r="O2823" s="31"/>
    </row>
    <row r="2824" spans="2:15" s="23" customFormat="1" ht="13.35" customHeight="1" x14ac:dyDescent="0.2">
      <c r="B2824" s="31"/>
      <c r="C2824" s="31"/>
      <c r="D2824" s="31"/>
      <c r="O2824" s="31"/>
    </row>
    <row r="2825" spans="2:15" s="23" customFormat="1" ht="13.35" customHeight="1" x14ac:dyDescent="0.2">
      <c r="B2825" s="31"/>
      <c r="C2825" s="31"/>
      <c r="D2825" s="31"/>
      <c r="O2825" s="31"/>
    </row>
    <row r="2826" spans="2:15" s="23" customFormat="1" ht="13.35" customHeight="1" x14ac:dyDescent="0.2">
      <c r="B2826" s="31"/>
      <c r="C2826" s="31"/>
      <c r="D2826" s="31"/>
      <c r="O2826" s="31"/>
    </row>
    <row r="2827" spans="2:15" s="23" customFormat="1" ht="13.35" customHeight="1" x14ac:dyDescent="0.2">
      <c r="B2827" s="31"/>
      <c r="C2827" s="31"/>
      <c r="D2827" s="31"/>
      <c r="O2827" s="31"/>
    </row>
    <row r="2828" spans="2:15" s="23" customFormat="1" ht="13.35" customHeight="1" x14ac:dyDescent="0.2">
      <c r="B2828" s="31"/>
      <c r="C2828" s="31"/>
      <c r="D2828" s="31"/>
      <c r="O2828" s="31"/>
    </row>
    <row r="2829" spans="2:15" s="23" customFormat="1" ht="13.35" customHeight="1" x14ac:dyDescent="0.2">
      <c r="B2829" s="31"/>
      <c r="C2829" s="31"/>
      <c r="D2829" s="31"/>
      <c r="O2829" s="31"/>
    </row>
    <row r="2830" spans="2:15" s="23" customFormat="1" ht="13.35" customHeight="1" x14ac:dyDescent="0.2">
      <c r="B2830" s="31"/>
      <c r="C2830" s="31"/>
      <c r="D2830" s="31"/>
      <c r="O2830" s="31"/>
    </row>
    <row r="2831" spans="2:15" s="23" customFormat="1" ht="13.35" customHeight="1" x14ac:dyDescent="0.2">
      <c r="B2831" s="31"/>
      <c r="C2831" s="31"/>
      <c r="D2831" s="31"/>
      <c r="O2831" s="31"/>
    </row>
    <row r="2832" spans="2:15" s="23" customFormat="1" ht="13.35" customHeight="1" x14ac:dyDescent="0.2">
      <c r="B2832" s="31"/>
      <c r="C2832" s="31"/>
      <c r="D2832" s="31"/>
      <c r="O2832" s="31"/>
    </row>
    <row r="2833" spans="2:15" s="23" customFormat="1" ht="13.35" customHeight="1" x14ac:dyDescent="0.2">
      <c r="B2833" s="31"/>
      <c r="C2833" s="31"/>
      <c r="D2833" s="31"/>
      <c r="O2833" s="31"/>
    </row>
    <row r="2834" spans="2:15" s="23" customFormat="1" ht="13.35" customHeight="1" x14ac:dyDescent="0.2">
      <c r="B2834" s="31"/>
      <c r="C2834" s="31"/>
      <c r="D2834" s="31"/>
      <c r="O2834" s="31"/>
    </row>
    <row r="2835" spans="2:15" s="23" customFormat="1" ht="13.35" customHeight="1" x14ac:dyDescent="0.2">
      <c r="B2835" s="31"/>
      <c r="C2835" s="31"/>
      <c r="D2835" s="31"/>
      <c r="O2835" s="31"/>
    </row>
    <row r="2836" spans="2:15" s="23" customFormat="1" ht="13.35" customHeight="1" x14ac:dyDescent="0.2">
      <c r="B2836" s="31"/>
      <c r="C2836" s="31"/>
      <c r="D2836" s="31"/>
      <c r="O2836" s="31"/>
    </row>
    <row r="2837" spans="2:15" s="23" customFormat="1" ht="13.35" customHeight="1" x14ac:dyDescent="0.2">
      <c r="B2837" s="31"/>
      <c r="C2837" s="31"/>
      <c r="D2837" s="31"/>
      <c r="O2837" s="31"/>
    </row>
    <row r="2838" spans="2:15" s="23" customFormat="1" ht="13.35" customHeight="1" x14ac:dyDescent="0.2">
      <c r="B2838" s="31"/>
      <c r="C2838" s="31"/>
      <c r="D2838" s="31"/>
      <c r="O2838" s="31"/>
    </row>
    <row r="2839" spans="2:15" s="23" customFormat="1" ht="13.35" customHeight="1" x14ac:dyDescent="0.2">
      <c r="B2839" s="31"/>
      <c r="C2839" s="31"/>
      <c r="D2839" s="31"/>
      <c r="O2839" s="31"/>
    </row>
    <row r="2840" spans="2:15" s="23" customFormat="1" ht="13.35" customHeight="1" x14ac:dyDescent="0.2">
      <c r="B2840" s="31"/>
      <c r="C2840" s="31"/>
      <c r="D2840" s="31"/>
      <c r="O2840" s="31"/>
    </row>
    <row r="2841" spans="2:15" s="23" customFormat="1" ht="13.35" customHeight="1" x14ac:dyDescent="0.2">
      <c r="B2841" s="31"/>
      <c r="C2841" s="31"/>
      <c r="D2841" s="31"/>
      <c r="O2841" s="31"/>
    </row>
    <row r="2842" spans="2:15" s="23" customFormat="1" ht="13.35" customHeight="1" x14ac:dyDescent="0.2">
      <c r="B2842" s="31"/>
      <c r="C2842" s="31"/>
      <c r="D2842" s="31"/>
      <c r="O2842" s="31"/>
    </row>
    <row r="2843" spans="2:15" s="23" customFormat="1" ht="13.35" customHeight="1" x14ac:dyDescent="0.2">
      <c r="B2843" s="31"/>
      <c r="C2843" s="31"/>
      <c r="D2843" s="31"/>
      <c r="O2843" s="31"/>
    </row>
    <row r="2844" spans="2:15" s="23" customFormat="1" ht="13.35" customHeight="1" x14ac:dyDescent="0.2">
      <c r="B2844" s="31"/>
      <c r="C2844" s="31"/>
      <c r="D2844" s="31"/>
      <c r="O2844" s="31"/>
    </row>
    <row r="2845" spans="2:15" s="23" customFormat="1" ht="13.35" customHeight="1" x14ac:dyDescent="0.2">
      <c r="B2845" s="31"/>
      <c r="C2845" s="31"/>
      <c r="D2845" s="31"/>
      <c r="O2845" s="31"/>
    </row>
    <row r="2846" spans="2:15" s="23" customFormat="1" ht="13.35" customHeight="1" x14ac:dyDescent="0.2">
      <c r="B2846" s="31"/>
      <c r="C2846" s="31"/>
      <c r="D2846" s="31"/>
      <c r="O2846" s="31"/>
    </row>
    <row r="2847" spans="2:15" s="23" customFormat="1" ht="13.35" customHeight="1" x14ac:dyDescent="0.2">
      <c r="B2847" s="31"/>
      <c r="C2847" s="31"/>
      <c r="D2847" s="31"/>
      <c r="O2847" s="31"/>
    </row>
    <row r="2848" spans="2:15" s="23" customFormat="1" ht="13.35" customHeight="1" x14ac:dyDescent="0.2">
      <c r="B2848" s="31"/>
      <c r="C2848" s="31"/>
      <c r="D2848" s="31"/>
      <c r="O2848" s="31"/>
    </row>
    <row r="2849" spans="2:15" s="23" customFormat="1" ht="13.35" customHeight="1" x14ac:dyDescent="0.2">
      <c r="B2849" s="31"/>
      <c r="C2849" s="31"/>
      <c r="D2849" s="31"/>
      <c r="O2849" s="31"/>
    </row>
    <row r="2850" spans="2:15" s="23" customFormat="1" ht="13.35" customHeight="1" x14ac:dyDescent="0.2">
      <c r="B2850" s="31"/>
      <c r="C2850" s="31"/>
      <c r="D2850" s="31"/>
      <c r="O2850" s="31"/>
    </row>
    <row r="2851" spans="2:15" s="23" customFormat="1" ht="13.35" customHeight="1" x14ac:dyDescent="0.2">
      <c r="B2851" s="31"/>
      <c r="C2851" s="31"/>
      <c r="D2851" s="31"/>
      <c r="O2851" s="31"/>
    </row>
    <row r="2852" spans="2:15" s="23" customFormat="1" ht="13.35" customHeight="1" x14ac:dyDescent="0.2">
      <c r="B2852" s="31"/>
      <c r="C2852" s="31"/>
      <c r="D2852" s="31"/>
      <c r="O2852" s="31"/>
    </row>
    <row r="2853" spans="2:15" s="23" customFormat="1" ht="13.35" customHeight="1" x14ac:dyDescent="0.2">
      <c r="B2853" s="31"/>
      <c r="C2853" s="31"/>
      <c r="D2853" s="31"/>
      <c r="O2853" s="31"/>
    </row>
    <row r="2854" spans="2:15" s="23" customFormat="1" ht="13.35" customHeight="1" x14ac:dyDescent="0.2">
      <c r="B2854" s="31"/>
      <c r="C2854" s="31"/>
      <c r="D2854" s="31"/>
      <c r="O2854" s="31"/>
    </row>
    <row r="2855" spans="2:15" s="23" customFormat="1" ht="13.35" customHeight="1" x14ac:dyDescent="0.2">
      <c r="B2855" s="31"/>
      <c r="C2855" s="31"/>
      <c r="D2855" s="31"/>
      <c r="O2855" s="31"/>
    </row>
    <row r="2856" spans="2:15" s="23" customFormat="1" ht="13.35" customHeight="1" x14ac:dyDescent="0.2">
      <c r="B2856" s="31"/>
      <c r="C2856" s="31"/>
      <c r="D2856" s="31"/>
      <c r="O2856" s="31"/>
    </row>
    <row r="2857" spans="2:15" s="23" customFormat="1" ht="13.35" customHeight="1" x14ac:dyDescent="0.2">
      <c r="B2857" s="31"/>
      <c r="C2857" s="31"/>
      <c r="D2857" s="31"/>
      <c r="O2857" s="31"/>
    </row>
    <row r="2858" spans="2:15" s="23" customFormat="1" ht="13.35" customHeight="1" x14ac:dyDescent="0.2">
      <c r="B2858" s="31"/>
      <c r="C2858" s="31"/>
      <c r="D2858" s="31"/>
      <c r="O2858" s="31"/>
    </row>
    <row r="2859" spans="2:15" s="23" customFormat="1" ht="13.35" customHeight="1" x14ac:dyDescent="0.2">
      <c r="B2859" s="31"/>
      <c r="C2859" s="31"/>
      <c r="D2859" s="31"/>
      <c r="O2859" s="31"/>
    </row>
    <row r="2860" spans="2:15" s="23" customFormat="1" ht="13.35" customHeight="1" x14ac:dyDescent="0.2">
      <c r="B2860" s="31"/>
      <c r="C2860" s="31"/>
      <c r="D2860" s="31"/>
      <c r="O2860" s="31"/>
    </row>
    <row r="2861" spans="2:15" s="23" customFormat="1" ht="13.35" customHeight="1" x14ac:dyDescent="0.2">
      <c r="B2861" s="31"/>
      <c r="C2861" s="31"/>
      <c r="D2861" s="31"/>
      <c r="O2861" s="31"/>
    </row>
    <row r="2862" spans="2:15" s="23" customFormat="1" ht="13.35" customHeight="1" x14ac:dyDescent="0.2">
      <c r="B2862" s="31"/>
      <c r="C2862" s="31"/>
      <c r="D2862" s="31"/>
      <c r="O2862" s="31"/>
    </row>
    <row r="2863" spans="2:15" s="23" customFormat="1" ht="13.35" customHeight="1" x14ac:dyDescent="0.2">
      <c r="B2863" s="31"/>
      <c r="C2863" s="31"/>
      <c r="D2863" s="31"/>
      <c r="O2863" s="31"/>
    </row>
    <row r="2864" spans="2:15" s="23" customFormat="1" ht="13.35" customHeight="1" x14ac:dyDescent="0.2">
      <c r="B2864" s="31"/>
      <c r="C2864" s="31"/>
      <c r="D2864" s="31"/>
      <c r="O2864" s="31"/>
    </row>
    <row r="2865" spans="2:15" s="23" customFormat="1" ht="13.35" customHeight="1" x14ac:dyDescent="0.2">
      <c r="B2865" s="31"/>
      <c r="C2865" s="31"/>
      <c r="D2865" s="31"/>
      <c r="O2865" s="31"/>
    </row>
    <row r="2866" spans="2:15" s="23" customFormat="1" ht="13.35" customHeight="1" x14ac:dyDescent="0.2">
      <c r="B2866" s="31"/>
      <c r="C2866" s="31"/>
      <c r="D2866" s="31"/>
      <c r="O2866" s="31"/>
    </row>
    <row r="2867" spans="2:15" s="23" customFormat="1" ht="13.35" customHeight="1" x14ac:dyDescent="0.2">
      <c r="B2867" s="31"/>
      <c r="C2867" s="31"/>
      <c r="D2867" s="31"/>
      <c r="O2867" s="31"/>
    </row>
    <row r="2868" spans="2:15" s="23" customFormat="1" ht="13.35" customHeight="1" x14ac:dyDescent="0.2">
      <c r="B2868" s="31"/>
      <c r="C2868" s="31"/>
      <c r="D2868" s="31"/>
      <c r="O2868" s="31"/>
    </row>
    <row r="2869" spans="2:15" s="23" customFormat="1" ht="13.35" customHeight="1" x14ac:dyDescent="0.2">
      <c r="B2869" s="31"/>
      <c r="C2869" s="31"/>
      <c r="D2869" s="31"/>
      <c r="O2869" s="31"/>
    </row>
    <row r="2870" spans="2:15" s="23" customFormat="1" ht="13.35" customHeight="1" x14ac:dyDescent="0.2">
      <c r="B2870" s="31"/>
      <c r="C2870" s="31"/>
      <c r="D2870" s="31"/>
      <c r="O2870" s="31"/>
    </row>
    <row r="2871" spans="2:15" s="23" customFormat="1" ht="13.35" customHeight="1" x14ac:dyDescent="0.2">
      <c r="B2871" s="31"/>
      <c r="C2871" s="31"/>
      <c r="D2871" s="31"/>
      <c r="O2871" s="31"/>
    </row>
    <row r="2872" spans="2:15" s="23" customFormat="1" ht="13.35" customHeight="1" x14ac:dyDescent="0.2">
      <c r="B2872" s="31"/>
      <c r="C2872" s="31"/>
      <c r="D2872" s="31"/>
      <c r="O2872" s="31"/>
    </row>
    <row r="2873" spans="2:15" s="23" customFormat="1" ht="13.35" customHeight="1" x14ac:dyDescent="0.2">
      <c r="B2873" s="31"/>
      <c r="C2873" s="31"/>
      <c r="D2873" s="31"/>
      <c r="O2873" s="31"/>
    </row>
    <row r="2874" spans="2:15" s="23" customFormat="1" ht="13.35" customHeight="1" x14ac:dyDescent="0.2">
      <c r="B2874" s="31"/>
      <c r="C2874" s="31"/>
      <c r="D2874" s="31"/>
      <c r="O2874" s="31"/>
    </row>
    <row r="2875" spans="2:15" s="23" customFormat="1" ht="13.35" customHeight="1" x14ac:dyDescent="0.2">
      <c r="B2875" s="31"/>
      <c r="C2875" s="31"/>
      <c r="D2875" s="31"/>
      <c r="O2875" s="31"/>
    </row>
    <row r="2876" spans="2:15" s="23" customFormat="1" ht="13.35" customHeight="1" x14ac:dyDescent="0.2">
      <c r="B2876" s="31"/>
      <c r="C2876" s="31"/>
      <c r="D2876" s="31"/>
      <c r="O2876" s="31"/>
    </row>
    <row r="2877" spans="2:15" s="23" customFormat="1" ht="13.35" customHeight="1" x14ac:dyDescent="0.2">
      <c r="B2877" s="31"/>
      <c r="C2877" s="31"/>
      <c r="D2877" s="31"/>
      <c r="O2877" s="31"/>
    </row>
    <row r="2878" spans="2:15" s="23" customFormat="1" ht="13.35" customHeight="1" x14ac:dyDescent="0.2">
      <c r="B2878" s="31"/>
      <c r="C2878" s="31"/>
      <c r="D2878" s="31"/>
      <c r="O2878" s="31"/>
    </row>
    <row r="2879" spans="2:15" s="23" customFormat="1" ht="13.35" customHeight="1" x14ac:dyDescent="0.2">
      <c r="B2879" s="31"/>
      <c r="C2879" s="31"/>
      <c r="D2879" s="31"/>
      <c r="O2879" s="31"/>
    </row>
    <row r="2880" spans="2:15" s="23" customFormat="1" ht="13.35" customHeight="1" x14ac:dyDescent="0.2">
      <c r="B2880" s="31"/>
      <c r="C2880" s="31"/>
      <c r="D2880" s="31"/>
      <c r="O2880" s="31"/>
    </row>
    <row r="2881" spans="2:15" s="23" customFormat="1" ht="13.35" customHeight="1" x14ac:dyDescent="0.2">
      <c r="B2881" s="31"/>
      <c r="C2881" s="31"/>
      <c r="D2881" s="31"/>
      <c r="O2881" s="31"/>
    </row>
    <row r="2882" spans="2:15" s="23" customFormat="1" ht="13.35" customHeight="1" x14ac:dyDescent="0.2">
      <c r="B2882" s="31"/>
      <c r="C2882" s="31"/>
      <c r="D2882" s="31"/>
      <c r="O2882" s="31"/>
    </row>
    <row r="2883" spans="2:15" s="23" customFormat="1" ht="13.35" customHeight="1" x14ac:dyDescent="0.2">
      <c r="B2883" s="31"/>
      <c r="C2883" s="31"/>
      <c r="D2883" s="31"/>
      <c r="O2883" s="31"/>
    </row>
    <row r="2884" spans="2:15" s="23" customFormat="1" ht="13.35" customHeight="1" x14ac:dyDescent="0.2">
      <c r="B2884" s="31"/>
      <c r="C2884" s="31"/>
      <c r="D2884" s="31"/>
      <c r="O2884" s="31"/>
    </row>
    <row r="2885" spans="2:15" s="23" customFormat="1" ht="13.35" customHeight="1" x14ac:dyDescent="0.2">
      <c r="B2885" s="31"/>
      <c r="C2885" s="31"/>
      <c r="D2885" s="31"/>
      <c r="O2885" s="31"/>
    </row>
    <row r="2886" spans="2:15" s="23" customFormat="1" ht="13.35" customHeight="1" x14ac:dyDescent="0.2">
      <c r="B2886" s="31"/>
      <c r="C2886" s="31"/>
      <c r="D2886" s="31"/>
      <c r="O2886" s="31"/>
    </row>
    <row r="2887" spans="2:15" s="23" customFormat="1" ht="13.35" customHeight="1" x14ac:dyDescent="0.2">
      <c r="B2887" s="31"/>
      <c r="C2887" s="31"/>
      <c r="D2887" s="31"/>
      <c r="O2887" s="31"/>
    </row>
    <row r="2888" spans="2:15" s="23" customFormat="1" ht="13.35" customHeight="1" x14ac:dyDescent="0.2">
      <c r="B2888" s="31"/>
      <c r="C2888" s="31"/>
      <c r="D2888" s="31"/>
      <c r="O2888" s="31"/>
    </row>
    <row r="2889" spans="2:15" s="23" customFormat="1" ht="13.35" customHeight="1" x14ac:dyDescent="0.2">
      <c r="B2889" s="31"/>
      <c r="C2889" s="31"/>
      <c r="D2889" s="31"/>
      <c r="O2889" s="31"/>
    </row>
    <row r="2890" spans="2:15" s="23" customFormat="1" ht="13.35" customHeight="1" x14ac:dyDescent="0.2">
      <c r="B2890" s="31"/>
      <c r="C2890" s="31"/>
      <c r="D2890" s="31"/>
      <c r="O2890" s="31"/>
    </row>
    <row r="2891" spans="2:15" s="23" customFormat="1" ht="13.35" customHeight="1" x14ac:dyDescent="0.2">
      <c r="B2891" s="31"/>
      <c r="C2891" s="31"/>
      <c r="D2891" s="31"/>
      <c r="O2891" s="31"/>
    </row>
    <row r="2892" spans="2:15" s="23" customFormat="1" ht="13.35" customHeight="1" x14ac:dyDescent="0.2">
      <c r="B2892" s="31"/>
      <c r="C2892" s="31"/>
      <c r="D2892" s="31"/>
      <c r="O2892" s="31"/>
    </row>
    <row r="2893" spans="2:15" s="23" customFormat="1" ht="13.35" customHeight="1" x14ac:dyDescent="0.2">
      <c r="B2893" s="31"/>
      <c r="C2893" s="31"/>
      <c r="D2893" s="31"/>
      <c r="O2893" s="31"/>
    </row>
    <row r="2894" spans="2:15" s="23" customFormat="1" ht="13.35" customHeight="1" x14ac:dyDescent="0.2">
      <c r="B2894" s="31"/>
      <c r="C2894" s="31"/>
      <c r="D2894" s="31"/>
      <c r="O2894" s="31"/>
    </row>
    <row r="2895" spans="2:15" s="23" customFormat="1" ht="13.35" customHeight="1" x14ac:dyDescent="0.2">
      <c r="B2895" s="31"/>
      <c r="C2895" s="31"/>
      <c r="D2895" s="31"/>
      <c r="O2895" s="31"/>
    </row>
    <row r="2896" spans="2:15" s="23" customFormat="1" ht="13.35" customHeight="1" x14ac:dyDescent="0.2">
      <c r="B2896" s="31"/>
      <c r="C2896" s="31"/>
      <c r="D2896" s="31"/>
      <c r="O2896" s="31"/>
    </row>
    <row r="2897" spans="2:15" s="23" customFormat="1" ht="13.35" customHeight="1" x14ac:dyDescent="0.2">
      <c r="B2897" s="31"/>
      <c r="C2897" s="31"/>
      <c r="D2897" s="31"/>
      <c r="O2897" s="31"/>
    </row>
    <row r="2898" spans="2:15" s="23" customFormat="1" ht="13.35" customHeight="1" x14ac:dyDescent="0.2">
      <c r="B2898" s="31"/>
      <c r="C2898" s="31"/>
      <c r="D2898" s="31"/>
      <c r="O2898" s="31"/>
    </row>
    <row r="2899" spans="2:15" s="23" customFormat="1" ht="13.35" customHeight="1" x14ac:dyDescent="0.2">
      <c r="B2899" s="31"/>
      <c r="C2899" s="31"/>
      <c r="D2899" s="31"/>
      <c r="O2899" s="31"/>
    </row>
    <row r="2900" spans="2:15" s="23" customFormat="1" ht="13.35" customHeight="1" x14ac:dyDescent="0.2">
      <c r="B2900" s="31"/>
      <c r="C2900" s="31"/>
      <c r="D2900" s="31"/>
      <c r="O2900" s="31"/>
    </row>
    <row r="2901" spans="2:15" s="23" customFormat="1" ht="13.35" customHeight="1" x14ac:dyDescent="0.2">
      <c r="B2901" s="31"/>
      <c r="C2901" s="31"/>
      <c r="D2901" s="31"/>
      <c r="O2901" s="31"/>
    </row>
    <row r="2902" spans="2:15" s="23" customFormat="1" ht="13.35" customHeight="1" x14ac:dyDescent="0.2">
      <c r="B2902" s="31"/>
      <c r="C2902" s="31"/>
      <c r="D2902" s="31"/>
      <c r="O2902" s="31"/>
    </row>
    <row r="2903" spans="2:15" s="23" customFormat="1" ht="13.35" customHeight="1" x14ac:dyDescent="0.2">
      <c r="B2903" s="31"/>
      <c r="C2903" s="31"/>
      <c r="D2903" s="31"/>
      <c r="O2903" s="31"/>
    </row>
    <row r="2904" spans="2:15" s="23" customFormat="1" ht="13.35" customHeight="1" x14ac:dyDescent="0.2">
      <c r="B2904" s="31"/>
      <c r="C2904" s="31"/>
      <c r="D2904" s="31"/>
      <c r="O2904" s="31"/>
    </row>
    <row r="2905" spans="2:15" s="23" customFormat="1" ht="13.35" customHeight="1" x14ac:dyDescent="0.2">
      <c r="B2905" s="31"/>
      <c r="C2905" s="31"/>
      <c r="D2905" s="31"/>
      <c r="O2905" s="31"/>
    </row>
    <row r="2906" spans="2:15" s="23" customFormat="1" ht="13.35" customHeight="1" x14ac:dyDescent="0.2">
      <c r="B2906" s="31"/>
      <c r="C2906" s="31"/>
      <c r="D2906" s="31"/>
      <c r="O2906" s="31"/>
    </row>
    <row r="2907" spans="2:15" s="23" customFormat="1" ht="13.35" customHeight="1" x14ac:dyDescent="0.2">
      <c r="B2907" s="31"/>
      <c r="C2907" s="31"/>
      <c r="D2907" s="31"/>
      <c r="O2907" s="31"/>
    </row>
    <row r="2908" spans="2:15" s="23" customFormat="1" ht="13.35" customHeight="1" x14ac:dyDescent="0.2">
      <c r="B2908" s="31"/>
      <c r="C2908" s="31"/>
      <c r="D2908" s="31"/>
      <c r="O2908" s="31"/>
    </row>
    <row r="2909" spans="2:15" s="23" customFormat="1" ht="13.35" customHeight="1" x14ac:dyDescent="0.2">
      <c r="B2909" s="31"/>
      <c r="C2909" s="31"/>
      <c r="D2909" s="31"/>
      <c r="O2909" s="31"/>
    </row>
    <row r="2910" spans="2:15" s="23" customFormat="1" ht="13.35" customHeight="1" x14ac:dyDescent="0.2">
      <c r="B2910" s="31"/>
      <c r="C2910" s="31"/>
      <c r="D2910" s="31"/>
      <c r="O2910" s="31"/>
    </row>
    <row r="2911" spans="2:15" s="23" customFormat="1" ht="13.35" customHeight="1" x14ac:dyDescent="0.2">
      <c r="B2911" s="31"/>
      <c r="C2911" s="31"/>
      <c r="D2911" s="31"/>
      <c r="O2911" s="31"/>
    </row>
    <row r="2912" spans="2:15" s="23" customFormat="1" ht="13.35" customHeight="1" x14ac:dyDescent="0.2">
      <c r="B2912" s="31"/>
      <c r="C2912" s="31"/>
      <c r="D2912" s="31"/>
      <c r="O2912" s="31"/>
    </row>
    <row r="2913" spans="2:15" s="23" customFormat="1" ht="13.35" customHeight="1" x14ac:dyDescent="0.2">
      <c r="B2913" s="31"/>
      <c r="C2913" s="31"/>
      <c r="D2913" s="31"/>
      <c r="O2913" s="31"/>
    </row>
    <row r="2914" spans="2:15" s="23" customFormat="1" ht="13.35" customHeight="1" x14ac:dyDescent="0.2">
      <c r="B2914" s="31"/>
      <c r="C2914" s="31"/>
      <c r="D2914" s="31"/>
      <c r="O2914" s="31"/>
    </row>
    <row r="2915" spans="2:15" s="23" customFormat="1" ht="13.35" customHeight="1" x14ac:dyDescent="0.2">
      <c r="B2915" s="31"/>
      <c r="C2915" s="31"/>
      <c r="D2915" s="31"/>
      <c r="O2915" s="31"/>
    </row>
    <row r="2916" spans="2:15" s="23" customFormat="1" ht="13.35" customHeight="1" x14ac:dyDescent="0.2">
      <c r="B2916" s="31"/>
      <c r="C2916" s="31"/>
      <c r="D2916" s="31"/>
      <c r="O2916" s="31"/>
    </row>
    <row r="2917" spans="2:15" s="23" customFormat="1" ht="13.35" customHeight="1" x14ac:dyDescent="0.2">
      <c r="B2917" s="31"/>
      <c r="C2917" s="31"/>
      <c r="D2917" s="31"/>
      <c r="O2917" s="31"/>
    </row>
    <row r="2918" spans="2:15" s="23" customFormat="1" ht="13.35" customHeight="1" x14ac:dyDescent="0.2">
      <c r="B2918" s="31"/>
      <c r="C2918" s="31"/>
      <c r="D2918" s="31"/>
      <c r="O2918" s="31"/>
    </row>
    <row r="2919" spans="2:15" s="23" customFormat="1" ht="13.35" customHeight="1" x14ac:dyDescent="0.2">
      <c r="B2919" s="31"/>
      <c r="C2919" s="31"/>
      <c r="D2919" s="31"/>
      <c r="O2919" s="31"/>
    </row>
    <row r="2920" spans="2:15" s="23" customFormat="1" ht="13.35" customHeight="1" x14ac:dyDescent="0.2">
      <c r="B2920" s="31"/>
      <c r="C2920" s="31"/>
      <c r="D2920" s="31"/>
      <c r="O2920" s="31"/>
    </row>
    <row r="2921" spans="2:15" s="23" customFormat="1" ht="13.35" customHeight="1" x14ac:dyDescent="0.2">
      <c r="B2921" s="31"/>
      <c r="C2921" s="31"/>
      <c r="D2921" s="31"/>
      <c r="O2921" s="31"/>
    </row>
    <row r="2922" spans="2:15" s="23" customFormat="1" ht="13.35" customHeight="1" x14ac:dyDescent="0.2">
      <c r="B2922" s="31"/>
      <c r="C2922" s="31"/>
      <c r="D2922" s="31"/>
      <c r="O2922" s="31"/>
    </row>
    <row r="2923" spans="2:15" s="23" customFormat="1" ht="13.35" customHeight="1" x14ac:dyDescent="0.2">
      <c r="B2923" s="31"/>
      <c r="C2923" s="31"/>
      <c r="D2923" s="31"/>
      <c r="O2923" s="31"/>
    </row>
    <row r="2924" spans="2:15" s="23" customFormat="1" ht="13.35" customHeight="1" x14ac:dyDescent="0.2">
      <c r="B2924" s="31"/>
      <c r="C2924" s="31"/>
      <c r="D2924" s="31"/>
      <c r="O2924" s="31"/>
    </row>
    <row r="2925" spans="2:15" s="23" customFormat="1" ht="13.35" customHeight="1" x14ac:dyDescent="0.2">
      <c r="B2925" s="31"/>
      <c r="C2925" s="31"/>
      <c r="D2925" s="31"/>
      <c r="O2925" s="31"/>
    </row>
    <row r="2926" spans="2:15" s="23" customFormat="1" ht="13.35" customHeight="1" x14ac:dyDescent="0.2">
      <c r="B2926" s="31"/>
      <c r="C2926" s="31"/>
      <c r="D2926" s="31"/>
      <c r="O2926" s="31"/>
    </row>
    <row r="2927" spans="2:15" s="23" customFormat="1" ht="13.35" customHeight="1" x14ac:dyDescent="0.2">
      <c r="B2927" s="31"/>
      <c r="C2927" s="31"/>
      <c r="D2927" s="31"/>
      <c r="O2927" s="31"/>
    </row>
    <row r="2928" spans="2:15" s="23" customFormat="1" ht="13.35" customHeight="1" x14ac:dyDescent="0.2">
      <c r="B2928" s="31"/>
      <c r="C2928" s="31"/>
      <c r="D2928" s="31"/>
      <c r="O2928" s="31"/>
    </row>
    <row r="2929" spans="2:15" s="23" customFormat="1" ht="13.35" customHeight="1" x14ac:dyDescent="0.2">
      <c r="B2929" s="31"/>
      <c r="C2929" s="31"/>
      <c r="D2929" s="31"/>
      <c r="O2929" s="31"/>
    </row>
    <row r="2930" spans="2:15" s="23" customFormat="1" ht="13.35" customHeight="1" x14ac:dyDescent="0.2">
      <c r="B2930" s="31"/>
      <c r="C2930" s="31"/>
      <c r="D2930" s="31"/>
      <c r="O2930" s="31"/>
    </row>
    <row r="2931" spans="2:15" s="23" customFormat="1" ht="13.35" customHeight="1" x14ac:dyDescent="0.2">
      <c r="B2931" s="31"/>
      <c r="C2931" s="31"/>
      <c r="D2931" s="31"/>
      <c r="O2931" s="31"/>
    </row>
    <row r="2932" spans="2:15" s="23" customFormat="1" ht="13.35" customHeight="1" x14ac:dyDescent="0.2">
      <c r="B2932" s="31"/>
      <c r="C2932" s="31"/>
      <c r="D2932" s="31"/>
      <c r="O2932" s="31"/>
    </row>
    <row r="2933" spans="2:15" s="23" customFormat="1" ht="13.35" customHeight="1" x14ac:dyDescent="0.2">
      <c r="B2933" s="31"/>
      <c r="C2933" s="31"/>
      <c r="D2933" s="31"/>
      <c r="O2933" s="31"/>
    </row>
    <row r="2934" spans="2:15" s="23" customFormat="1" ht="13.35" customHeight="1" x14ac:dyDescent="0.2">
      <c r="B2934" s="31"/>
      <c r="C2934" s="31"/>
      <c r="D2934" s="31"/>
      <c r="O2934" s="31"/>
    </row>
    <row r="2935" spans="2:15" s="23" customFormat="1" ht="13.35" customHeight="1" x14ac:dyDescent="0.2">
      <c r="B2935" s="31"/>
      <c r="C2935" s="31"/>
      <c r="D2935" s="31"/>
      <c r="O2935" s="31"/>
    </row>
    <row r="2936" spans="2:15" s="23" customFormat="1" ht="13.35" customHeight="1" x14ac:dyDescent="0.2">
      <c r="B2936" s="31"/>
      <c r="C2936" s="31"/>
      <c r="D2936" s="31"/>
      <c r="O2936" s="31"/>
    </row>
    <row r="2937" spans="2:15" s="23" customFormat="1" ht="13.35" customHeight="1" x14ac:dyDescent="0.2">
      <c r="B2937" s="31"/>
      <c r="C2937" s="31"/>
      <c r="D2937" s="31"/>
      <c r="O2937" s="31"/>
    </row>
    <row r="2938" spans="2:15" s="23" customFormat="1" ht="13.35" customHeight="1" x14ac:dyDescent="0.2">
      <c r="B2938" s="31"/>
      <c r="C2938" s="31"/>
      <c r="D2938" s="31"/>
      <c r="O2938" s="31"/>
    </row>
    <row r="2939" spans="2:15" s="23" customFormat="1" ht="13.35" customHeight="1" x14ac:dyDescent="0.2">
      <c r="B2939" s="31"/>
      <c r="C2939" s="31"/>
      <c r="D2939" s="31"/>
      <c r="O2939" s="31"/>
    </row>
    <row r="2940" spans="2:15" s="23" customFormat="1" ht="13.35" customHeight="1" x14ac:dyDescent="0.2">
      <c r="B2940" s="31"/>
      <c r="C2940" s="31"/>
      <c r="D2940" s="31"/>
      <c r="O2940" s="31"/>
    </row>
    <row r="2941" spans="2:15" s="23" customFormat="1" ht="13.35" customHeight="1" x14ac:dyDescent="0.2">
      <c r="B2941" s="31"/>
      <c r="C2941" s="31"/>
      <c r="D2941" s="31"/>
      <c r="O2941" s="31"/>
    </row>
    <row r="2942" spans="2:15" s="23" customFormat="1" ht="13.35" customHeight="1" x14ac:dyDescent="0.2">
      <c r="B2942" s="31"/>
      <c r="C2942" s="31"/>
      <c r="D2942" s="31"/>
      <c r="O2942" s="31"/>
    </row>
    <row r="2943" spans="2:15" s="23" customFormat="1" ht="13.35" customHeight="1" x14ac:dyDescent="0.2">
      <c r="B2943" s="31"/>
      <c r="C2943" s="31"/>
      <c r="D2943" s="31"/>
      <c r="O2943" s="31"/>
    </row>
    <row r="2944" spans="2:15" s="23" customFormat="1" ht="13.35" customHeight="1" x14ac:dyDescent="0.2">
      <c r="B2944" s="31"/>
      <c r="C2944" s="31"/>
      <c r="D2944" s="31"/>
      <c r="O2944" s="31"/>
    </row>
    <row r="2945" spans="2:15" s="23" customFormat="1" ht="13.35" customHeight="1" x14ac:dyDescent="0.2">
      <c r="B2945" s="31"/>
      <c r="C2945" s="31"/>
      <c r="D2945" s="31"/>
      <c r="O2945" s="31"/>
    </row>
    <row r="2946" spans="2:15" s="23" customFormat="1" ht="13.35" customHeight="1" x14ac:dyDescent="0.2">
      <c r="B2946" s="31"/>
      <c r="C2946" s="31"/>
      <c r="D2946" s="31"/>
      <c r="O2946" s="31"/>
    </row>
    <row r="2947" spans="2:15" s="23" customFormat="1" ht="13.35" customHeight="1" x14ac:dyDescent="0.2">
      <c r="B2947" s="31"/>
      <c r="C2947" s="31"/>
      <c r="D2947" s="31"/>
      <c r="O2947" s="31"/>
    </row>
    <row r="2948" spans="2:15" s="23" customFormat="1" ht="13.35" customHeight="1" x14ac:dyDescent="0.2">
      <c r="B2948" s="31"/>
      <c r="C2948" s="31"/>
      <c r="D2948" s="31"/>
      <c r="O2948" s="31"/>
    </row>
    <row r="2949" spans="2:15" s="23" customFormat="1" ht="13.35" customHeight="1" x14ac:dyDescent="0.2">
      <c r="B2949" s="31"/>
      <c r="C2949" s="31"/>
      <c r="D2949" s="31"/>
      <c r="O2949" s="31"/>
    </row>
    <row r="2950" spans="2:15" s="23" customFormat="1" ht="13.35" customHeight="1" x14ac:dyDescent="0.2">
      <c r="B2950" s="31"/>
      <c r="C2950" s="31"/>
      <c r="D2950" s="31"/>
      <c r="O2950" s="31"/>
    </row>
    <row r="2951" spans="2:15" s="23" customFormat="1" ht="13.35" customHeight="1" x14ac:dyDescent="0.2">
      <c r="B2951" s="31"/>
      <c r="C2951" s="31"/>
      <c r="D2951" s="31"/>
      <c r="O2951" s="31"/>
    </row>
    <row r="2952" spans="2:15" s="23" customFormat="1" ht="13.35" customHeight="1" x14ac:dyDescent="0.2">
      <c r="B2952" s="31"/>
      <c r="C2952" s="31"/>
      <c r="D2952" s="31"/>
      <c r="O2952" s="31"/>
    </row>
    <row r="2953" spans="2:15" s="23" customFormat="1" ht="13.35" customHeight="1" x14ac:dyDescent="0.2">
      <c r="B2953" s="31"/>
      <c r="C2953" s="31"/>
      <c r="D2953" s="31"/>
      <c r="O2953" s="31"/>
    </row>
    <row r="2954" spans="2:15" s="23" customFormat="1" ht="13.35" customHeight="1" x14ac:dyDescent="0.2">
      <c r="B2954" s="31"/>
      <c r="C2954" s="31"/>
      <c r="D2954" s="31"/>
      <c r="O2954" s="31"/>
    </row>
    <row r="2955" spans="2:15" s="23" customFormat="1" ht="13.35" customHeight="1" x14ac:dyDescent="0.2">
      <c r="B2955" s="31"/>
      <c r="C2955" s="31"/>
      <c r="D2955" s="31"/>
      <c r="O2955" s="31"/>
    </row>
    <row r="2956" spans="2:15" s="23" customFormat="1" ht="13.35" customHeight="1" x14ac:dyDescent="0.2">
      <c r="B2956" s="31"/>
      <c r="C2956" s="31"/>
      <c r="D2956" s="31"/>
      <c r="O2956" s="31"/>
    </row>
    <row r="2957" spans="2:15" s="23" customFormat="1" ht="13.35" customHeight="1" x14ac:dyDescent="0.2">
      <c r="B2957" s="31"/>
      <c r="C2957" s="31"/>
      <c r="D2957" s="31"/>
      <c r="O2957" s="31"/>
    </row>
    <row r="2958" spans="2:15" s="23" customFormat="1" ht="13.35" customHeight="1" x14ac:dyDescent="0.2">
      <c r="B2958" s="31"/>
      <c r="C2958" s="31"/>
      <c r="D2958" s="31"/>
      <c r="O2958" s="31"/>
    </row>
    <row r="2959" spans="2:15" s="23" customFormat="1" ht="13.35" customHeight="1" x14ac:dyDescent="0.2">
      <c r="B2959" s="31"/>
      <c r="C2959" s="31"/>
      <c r="D2959" s="31"/>
      <c r="O2959" s="31"/>
    </row>
    <row r="2960" spans="2:15" s="23" customFormat="1" ht="13.35" customHeight="1" x14ac:dyDescent="0.2">
      <c r="B2960" s="31"/>
      <c r="C2960" s="31"/>
      <c r="D2960" s="31"/>
      <c r="O2960" s="31"/>
    </row>
    <row r="2961" spans="2:15" s="23" customFormat="1" ht="13.35" customHeight="1" x14ac:dyDescent="0.2">
      <c r="B2961" s="31"/>
      <c r="C2961" s="31"/>
      <c r="D2961" s="31"/>
      <c r="O2961" s="31"/>
    </row>
    <row r="2962" spans="2:15" s="23" customFormat="1" ht="13.35" customHeight="1" x14ac:dyDescent="0.2">
      <c r="B2962" s="31"/>
      <c r="C2962" s="31"/>
      <c r="D2962" s="31"/>
      <c r="O2962" s="31"/>
    </row>
    <row r="2963" spans="2:15" s="23" customFormat="1" ht="13.35" customHeight="1" x14ac:dyDescent="0.2">
      <c r="B2963" s="31"/>
      <c r="C2963" s="31"/>
      <c r="D2963" s="31"/>
      <c r="O2963" s="31"/>
    </row>
    <row r="2964" spans="2:15" s="23" customFormat="1" ht="13.35" customHeight="1" x14ac:dyDescent="0.2">
      <c r="B2964" s="31"/>
      <c r="C2964" s="31"/>
      <c r="D2964" s="31"/>
      <c r="O2964" s="31"/>
    </row>
    <row r="2965" spans="2:15" s="23" customFormat="1" ht="13.35" customHeight="1" x14ac:dyDescent="0.2">
      <c r="B2965" s="31"/>
      <c r="C2965" s="31"/>
      <c r="D2965" s="31"/>
      <c r="O2965" s="31"/>
    </row>
    <row r="2966" spans="2:15" s="23" customFormat="1" ht="13.35" customHeight="1" x14ac:dyDescent="0.2">
      <c r="B2966" s="31"/>
      <c r="C2966" s="31"/>
      <c r="D2966" s="31"/>
      <c r="O2966" s="31"/>
    </row>
    <row r="2967" spans="2:15" s="23" customFormat="1" ht="13.35" customHeight="1" x14ac:dyDescent="0.2">
      <c r="B2967" s="31"/>
      <c r="C2967" s="31"/>
      <c r="D2967" s="31"/>
      <c r="O2967" s="31"/>
    </row>
    <row r="2968" spans="2:15" s="23" customFormat="1" ht="13.35" customHeight="1" x14ac:dyDescent="0.2">
      <c r="B2968" s="31"/>
      <c r="C2968" s="31"/>
      <c r="D2968" s="31"/>
      <c r="O2968" s="31"/>
    </row>
    <row r="2969" spans="2:15" s="23" customFormat="1" ht="13.35" customHeight="1" x14ac:dyDescent="0.2">
      <c r="B2969" s="31"/>
      <c r="C2969" s="31"/>
      <c r="D2969" s="31"/>
      <c r="O2969" s="31"/>
    </row>
    <row r="2970" spans="2:15" s="23" customFormat="1" ht="13.35" customHeight="1" x14ac:dyDescent="0.2">
      <c r="B2970" s="31"/>
      <c r="C2970" s="31"/>
      <c r="D2970" s="31"/>
      <c r="O2970" s="31"/>
    </row>
    <row r="2971" spans="2:15" s="23" customFormat="1" ht="13.35" customHeight="1" x14ac:dyDescent="0.2">
      <c r="B2971" s="31"/>
      <c r="C2971" s="31"/>
      <c r="D2971" s="31"/>
      <c r="O2971" s="31"/>
    </row>
    <row r="2972" spans="2:15" s="23" customFormat="1" ht="13.35" customHeight="1" x14ac:dyDescent="0.2">
      <c r="B2972" s="31"/>
      <c r="C2972" s="31"/>
      <c r="D2972" s="31"/>
      <c r="O2972" s="31"/>
    </row>
    <row r="2973" spans="2:15" s="23" customFormat="1" ht="13.35" customHeight="1" x14ac:dyDescent="0.2">
      <c r="B2973" s="31"/>
      <c r="C2973" s="31"/>
      <c r="D2973" s="31"/>
      <c r="O2973" s="31"/>
    </row>
    <row r="2974" spans="2:15" s="23" customFormat="1" ht="13.35" customHeight="1" x14ac:dyDescent="0.2">
      <c r="B2974" s="31"/>
      <c r="C2974" s="31"/>
      <c r="D2974" s="31"/>
      <c r="O2974" s="31"/>
    </row>
    <row r="2975" spans="2:15" s="23" customFormat="1" ht="13.35" customHeight="1" x14ac:dyDescent="0.2">
      <c r="B2975" s="31"/>
      <c r="C2975" s="31"/>
      <c r="D2975" s="31"/>
      <c r="O2975" s="31"/>
    </row>
    <row r="2976" spans="2:15" s="23" customFormat="1" ht="13.35" customHeight="1" x14ac:dyDescent="0.2">
      <c r="B2976" s="31"/>
      <c r="C2976" s="31"/>
      <c r="D2976" s="31"/>
      <c r="O2976" s="31"/>
    </row>
    <row r="2977" spans="2:15" s="23" customFormat="1" ht="13.35" customHeight="1" x14ac:dyDescent="0.2">
      <c r="B2977" s="31"/>
      <c r="C2977" s="31"/>
      <c r="D2977" s="31"/>
      <c r="O2977" s="31"/>
    </row>
    <row r="2978" spans="2:15" s="23" customFormat="1" ht="13.35" customHeight="1" x14ac:dyDescent="0.2">
      <c r="B2978" s="31"/>
      <c r="C2978" s="31"/>
      <c r="D2978" s="31"/>
      <c r="O2978" s="31"/>
    </row>
    <row r="2979" spans="2:15" s="23" customFormat="1" ht="13.35" customHeight="1" x14ac:dyDescent="0.2">
      <c r="B2979" s="31"/>
      <c r="C2979" s="31"/>
      <c r="D2979" s="31"/>
      <c r="O2979" s="31"/>
    </row>
    <row r="2980" spans="2:15" s="23" customFormat="1" ht="13.35" customHeight="1" x14ac:dyDescent="0.2">
      <c r="B2980" s="31"/>
      <c r="C2980" s="31"/>
      <c r="D2980" s="31"/>
      <c r="O2980" s="31"/>
    </row>
    <row r="2981" spans="2:15" s="23" customFormat="1" ht="13.35" customHeight="1" x14ac:dyDescent="0.2">
      <c r="B2981" s="31"/>
      <c r="C2981" s="31"/>
      <c r="D2981" s="31"/>
      <c r="O2981" s="31"/>
    </row>
    <row r="2982" spans="2:15" s="23" customFormat="1" ht="13.35" customHeight="1" x14ac:dyDescent="0.2">
      <c r="B2982" s="31"/>
      <c r="C2982" s="31"/>
      <c r="D2982" s="31"/>
      <c r="O2982" s="31"/>
    </row>
    <row r="2983" spans="2:15" s="23" customFormat="1" ht="13.35" customHeight="1" x14ac:dyDescent="0.2">
      <c r="B2983" s="31"/>
      <c r="C2983" s="31"/>
      <c r="D2983" s="31"/>
      <c r="O2983" s="31"/>
    </row>
    <row r="2984" spans="2:15" s="23" customFormat="1" ht="13.35" customHeight="1" x14ac:dyDescent="0.2">
      <c r="B2984" s="31"/>
      <c r="C2984" s="31"/>
      <c r="D2984" s="31"/>
      <c r="O2984" s="31"/>
    </row>
    <row r="2985" spans="2:15" s="23" customFormat="1" ht="13.35" customHeight="1" x14ac:dyDescent="0.2">
      <c r="B2985" s="31"/>
      <c r="C2985" s="31"/>
      <c r="D2985" s="31"/>
      <c r="O2985" s="31"/>
    </row>
    <row r="2986" spans="2:15" s="23" customFormat="1" ht="13.35" customHeight="1" x14ac:dyDescent="0.2">
      <c r="B2986" s="31"/>
      <c r="C2986" s="31"/>
      <c r="D2986" s="31"/>
      <c r="O2986" s="31"/>
    </row>
    <row r="2987" spans="2:15" s="23" customFormat="1" ht="13.35" customHeight="1" x14ac:dyDescent="0.2">
      <c r="B2987" s="31"/>
      <c r="C2987" s="31"/>
      <c r="D2987" s="31"/>
      <c r="O2987" s="31"/>
    </row>
    <row r="2988" spans="2:15" s="23" customFormat="1" ht="13.35" customHeight="1" x14ac:dyDescent="0.2">
      <c r="B2988" s="31"/>
      <c r="C2988" s="31"/>
      <c r="D2988" s="31"/>
      <c r="O2988" s="31"/>
    </row>
    <row r="2989" spans="2:15" s="23" customFormat="1" ht="13.35" customHeight="1" x14ac:dyDescent="0.2">
      <c r="B2989" s="31"/>
      <c r="C2989" s="31"/>
      <c r="D2989" s="31"/>
      <c r="O2989" s="31"/>
    </row>
    <row r="2990" spans="2:15" s="23" customFormat="1" ht="13.35" customHeight="1" x14ac:dyDescent="0.2">
      <c r="B2990" s="31"/>
      <c r="C2990" s="31"/>
      <c r="D2990" s="31"/>
      <c r="O2990" s="31"/>
    </row>
    <row r="2991" spans="2:15" s="23" customFormat="1" ht="13.35" customHeight="1" x14ac:dyDescent="0.2">
      <c r="B2991" s="31"/>
      <c r="C2991" s="31"/>
      <c r="D2991" s="31"/>
      <c r="O2991" s="31"/>
    </row>
    <row r="2992" spans="2:15" s="23" customFormat="1" ht="13.35" customHeight="1" x14ac:dyDescent="0.2">
      <c r="B2992" s="31"/>
      <c r="C2992" s="31"/>
      <c r="D2992" s="31"/>
      <c r="O2992" s="31"/>
    </row>
    <row r="2993" spans="2:15" s="23" customFormat="1" ht="13.35" customHeight="1" x14ac:dyDescent="0.2">
      <c r="B2993" s="31"/>
      <c r="C2993" s="31"/>
      <c r="D2993" s="31"/>
      <c r="O2993" s="31"/>
    </row>
    <row r="2994" spans="2:15" s="23" customFormat="1" ht="13.35" customHeight="1" x14ac:dyDescent="0.2">
      <c r="B2994" s="31"/>
      <c r="C2994" s="31"/>
      <c r="D2994" s="31"/>
      <c r="O2994" s="31"/>
    </row>
    <row r="2995" spans="2:15" s="23" customFormat="1" ht="13.35" customHeight="1" x14ac:dyDescent="0.2">
      <c r="B2995" s="31"/>
      <c r="C2995" s="31"/>
      <c r="D2995" s="31"/>
      <c r="O2995" s="31"/>
    </row>
    <row r="2996" spans="2:15" s="23" customFormat="1" ht="13.35" customHeight="1" x14ac:dyDescent="0.2">
      <c r="B2996" s="31"/>
      <c r="C2996" s="31"/>
      <c r="D2996" s="31"/>
      <c r="O2996" s="31"/>
    </row>
    <row r="2997" spans="2:15" s="23" customFormat="1" ht="13.35" customHeight="1" x14ac:dyDescent="0.2">
      <c r="B2997" s="31"/>
      <c r="C2997" s="31"/>
      <c r="D2997" s="31"/>
      <c r="O2997" s="31"/>
    </row>
    <row r="2998" spans="2:15" s="23" customFormat="1" ht="13.35" customHeight="1" x14ac:dyDescent="0.2">
      <c r="B2998" s="31"/>
      <c r="C2998" s="31"/>
      <c r="D2998" s="31"/>
      <c r="O2998" s="31"/>
    </row>
    <row r="2999" spans="2:15" s="23" customFormat="1" ht="13.35" customHeight="1" x14ac:dyDescent="0.2">
      <c r="B2999" s="31"/>
      <c r="C2999" s="31"/>
      <c r="D2999" s="31"/>
      <c r="O2999" s="31"/>
    </row>
    <row r="3000" spans="2:15" s="23" customFormat="1" ht="13.35" customHeight="1" x14ac:dyDescent="0.2">
      <c r="B3000" s="31"/>
      <c r="C3000" s="31"/>
      <c r="D3000" s="31"/>
      <c r="O3000" s="31"/>
    </row>
    <row r="3001" spans="2:15" s="23" customFormat="1" ht="13.35" customHeight="1" x14ac:dyDescent="0.2">
      <c r="B3001" s="31"/>
      <c r="C3001" s="31"/>
      <c r="D3001" s="31"/>
      <c r="O3001" s="31"/>
    </row>
    <row r="3002" spans="2:15" s="23" customFormat="1" ht="13.35" customHeight="1" x14ac:dyDescent="0.2">
      <c r="B3002" s="31"/>
      <c r="C3002" s="31"/>
      <c r="D3002" s="31"/>
      <c r="O3002" s="31"/>
    </row>
    <row r="3003" spans="2:15" s="23" customFormat="1" ht="13.35" customHeight="1" x14ac:dyDescent="0.2">
      <c r="B3003" s="31"/>
      <c r="C3003" s="31"/>
      <c r="D3003" s="31"/>
      <c r="O3003" s="31"/>
    </row>
    <row r="3004" spans="2:15" s="23" customFormat="1" ht="13.35" customHeight="1" x14ac:dyDescent="0.2">
      <c r="B3004" s="31"/>
      <c r="C3004" s="31"/>
      <c r="D3004" s="31"/>
      <c r="O3004" s="31"/>
    </row>
    <row r="3005" spans="2:15" s="23" customFormat="1" ht="13.35" customHeight="1" x14ac:dyDescent="0.2">
      <c r="B3005" s="31"/>
      <c r="C3005" s="31"/>
      <c r="D3005" s="31"/>
      <c r="O3005" s="31"/>
    </row>
    <row r="3006" spans="2:15" s="23" customFormat="1" ht="13.35" customHeight="1" x14ac:dyDescent="0.2">
      <c r="B3006" s="31"/>
      <c r="C3006" s="31"/>
      <c r="D3006" s="31"/>
      <c r="O3006" s="31"/>
    </row>
    <row r="3007" spans="2:15" s="23" customFormat="1" ht="13.35" customHeight="1" x14ac:dyDescent="0.2">
      <c r="B3007" s="31"/>
      <c r="C3007" s="31"/>
      <c r="D3007" s="31"/>
      <c r="O3007" s="31"/>
    </row>
    <row r="3008" spans="2:15" s="23" customFormat="1" ht="13.35" customHeight="1" x14ac:dyDescent="0.2">
      <c r="B3008" s="31"/>
      <c r="C3008" s="31"/>
      <c r="D3008" s="31"/>
      <c r="O3008" s="31"/>
    </row>
    <row r="3009" spans="2:15" s="23" customFormat="1" ht="13.35" customHeight="1" x14ac:dyDescent="0.2">
      <c r="B3009" s="31"/>
      <c r="C3009" s="31"/>
      <c r="D3009" s="31"/>
      <c r="O3009" s="31"/>
    </row>
    <row r="3010" spans="2:15" s="23" customFormat="1" ht="13.35" customHeight="1" x14ac:dyDescent="0.2">
      <c r="B3010" s="31"/>
      <c r="C3010" s="31"/>
      <c r="D3010" s="31"/>
      <c r="O3010" s="31"/>
    </row>
    <row r="3011" spans="2:15" s="23" customFormat="1" ht="13.35" customHeight="1" x14ac:dyDescent="0.2">
      <c r="B3011" s="31"/>
      <c r="C3011" s="31"/>
      <c r="D3011" s="31"/>
      <c r="O3011" s="31"/>
    </row>
    <row r="3012" spans="2:15" s="23" customFormat="1" ht="13.35" customHeight="1" x14ac:dyDescent="0.2">
      <c r="B3012" s="31"/>
      <c r="C3012" s="31"/>
      <c r="D3012" s="31"/>
      <c r="O3012" s="31"/>
    </row>
    <row r="3013" spans="2:15" s="23" customFormat="1" ht="13.35" customHeight="1" x14ac:dyDescent="0.2">
      <c r="B3013" s="31"/>
      <c r="C3013" s="31"/>
      <c r="D3013" s="31"/>
      <c r="O3013" s="31"/>
    </row>
    <row r="3014" spans="2:15" s="23" customFormat="1" ht="13.35" customHeight="1" x14ac:dyDescent="0.2">
      <c r="B3014" s="31"/>
      <c r="C3014" s="31"/>
      <c r="D3014" s="31"/>
      <c r="O3014" s="31"/>
    </row>
    <row r="3015" spans="2:15" s="23" customFormat="1" ht="13.35" customHeight="1" x14ac:dyDescent="0.2">
      <c r="B3015" s="31"/>
      <c r="C3015" s="31"/>
      <c r="D3015" s="31"/>
      <c r="O3015" s="31"/>
    </row>
    <row r="3016" spans="2:15" s="23" customFormat="1" ht="13.35" customHeight="1" x14ac:dyDescent="0.2">
      <c r="B3016" s="31"/>
      <c r="C3016" s="31"/>
      <c r="D3016" s="31"/>
      <c r="O3016" s="31"/>
    </row>
    <row r="3017" spans="2:15" s="23" customFormat="1" ht="13.35" customHeight="1" x14ac:dyDescent="0.2">
      <c r="B3017" s="31"/>
      <c r="C3017" s="31"/>
      <c r="D3017" s="31"/>
      <c r="O3017" s="31"/>
    </row>
    <row r="3018" spans="2:15" s="23" customFormat="1" ht="13.35" customHeight="1" x14ac:dyDescent="0.2">
      <c r="B3018" s="31"/>
      <c r="C3018" s="31"/>
      <c r="D3018" s="31"/>
      <c r="O3018" s="31"/>
    </row>
    <row r="3019" spans="2:15" s="23" customFormat="1" ht="13.35" customHeight="1" x14ac:dyDescent="0.2">
      <c r="B3019" s="31"/>
      <c r="C3019" s="31"/>
      <c r="D3019" s="31"/>
      <c r="O3019" s="31"/>
    </row>
    <row r="3020" spans="2:15" s="23" customFormat="1" ht="13.35" customHeight="1" x14ac:dyDescent="0.2">
      <c r="B3020" s="31"/>
      <c r="C3020" s="31"/>
      <c r="D3020" s="31"/>
      <c r="O3020" s="31"/>
    </row>
    <row r="3021" spans="2:15" s="23" customFormat="1" ht="13.35" customHeight="1" x14ac:dyDescent="0.2">
      <c r="B3021" s="31"/>
      <c r="C3021" s="31"/>
      <c r="D3021" s="31"/>
      <c r="O3021" s="31"/>
    </row>
    <row r="3022" spans="2:15" s="23" customFormat="1" ht="13.35" customHeight="1" x14ac:dyDescent="0.2">
      <c r="B3022" s="31"/>
      <c r="C3022" s="31"/>
      <c r="D3022" s="31"/>
      <c r="O3022" s="31"/>
    </row>
    <row r="3023" spans="2:15" s="23" customFormat="1" ht="13.35" customHeight="1" x14ac:dyDescent="0.2">
      <c r="B3023" s="31"/>
      <c r="C3023" s="31"/>
      <c r="D3023" s="31"/>
      <c r="O3023" s="31"/>
    </row>
    <row r="3024" spans="2:15" s="23" customFormat="1" ht="13.35" customHeight="1" x14ac:dyDescent="0.2">
      <c r="B3024" s="31"/>
      <c r="C3024" s="31"/>
      <c r="D3024" s="31"/>
      <c r="O3024" s="31"/>
    </row>
    <row r="3025" spans="2:15" s="23" customFormat="1" ht="13.35" customHeight="1" x14ac:dyDescent="0.2">
      <c r="B3025" s="31"/>
      <c r="C3025" s="31"/>
      <c r="D3025" s="31"/>
      <c r="O3025" s="31"/>
    </row>
    <row r="3026" spans="2:15" s="23" customFormat="1" ht="13.35" customHeight="1" x14ac:dyDescent="0.2">
      <c r="B3026" s="31"/>
      <c r="C3026" s="31"/>
      <c r="D3026" s="31"/>
      <c r="O3026" s="31"/>
    </row>
    <row r="3027" spans="2:15" s="23" customFormat="1" ht="13.35" customHeight="1" x14ac:dyDescent="0.2">
      <c r="B3027" s="31"/>
      <c r="C3027" s="31"/>
      <c r="D3027" s="31"/>
      <c r="O3027" s="31"/>
    </row>
    <row r="3028" spans="2:15" s="23" customFormat="1" ht="13.35" customHeight="1" x14ac:dyDescent="0.2">
      <c r="B3028" s="31"/>
      <c r="C3028" s="31"/>
      <c r="D3028" s="31"/>
      <c r="O3028" s="31"/>
    </row>
    <row r="3029" spans="2:15" s="23" customFormat="1" ht="13.35" customHeight="1" x14ac:dyDescent="0.2">
      <c r="B3029" s="31"/>
      <c r="C3029" s="31"/>
      <c r="D3029" s="31"/>
      <c r="O3029" s="31"/>
    </row>
    <row r="3030" spans="2:15" s="23" customFormat="1" ht="13.35" customHeight="1" x14ac:dyDescent="0.2">
      <c r="B3030" s="31"/>
      <c r="C3030" s="31"/>
      <c r="D3030" s="31"/>
      <c r="O3030" s="31"/>
    </row>
    <row r="3031" spans="2:15" s="23" customFormat="1" ht="13.35" customHeight="1" x14ac:dyDescent="0.2">
      <c r="B3031" s="31"/>
      <c r="C3031" s="31"/>
      <c r="D3031" s="31"/>
      <c r="O3031" s="31"/>
    </row>
    <row r="3032" spans="2:15" s="23" customFormat="1" ht="13.35" customHeight="1" x14ac:dyDescent="0.2">
      <c r="B3032" s="31"/>
      <c r="C3032" s="31"/>
      <c r="D3032" s="31"/>
      <c r="O3032" s="31"/>
    </row>
    <row r="3033" spans="2:15" s="23" customFormat="1" ht="13.35" customHeight="1" x14ac:dyDescent="0.2">
      <c r="B3033" s="31"/>
      <c r="C3033" s="31"/>
      <c r="D3033" s="31"/>
      <c r="O3033" s="31"/>
    </row>
    <row r="3034" spans="2:15" s="23" customFormat="1" ht="13.35" customHeight="1" x14ac:dyDescent="0.2">
      <c r="B3034" s="31"/>
      <c r="C3034" s="31"/>
      <c r="D3034" s="31"/>
      <c r="O3034" s="31"/>
    </row>
    <row r="3035" spans="2:15" s="23" customFormat="1" ht="13.35" customHeight="1" x14ac:dyDescent="0.2">
      <c r="B3035" s="31"/>
      <c r="C3035" s="31"/>
      <c r="D3035" s="31"/>
      <c r="O3035" s="31"/>
    </row>
    <row r="3036" spans="2:15" s="23" customFormat="1" ht="13.35" customHeight="1" x14ac:dyDescent="0.2">
      <c r="B3036" s="31"/>
      <c r="C3036" s="31"/>
      <c r="D3036" s="31"/>
      <c r="O3036" s="31"/>
    </row>
    <row r="3037" spans="2:15" s="23" customFormat="1" ht="13.35" customHeight="1" x14ac:dyDescent="0.2">
      <c r="B3037" s="31"/>
      <c r="C3037" s="31"/>
      <c r="D3037" s="31"/>
      <c r="O3037" s="31"/>
    </row>
    <row r="3038" spans="2:15" s="23" customFormat="1" ht="13.35" customHeight="1" x14ac:dyDescent="0.2">
      <c r="B3038" s="31"/>
      <c r="C3038" s="31"/>
      <c r="D3038" s="31"/>
      <c r="O3038" s="31"/>
    </row>
    <row r="3039" spans="2:15" s="23" customFormat="1" ht="13.35" customHeight="1" x14ac:dyDescent="0.2">
      <c r="B3039" s="31"/>
      <c r="C3039" s="31"/>
      <c r="D3039" s="31"/>
      <c r="O3039" s="31"/>
    </row>
    <row r="3040" spans="2:15" s="23" customFormat="1" ht="13.35" customHeight="1" x14ac:dyDescent="0.2">
      <c r="B3040" s="31"/>
      <c r="C3040" s="31"/>
      <c r="D3040" s="31"/>
      <c r="O3040" s="31"/>
    </row>
    <row r="3041" spans="2:15" s="23" customFormat="1" ht="13.35" customHeight="1" x14ac:dyDescent="0.2">
      <c r="B3041" s="31"/>
      <c r="C3041" s="31"/>
      <c r="D3041" s="31"/>
      <c r="O3041" s="31"/>
    </row>
    <row r="3042" spans="2:15" s="23" customFormat="1" ht="13.35" customHeight="1" x14ac:dyDescent="0.2">
      <c r="B3042" s="31"/>
      <c r="C3042" s="31"/>
      <c r="D3042" s="31"/>
      <c r="O3042" s="31"/>
    </row>
    <row r="3043" spans="2:15" s="23" customFormat="1" ht="13.35" customHeight="1" x14ac:dyDescent="0.2">
      <c r="B3043" s="31"/>
      <c r="C3043" s="31"/>
      <c r="D3043" s="31"/>
      <c r="O3043" s="31"/>
    </row>
    <row r="3044" spans="2:15" s="23" customFormat="1" ht="13.35" customHeight="1" x14ac:dyDescent="0.2">
      <c r="B3044" s="31"/>
      <c r="C3044" s="31"/>
      <c r="D3044" s="31"/>
      <c r="O3044" s="31"/>
    </row>
    <row r="3045" spans="2:15" s="23" customFormat="1" ht="13.35" customHeight="1" x14ac:dyDescent="0.2">
      <c r="B3045" s="31"/>
      <c r="C3045" s="31"/>
      <c r="D3045" s="31"/>
      <c r="O3045" s="31"/>
    </row>
    <row r="3046" spans="2:15" s="23" customFormat="1" ht="13.35" customHeight="1" x14ac:dyDescent="0.2">
      <c r="B3046" s="31"/>
      <c r="C3046" s="31"/>
      <c r="D3046" s="31"/>
      <c r="O3046" s="31"/>
    </row>
    <row r="3047" spans="2:15" s="23" customFormat="1" ht="13.35" customHeight="1" x14ac:dyDescent="0.2">
      <c r="B3047" s="31"/>
      <c r="C3047" s="31"/>
      <c r="D3047" s="31"/>
      <c r="O3047" s="31"/>
    </row>
    <row r="3048" spans="2:15" s="23" customFormat="1" ht="13.35" customHeight="1" x14ac:dyDescent="0.2">
      <c r="B3048" s="31"/>
      <c r="C3048" s="31"/>
      <c r="D3048" s="31"/>
      <c r="O3048" s="31"/>
    </row>
    <row r="3049" spans="2:15" s="23" customFormat="1" ht="13.35" customHeight="1" x14ac:dyDescent="0.2">
      <c r="B3049" s="31"/>
      <c r="C3049" s="31"/>
      <c r="D3049" s="31"/>
      <c r="O3049" s="31"/>
    </row>
    <row r="3050" spans="2:15" s="23" customFormat="1" ht="13.35" customHeight="1" x14ac:dyDescent="0.2">
      <c r="B3050" s="31"/>
      <c r="C3050" s="31"/>
      <c r="D3050" s="31"/>
      <c r="O3050" s="31"/>
    </row>
    <row r="3051" spans="2:15" s="23" customFormat="1" ht="13.35" customHeight="1" x14ac:dyDescent="0.2">
      <c r="B3051" s="31"/>
      <c r="C3051" s="31"/>
      <c r="D3051" s="31"/>
      <c r="O3051" s="31"/>
    </row>
    <row r="3052" spans="2:15" s="23" customFormat="1" ht="13.35" customHeight="1" x14ac:dyDescent="0.2">
      <c r="B3052" s="31"/>
      <c r="C3052" s="31"/>
      <c r="D3052" s="31"/>
      <c r="O3052" s="31"/>
    </row>
    <row r="3053" spans="2:15" s="23" customFormat="1" ht="13.35" customHeight="1" x14ac:dyDescent="0.2">
      <c r="B3053" s="31"/>
      <c r="C3053" s="31"/>
      <c r="D3053" s="31"/>
      <c r="O3053" s="31"/>
    </row>
    <row r="3054" spans="2:15" s="23" customFormat="1" ht="13.35" customHeight="1" x14ac:dyDescent="0.2">
      <c r="B3054" s="31"/>
      <c r="C3054" s="31"/>
      <c r="D3054" s="31"/>
      <c r="O3054" s="31"/>
    </row>
    <row r="3055" spans="2:15" s="23" customFormat="1" ht="13.35" customHeight="1" x14ac:dyDescent="0.2">
      <c r="B3055" s="31"/>
      <c r="C3055" s="31"/>
      <c r="D3055" s="31"/>
      <c r="O3055" s="31"/>
    </row>
    <row r="3056" spans="2:15" s="23" customFormat="1" ht="13.35" customHeight="1" x14ac:dyDescent="0.2">
      <c r="B3056" s="31"/>
      <c r="C3056" s="31"/>
      <c r="D3056" s="31"/>
      <c r="O3056" s="31"/>
    </row>
    <row r="3057" spans="2:15" s="23" customFormat="1" ht="13.35" customHeight="1" x14ac:dyDescent="0.2">
      <c r="B3057" s="31"/>
      <c r="C3057" s="31"/>
      <c r="D3057" s="31"/>
      <c r="O3057" s="31"/>
    </row>
    <row r="3058" spans="2:15" s="23" customFormat="1" ht="13.35" customHeight="1" x14ac:dyDescent="0.2">
      <c r="B3058" s="31"/>
      <c r="C3058" s="31"/>
      <c r="D3058" s="31"/>
      <c r="O3058" s="31"/>
    </row>
    <row r="3059" spans="2:15" s="23" customFormat="1" ht="13.35" customHeight="1" x14ac:dyDescent="0.2">
      <c r="B3059" s="31"/>
      <c r="C3059" s="31"/>
      <c r="D3059" s="31"/>
      <c r="O3059" s="31"/>
    </row>
    <row r="3060" spans="2:15" s="23" customFormat="1" ht="13.35" customHeight="1" x14ac:dyDescent="0.2">
      <c r="B3060" s="31"/>
      <c r="C3060" s="31"/>
      <c r="D3060" s="31"/>
      <c r="O3060" s="31"/>
    </row>
    <row r="3061" spans="2:15" s="23" customFormat="1" ht="13.35" customHeight="1" x14ac:dyDescent="0.2">
      <c r="B3061" s="31"/>
      <c r="C3061" s="31"/>
      <c r="D3061" s="31"/>
      <c r="O3061" s="31"/>
    </row>
    <row r="3062" spans="2:15" s="23" customFormat="1" ht="13.35" customHeight="1" x14ac:dyDescent="0.2">
      <c r="B3062" s="31"/>
      <c r="C3062" s="31"/>
      <c r="D3062" s="31"/>
      <c r="O3062" s="31"/>
    </row>
    <row r="3063" spans="2:15" s="23" customFormat="1" ht="13.35" customHeight="1" x14ac:dyDescent="0.2">
      <c r="B3063" s="31"/>
      <c r="C3063" s="31"/>
      <c r="D3063" s="31"/>
      <c r="O3063" s="31"/>
    </row>
    <row r="3064" spans="2:15" s="23" customFormat="1" ht="13.35" customHeight="1" x14ac:dyDescent="0.2">
      <c r="B3064" s="31"/>
      <c r="C3064" s="31"/>
      <c r="D3064" s="31"/>
      <c r="O3064" s="31"/>
    </row>
    <row r="3065" spans="2:15" s="23" customFormat="1" ht="13.35" customHeight="1" x14ac:dyDescent="0.2">
      <c r="B3065" s="31"/>
      <c r="C3065" s="31"/>
      <c r="D3065" s="31"/>
      <c r="O3065" s="31"/>
    </row>
    <row r="3066" spans="2:15" s="23" customFormat="1" ht="13.35" customHeight="1" x14ac:dyDescent="0.2">
      <c r="B3066" s="31"/>
      <c r="C3066" s="31"/>
      <c r="D3066" s="31"/>
      <c r="O3066" s="31"/>
    </row>
    <row r="3067" spans="2:15" s="23" customFormat="1" ht="13.35" customHeight="1" x14ac:dyDescent="0.2">
      <c r="B3067" s="31"/>
      <c r="C3067" s="31"/>
      <c r="D3067" s="31"/>
      <c r="O3067" s="31"/>
    </row>
    <row r="3068" spans="2:15" s="23" customFormat="1" ht="13.35" customHeight="1" x14ac:dyDescent="0.2">
      <c r="B3068" s="31"/>
      <c r="C3068" s="31"/>
      <c r="D3068" s="31"/>
      <c r="O3068" s="31"/>
    </row>
    <row r="3069" spans="2:15" s="23" customFormat="1" ht="13.35" customHeight="1" x14ac:dyDescent="0.2">
      <c r="B3069" s="31"/>
      <c r="C3069" s="31"/>
      <c r="D3069" s="31"/>
      <c r="O3069" s="31"/>
    </row>
    <row r="3070" spans="2:15" s="23" customFormat="1" ht="13.35" customHeight="1" x14ac:dyDescent="0.2">
      <c r="B3070" s="31"/>
      <c r="C3070" s="31"/>
      <c r="D3070" s="31"/>
      <c r="O3070" s="31"/>
    </row>
    <row r="3071" spans="2:15" s="23" customFormat="1" ht="13.35" customHeight="1" x14ac:dyDescent="0.2">
      <c r="B3071" s="31"/>
      <c r="C3071" s="31"/>
      <c r="D3071" s="31"/>
      <c r="O3071" s="31"/>
    </row>
    <row r="3072" spans="2:15" s="23" customFormat="1" ht="13.35" customHeight="1" x14ac:dyDescent="0.2">
      <c r="B3072" s="31"/>
      <c r="C3072" s="31"/>
      <c r="D3072" s="31"/>
      <c r="O3072" s="31"/>
    </row>
    <row r="3073" spans="2:15" s="23" customFormat="1" ht="13.35" customHeight="1" x14ac:dyDescent="0.2">
      <c r="B3073" s="31"/>
      <c r="C3073" s="31"/>
      <c r="D3073" s="31"/>
      <c r="O3073" s="31"/>
    </row>
    <row r="3074" spans="2:15" s="23" customFormat="1" ht="13.35" customHeight="1" x14ac:dyDescent="0.2">
      <c r="B3074" s="31"/>
      <c r="C3074" s="31"/>
      <c r="D3074" s="31"/>
      <c r="O3074" s="31"/>
    </row>
    <row r="3075" spans="2:15" s="23" customFormat="1" ht="13.35" customHeight="1" x14ac:dyDescent="0.2">
      <c r="B3075" s="31"/>
      <c r="C3075" s="31"/>
      <c r="D3075" s="31"/>
      <c r="O3075" s="31"/>
    </row>
    <row r="3076" spans="2:15" s="23" customFormat="1" ht="13.35" customHeight="1" x14ac:dyDescent="0.2">
      <c r="B3076" s="31"/>
      <c r="C3076" s="31"/>
      <c r="D3076" s="31"/>
      <c r="O3076" s="31"/>
    </row>
    <row r="3077" spans="2:15" s="23" customFormat="1" ht="13.35" customHeight="1" x14ac:dyDescent="0.2">
      <c r="B3077" s="31"/>
      <c r="C3077" s="31"/>
      <c r="D3077" s="31"/>
      <c r="O3077" s="31"/>
    </row>
    <row r="3078" spans="2:15" s="23" customFormat="1" ht="13.35" customHeight="1" x14ac:dyDescent="0.2">
      <c r="B3078" s="31"/>
      <c r="C3078" s="31"/>
      <c r="D3078" s="31"/>
      <c r="O3078" s="31"/>
    </row>
    <row r="3079" spans="2:15" s="23" customFormat="1" ht="13.35" customHeight="1" x14ac:dyDescent="0.2">
      <c r="B3079" s="31"/>
      <c r="C3079" s="31"/>
      <c r="D3079" s="31"/>
      <c r="O3079" s="31"/>
    </row>
    <row r="3080" spans="2:15" s="23" customFormat="1" ht="13.35" customHeight="1" x14ac:dyDescent="0.2">
      <c r="B3080" s="31"/>
      <c r="C3080" s="31"/>
      <c r="D3080" s="31"/>
      <c r="O3080" s="31"/>
    </row>
    <row r="3081" spans="2:15" s="23" customFormat="1" ht="13.35" customHeight="1" x14ac:dyDescent="0.2">
      <c r="B3081" s="31"/>
      <c r="C3081" s="31"/>
      <c r="D3081" s="31"/>
      <c r="O3081" s="31"/>
    </row>
    <row r="3082" spans="2:15" s="23" customFormat="1" ht="13.35" customHeight="1" x14ac:dyDescent="0.2">
      <c r="B3082" s="31"/>
      <c r="C3082" s="31"/>
      <c r="D3082" s="31"/>
      <c r="O3082" s="31"/>
    </row>
    <row r="3083" spans="2:15" s="23" customFormat="1" ht="13.35" customHeight="1" x14ac:dyDescent="0.2">
      <c r="B3083" s="31"/>
      <c r="C3083" s="31"/>
      <c r="D3083" s="31"/>
      <c r="O3083" s="31"/>
    </row>
    <row r="3084" spans="2:15" s="23" customFormat="1" ht="13.35" customHeight="1" x14ac:dyDescent="0.2">
      <c r="B3084" s="31"/>
      <c r="C3084" s="31"/>
      <c r="D3084" s="31"/>
      <c r="O3084" s="31"/>
    </row>
    <row r="3085" spans="2:15" s="23" customFormat="1" ht="13.35" customHeight="1" x14ac:dyDescent="0.2">
      <c r="B3085" s="31"/>
      <c r="C3085" s="31"/>
      <c r="D3085" s="31"/>
      <c r="O3085" s="31"/>
    </row>
    <row r="3086" spans="2:15" s="23" customFormat="1" ht="13.35" customHeight="1" x14ac:dyDescent="0.2">
      <c r="B3086" s="31"/>
      <c r="C3086" s="31"/>
      <c r="D3086" s="31"/>
      <c r="O3086" s="31"/>
    </row>
    <row r="3087" spans="2:15" s="23" customFormat="1" ht="13.35" customHeight="1" x14ac:dyDescent="0.2">
      <c r="B3087" s="31"/>
      <c r="C3087" s="31"/>
      <c r="D3087" s="31"/>
      <c r="O3087" s="31"/>
    </row>
    <row r="3088" spans="2:15" s="23" customFormat="1" ht="13.35" customHeight="1" x14ac:dyDescent="0.2">
      <c r="B3088" s="31"/>
      <c r="C3088" s="31"/>
      <c r="D3088" s="31"/>
      <c r="O3088" s="31"/>
    </row>
    <row r="3089" spans="2:15" s="23" customFormat="1" ht="13.35" customHeight="1" x14ac:dyDescent="0.2">
      <c r="B3089" s="31"/>
      <c r="C3089" s="31"/>
      <c r="D3089" s="31"/>
      <c r="O3089" s="31"/>
    </row>
    <row r="3090" spans="2:15" s="23" customFormat="1" ht="13.35" customHeight="1" x14ac:dyDescent="0.2">
      <c r="B3090" s="31"/>
      <c r="C3090" s="31"/>
      <c r="D3090" s="31"/>
      <c r="O3090" s="31"/>
    </row>
    <row r="3091" spans="2:15" s="23" customFormat="1" ht="13.35" customHeight="1" x14ac:dyDescent="0.2">
      <c r="B3091" s="31"/>
      <c r="C3091" s="31"/>
      <c r="D3091" s="31"/>
      <c r="O3091" s="31"/>
    </row>
    <row r="3092" spans="2:15" s="23" customFormat="1" ht="13.35" customHeight="1" x14ac:dyDescent="0.2">
      <c r="B3092" s="31"/>
      <c r="C3092" s="31"/>
      <c r="D3092" s="31"/>
      <c r="O3092" s="31"/>
    </row>
    <row r="3093" spans="2:15" s="23" customFormat="1" ht="13.35" customHeight="1" x14ac:dyDescent="0.2">
      <c r="B3093" s="31"/>
      <c r="C3093" s="31"/>
      <c r="D3093" s="31"/>
      <c r="O3093" s="31"/>
    </row>
    <row r="3094" spans="2:15" s="23" customFormat="1" ht="13.35" customHeight="1" x14ac:dyDescent="0.2">
      <c r="B3094" s="31"/>
      <c r="C3094" s="31"/>
      <c r="D3094" s="31"/>
      <c r="O3094" s="31"/>
    </row>
    <row r="3095" spans="2:15" s="23" customFormat="1" ht="13.35" customHeight="1" x14ac:dyDescent="0.2">
      <c r="B3095" s="31"/>
      <c r="C3095" s="31"/>
      <c r="D3095" s="31"/>
      <c r="O3095" s="31"/>
    </row>
    <row r="3096" spans="2:15" s="23" customFormat="1" ht="13.35" customHeight="1" x14ac:dyDescent="0.2">
      <c r="B3096" s="31"/>
      <c r="C3096" s="31"/>
      <c r="D3096" s="31"/>
      <c r="O3096" s="31"/>
    </row>
    <row r="3097" spans="2:15" s="23" customFormat="1" ht="13.35" customHeight="1" x14ac:dyDescent="0.2">
      <c r="B3097" s="31"/>
      <c r="C3097" s="31"/>
      <c r="D3097" s="31"/>
      <c r="O3097" s="31"/>
    </row>
    <row r="3098" spans="2:15" s="23" customFormat="1" ht="13.35" customHeight="1" x14ac:dyDescent="0.2">
      <c r="B3098" s="31"/>
      <c r="C3098" s="31"/>
      <c r="D3098" s="31"/>
      <c r="O3098" s="31"/>
    </row>
    <row r="3099" spans="2:15" s="23" customFormat="1" ht="13.35" customHeight="1" x14ac:dyDescent="0.2">
      <c r="B3099" s="31"/>
      <c r="C3099" s="31"/>
      <c r="D3099" s="31"/>
      <c r="O3099" s="31"/>
    </row>
    <row r="3100" spans="2:15" s="23" customFormat="1" ht="13.35" customHeight="1" x14ac:dyDescent="0.2">
      <c r="B3100" s="31"/>
      <c r="C3100" s="31"/>
      <c r="D3100" s="31"/>
      <c r="O3100" s="31"/>
    </row>
    <row r="3101" spans="2:15" s="23" customFormat="1" ht="13.35" customHeight="1" x14ac:dyDescent="0.2">
      <c r="B3101" s="31"/>
      <c r="C3101" s="31"/>
      <c r="D3101" s="31"/>
      <c r="O3101" s="31"/>
    </row>
    <row r="3102" spans="2:15" s="23" customFormat="1" ht="13.35" customHeight="1" x14ac:dyDescent="0.2">
      <c r="B3102" s="31"/>
      <c r="C3102" s="31"/>
      <c r="D3102" s="31"/>
      <c r="O3102" s="31"/>
    </row>
    <row r="3103" spans="2:15" s="23" customFormat="1" ht="13.35" customHeight="1" x14ac:dyDescent="0.2">
      <c r="B3103" s="31"/>
      <c r="C3103" s="31"/>
      <c r="D3103" s="31"/>
      <c r="O3103" s="31"/>
    </row>
    <row r="3104" spans="2:15" s="23" customFormat="1" ht="13.35" customHeight="1" x14ac:dyDescent="0.2">
      <c r="B3104" s="31"/>
      <c r="C3104" s="31"/>
      <c r="D3104" s="31"/>
      <c r="O3104" s="31"/>
    </row>
    <row r="3105" spans="2:15" s="23" customFormat="1" ht="13.35" customHeight="1" x14ac:dyDescent="0.2">
      <c r="B3105" s="31"/>
      <c r="C3105" s="31"/>
      <c r="D3105" s="31"/>
      <c r="O3105" s="31"/>
    </row>
    <row r="3106" spans="2:15" s="23" customFormat="1" ht="13.35" customHeight="1" x14ac:dyDescent="0.2">
      <c r="B3106" s="31"/>
      <c r="C3106" s="31"/>
      <c r="D3106" s="31"/>
      <c r="O3106" s="31"/>
    </row>
    <row r="3107" spans="2:15" s="23" customFormat="1" ht="13.35" customHeight="1" x14ac:dyDescent="0.2">
      <c r="B3107" s="31"/>
      <c r="C3107" s="31"/>
      <c r="D3107" s="31"/>
      <c r="O3107" s="31"/>
    </row>
    <row r="3108" spans="2:15" s="23" customFormat="1" ht="13.35" customHeight="1" x14ac:dyDescent="0.2">
      <c r="B3108" s="31"/>
      <c r="C3108" s="31"/>
      <c r="D3108" s="31"/>
      <c r="O3108" s="31"/>
    </row>
    <row r="3109" spans="2:15" s="23" customFormat="1" ht="13.35" customHeight="1" x14ac:dyDescent="0.2">
      <c r="B3109" s="31"/>
      <c r="C3109" s="31"/>
      <c r="D3109" s="31"/>
      <c r="O3109" s="31"/>
    </row>
    <row r="3110" spans="2:15" s="23" customFormat="1" ht="13.35" customHeight="1" x14ac:dyDescent="0.2">
      <c r="B3110" s="31"/>
      <c r="C3110" s="31"/>
      <c r="D3110" s="31"/>
      <c r="O3110" s="31"/>
    </row>
    <row r="3111" spans="2:15" s="23" customFormat="1" ht="13.35" customHeight="1" x14ac:dyDescent="0.2">
      <c r="B3111" s="31"/>
      <c r="C3111" s="31"/>
      <c r="D3111" s="31"/>
      <c r="O3111" s="31"/>
    </row>
    <row r="3112" spans="2:15" s="23" customFormat="1" ht="13.35" customHeight="1" x14ac:dyDescent="0.2">
      <c r="B3112" s="31"/>
      <c r="C3112" s="31"/>
      <c r="D3112" s="31"/>
      <c r="O3112" s="31"/>
    </row>
    <row r="3113" spans="2:15" s="23" customFormat="1" ht="13.35" customHeight="1" x14ac:dyDescent="0.2">
      <c r="B3113" s="31"/>
      <c r="C3113" s="31"/>
      <c r="D3113" s="31"/>
      <c r="O3113" s="31"/>
    </row>
    <row r="3114" spans="2:15" s="23" customFormat="1" ht="13.35" customHeight="1" x14ac:dyDescent="0.2">
      <c r="B3114" s="31"/>
      <c r="C3114" s="31"/>
      <c r="D3114" s="31"/>
      <c r="O3114" s="31"/>
    </row>
    <row r="3115" spans="2:15" s="23" customFormat="1" ht="13.35" customHeight="1" x14ac:dyDescent="0.2">
      <c r="B3115" s="31"/>
      <c r="C3115" s="31"/>
      <c r="D3115" s="31"/>
      <c r="O3115" s="31"/>
    </row>
    <row r="3116" spans="2:15" s="23" customFormat="1" ht="13.35" customHeight="1" x14ac:dyDescent="0.2">
      <c r="B3116" s="31"/>
      <c r="C3116" s="31"/>
      <c r="D3116" s="31"/>
      <c r="O3116" s="31"/>
    </row>
    <row r="3117" spans="2:15" s="23" customFormat="1" ht="13.35" customHeight="1" x14ac:dyDescent="0.2">
      <c r="B3117" s="31"/>
      <c r="C3117" s="31"/>
      <c r="D3117" s="31"/>
      <c r="O3117" s="31"/>
    </row>
    <row r="3118" spans="2:15" s="23" customFormat="1" ht="13.35" customHeight="1" x14ac:dyDescent="0.2">
      <c r="B3118" s="31"/>
      <c r="C3118" s="31"/>
      <c r="D3118" s="31"/>
      <c r="O3118" s="31"/>
    </row>
    <row r="3119" spans="2:15" s="23" customFormat="1" ht="13.35" customHeight="1" x14ac:dyDescent="0.2">
      <c r="B3119" s="31"/>
      <c r="C3119" s="31"/>
      <c r="D3119" s="31"/>
      <c r="O3119" s="31"/>
    </row>
    <row r="3120" spans="2:15" s="23" customFormat="1" ht="13.35" customHeight="1" x14ac:dyDescent="0.2">
      <c r="B3120" s="31"/>
      <c r="C3120" s="31"/>
      <c r="D3120" s="31"/>
      <c r="O3120" s="31"/>
    </row>
    <row r="3121" spans="2:15" s="23" customFormat="1" ht="13.35" customHeight="1" x14ac:dyDescent="0.2">
      <c r="B3121" s="31"/>
      <c r="C3121" s="31"/>
      <c r="D3121" s="31"/>
      <c r="O3121" s="31"/>
    </row>
    <row r="3122" spans="2:15" s="23" customFormat="1" ht="13.35" customHeight="1" x14ac:dyDescent="0.2">
      <c r="B3122" s="31"/>
      <c r="C3122" s="31"/>
      <c r="D3122" s="31"/>
      <c r="O3122" s="31"/>
    </row>
    <row r="3123" spans="2:15" s="23" customFormat="1" ht="13.35" customHeight="1" x14ac:dyDescent="0.2">
      <c r="B3123" s="31"/>
      <c r="C3123" s="31"/>
      <c r="D3123" s="31"/>
      <c r="O3123" s="31"/>
    </row>
    <row r="3124" spans="2:15" s="23" customFormat="1" ht="13.35" customHeight="1" x14ac:dyDescent="0.2">
      <c r="B3124" s="31"/>
      <c r="C3124" s="31"/>
      <c r="D3124" s="31"/>
      <c r="O3124" s="31"/>
    </row>
    <row r="3125" spans="2:15" s="23" customFormat="1" ht="13.35" customHeight="1" x14ac:dyDescent="0.2">
      <c r="B3125" s="31"/>
      <c r="C3125" s="31"/>
      <c r="D3125" s="31"/>
      <c r="O3125" s="31"/>
    </row>
    <row r="3126" spans="2:15" s="23" customFormat="1" ht="13.35" customHeight="1" x14ac:dyDescent="0.2">
      <c r="B3126" s="31"/>
      <c r="C3126" s="31"/>
      <c r="D3126" s="31"/>
      <c r="O3126" s="31"/>
    </row>
    <row r="3127" spans="2:15" s="23" customFormat="1" ht="13.35" customHeight="1" x14ac:dyDescent="0.2">
      <c r="B3127" s="31"/>
      <c r="C3127" s="31"/>
      <c r="D3127" s="31"/>
      <c r="O3127" s="31"/>
    </row>
    <row r="3128" spans="2:15" s="23" customFormat="1" ht="13.35" customHeight="1" x14ac:dyDescent="0.2">
      <c r="B3128" s="31"/>
      <c r="C3128" s="31"/>
      <c r="D3128" s="31"/>
      <c r="O3128" s="31"/>
    </row>
    <row r="3129" spans="2:15" s="23" customFormat="1" ht="13.35" customHeight="1" x14ac:dyDescent="0.2">
      <c r="B3129" s="31"/>
      <c r="C3129" s="31"/>
      <c r="D3129" s="31"/>
      <c r="O3129" s="31"/>
    </row>
    <row r="3130" spans="2:15" s="23" customFormat="1" ht="13.35" customHeight="1" x14ac:dyDescent="0.2">
      <c r="B3130" s="31"/>
      <c r="C3130" s="31"/>
      <c r="D3130" s="31"/>
      <c r="O3130" s="31"/>
    </row>
    <row r="3131" spans="2:15" s="23" customFormat="1" ht="13.35" customHeight="1" x14ac:dyDescent="0.2">
      <c r="B3131" s="31"/>
      <c r="C3131" s="31"/>
      <c r="D3131" s="31"/>
      <c r="O3131" s="31"/>
    </row>
    <row r="3132" spans="2:15" s="23" customFormat="1" ht="13.35" customHeight="1" x14ac:dyDescent="0.2">
      <c r="B3132" s="31"/>
      <c r="C3132" s="31"/>
      <c r="D3132" s="31"/>
      <c r="O3132" s="31"/>
    </row>
    <row r="3133" spans="2:15" s="23" customFormat="1" ht="13.35" customHeight="1" x14ac:dyDescent="0.2">
      <c r="B3133" s="31"/>
      <c r="C3133" s="31"/>
      <c r="D3133" s="31"/>
      <c r="O3133" s="31"/>
    </row>
    <row r="3134" spans="2:15" s="23" customFormat="1" ht="13.35" customHeight="1" x14ac:dyDescent="0.2">
      <c r="B3134" s="31"/>
      <c r="C3134" s="31"/>
      <c r="D3134" s="31"/>
      <c r="O3134" s="31"/>
    </row>
    <row r="3135" spans="2:15" s="23" customFormat="1" ht="13.35" customHeight="1" x14ac:dyDescent="0.2">
      <c r="B3135" s="31"/>
      <c r="C3135" s="31"/>
      <c r="D3135" s="31"/>
      <c r="O3135" s="31"/>
    </row>
    <row r="3136" spans="2:15" s="23" customFormat="1" ht="13.35" customHeight="1" x14ac:dyDescent="0.2">
      <c r="B3136" s="31"/>
      <c r="C3136" s="31"/>
      <c r="D3136" s="31"/>
      <c r="O3136" s="31"/>
    </row>
    <row r="3137" spans="2:15" s="23" customFormat="1" ht="13.35" customHeight="1" x14ac:dyDescent="0.2">
      <c r="B3137" s="31"/>
      <c r="C3137" s="31"/>
      <c r="D3137" s="31"/>
      <c r="O3137" s="31"/>
    </row>
    <row r="3138" spans="2:15" s="23" customFormat="1" ht="13.35" customHeight="1" x14ac:dyDescent="0.2">
      <c r="B3138" s="31"/>
      <c r="C3138" s="31"/>
      <c r="D3138" s="31"/>
      <c r="O3138" s="31"/>
    </row>
    <row r="3139" spans="2:15" s="23" customFormat="1" ht="13.35" customHeight="1" x14ac:dyDescent="0.2">
      <c r="B3139" s="31"/>
      <c r="C3139" s="31"/>
      <c r="D3139" s="31"/>
      <c r="O3139" s="31"/>
    </row>
    <row r="3140" spans="2:15" s="23" customFormat="1" ht="13.35" customHeight="1" x14ac:dyDescent="0.2">
      <c r="B3140" s="31"/>
      <c r="C3140" s="31"/>
      <c r="D3140" s="31"/>
      <c r="O3140" s="31"/>
    </row>
    <row r="3141" spans="2:15" s="23" customFormat="1" ht="13.35" customHeight="1" x14ac:dyDescent="0.2">
      <c r="B3141" s="31"/>
      <c r="C3141" s="31"/>
      <c r="D3141" s="31"/>
      <c r="O3141" s="31"/>
    </row>
    <row r="3142" spans="2:15" s="23" customFormat="1" ht="13.35" customHeight="1" x14ac:dyDescent="0.2">
      <c r="B3142" s="31"/>
      <c r="C3142" s="31"/>
      <c r="D3142" s="31"/>
      <c r="O3142" s="31"/>
    </row>
    <row r="3143" spans="2:15" s="23" customFormat="1" ht="13.35" customHeight="1" x14ac:dyDescent="0.2">
      <c r="B3143" s="31"/>
      <c r="C3143" s="31"/>
      <c r="D3143" s="31"/>
      <c r="O3143" s="31"/>
    </row>
    <row r="3144" spans="2:15" s="23" customFormat="1" ht="13.35" customHeight="1" x14ac:dyDescent="0.2">
      <c r="B3144" s="31"/>
      <c r="C3144" s="31"/>
      <c r="D3144" s="31"/>
      <c r="O3144" s="31"/>
    </row>
    <row r="3145" spans="2:15" s="23" customFormat="1" ht="13.35" customHeight="1" x14ac:dyDescent="0.2">
      <c r="B3145" s="31"/>
      <c r="C3145" s="31"/>
      <c r="D3145" s="31"/>
      <c r="O3145" s="31"/>
    </row>
    <row r="3146" spans="2:15" s="23" customFormat="1" ht="13.35" customHeight="1" x14ac:dyDescent="0.2">
      <c r="B3146" s="31"/>
      <c r="C3146" s="31"/>
      <c r="D3146" s="31"/>
      <c r="O3146" s="31"/>
    </row>
    <row r="3147" spans="2:15" s="23" customFormat="1" ht="13.35" customHeight="1" x14ac:dyDescent="0.2">
      <c r="B3147" s="31"/>
      <c r="C3147" s="31"/>
      <c r="D3147" s="31"/>
      <c r="O3147" s="31"/>
    </row>
    <row r="3148" spans="2:15" s="23" customFormat="1" ht="13.35" customHeight="1" x14ac:dyDescent="0.2">
      <c r="B3148" s="31"/>
      <c r="C3148" s="31"/>
      <c r="D3148" s="31"/>
      <c r="O3148" s="31"/>
    </row>
    <row r="3149" spans="2:15" s="23" customFormat="1" ht="13.35" customHeight="1" x14ac:dyDescent="0.2">
      <c r="B3149" s="31"/>
      <c r="C3149" s="31"/>
      <c r="D3149" s="31"/>
      <c r="O3149" s="31"/>
    </row>
    <row r="3150" spans="2:15" s="23" customFormat="1" ht="13.35" customHeight="1" x14ac:dyDescent="0.2">
      <c r="B3150" s="31"/>
      <c r="C3150" s="31"/>
      <c r="D3150" s="31"/>
      <c r="O3150" s="31"/>
    </row>
    <row r="3151" spans="2:15" s="23" customFormat="1" ht="13.35" customHeight="1" x14ac:dyDescent="0.2">
      <c r="B3151" s="31"/>
      <c r="C3151" s="31"/>
      <c r="D3151" s="31"/>
      <c r="O3151" s="31"/>
    </row>
    <row r="3152" spans="2:15" s="23" customFormat="1" ht="13.35" customHeight="1" x14ac:dyDescent="0.2">
      <c r="B3152" s="31"/>
      <c r="C3152" s="31"/>
      <c r="D3152" s="31"/>
      <c r="O3152" s="31"/>
    </row>
    <row r="3153" spans="2:15" s="23" customFormat="1" ht="13.35" customHeight="1" x14ac:dyDescent="0.2">
      <c r="B3153" s="31"/>
      <c r="C3153" s="31"/>
      <c r="D3153" s="31"/>
      <c r="O3153" s="31"/>
    </row>
    <row r="3154" spans="2:15" s="23" customFormat="1" ht="13.35" customHeight="1" x14ac:dyDescent="0.2">
      <c r="B3154" s="31"/>
      <c r="C3154" s="31"/>
      <c r="D3154" s="31"/>
      <c r="O3154" s="31"/>
    </row>
    <row r="3155" spans="2:15" s="23" customFormat="1" ht="13.35" customHeight="1" x14ac:dyDescent="0.2">
      <c r="B3155" s="31"/>
      <c r="C3155" s="31"/>
      <c r="D3155" s="31"/>
      <c r="O3155" s="31"/>
    </row>
    <row r="3156" spans="2:15" s="23" customFormat="1" ht="13.35" customHeight="1" x14ac:dyDescent="0.2">
      <c r="B3156" s="31"/>
      <c r="C3156" s="31"/>
      <c r="D3156" s="31"/>
      <c r="O3156" s="31"/>
    </row>
    <row r="3157" spans="2:15" s="23" customFormat="1" ht="13.35" customHeight="1" x14ac:dyDescent="0.2">
      <c r="B3157" s="31"/>
      <c r="C3157" s="31"/>
      <c r="D3157" s="31"/>
      <c r="O3157" s="31"/>
    </row>
    <row r="3158" spans="2:15" s="23" customFormat="1" ht="13.35" customHeight="1" x14ac:dyDescent="0.2">
      <c r="B3158" s="31"/>
      <c r="C3158" s="31"/>
      <c r="D3158" s="31"/>
      <c r="O3158" s="31"/>
    </row>
    <row r="3159" spans="2:15" s="23" customFormat="1" ht="13.35" customHeight="1" x14ac:dyDescent="0.2">
      <c r="B3159" s="31"/>
      <c r="C3159" s="31"/>
      <c r="D3159" s="31"/>
      <c r="O3159" s="31"/>
    </row>
    <row r="3160" spans="2:15" s="23" customFormat="1" ht="13.35" customHeight="1" x14ac:dyDescent="0.2">
      <c r="B3160" s="31"/>
      <c r="C3160" s="31"/>
      <c r="D3160" s="31"/>
      <c r="O3160" s="31"/>
    </row>
    <row r="3161" spans="2:15" s="23" customFormat="1" ht="13.35" customHeight="1" x14ac:dyDescent="0.2">
      <c r="B3161" s="31"/>
      <c r="C3161" s="31"/>
      <c r="D3161" s="31"/>
      <c r="O3161" s="31"/>
    </row>
    <row r="3162" spans="2:15" s="23" customFormat="1" ht="13.35" customHeight="1" x14ac:dyDescent="0.2">
      <c r="B3162" s="31"/>
      <c r="C3162" s="31"/>
      <c r="D3162" s="31"/>
      <c r="O3162" s="31"/>
    </row>
    <row r="3163" spans="2:15" s="23" customFormat="1" ht="13.35" customHeight="1" x14ac:dyDescent="0.2">
      <c r="B3163" s="31"/>
      <c r="C3163" s="31"/>
      <c r="D3163" s="31"/>
      <c r="O3163" s="31"/>
    </row>
    <row r="3164" spans="2:15" s="23" customFormat="1" ht="13.35" customHeight="1" x14ac:dyDescent="0.2">
      <c r="B3164" s="31"/>
      <c r="C3164" s="31"/>
      <c r="D3164" s="31"/>
      <c r="O3164" s="31"/>
    </row>
    <row r="3165" spans="2:15" x14ac:dyDescent="0.2">
      <c r="C3165" s="31"/>
      <c r="D3165" s="31"/>
      <c r="E3165" s="23"/>
      <c r="F3165" s="23"/>
      <c r="G3165" s="23"/>
      <c r="H3165" s="23"/>
      <c r="I3165" s="23"/>
    </row>
  </sheetData>
  <mergeCells count="12">
    <mergeCell ref="C4:D9"/>
    <mergeCell ref="E4:E9"/>
    <mergeCell ref="F4:F9"/>
    <mergeCell ref="G4:G9"/>
    <mergeCell ref="M4:M9"/>
    <mergeCell ref="N4:N9"/>
    <mergeCell ref="O4:O9"/>
    <mergeCell ref="H4:H9"/>
    <mergeCell ref="I4:I9"/>
    <mergeCell ref="J4:J9"/>
    <mergeCell ref="K4:K9"/>
    <mergeCell ref="L4:L9"/>
  </mergeCells>
  <conditionalFormatting sqref="E62:F62 K62:R62 H62:I62">
    <cfRule type="cellIs" dxfId="27" priority="28" operator="notEqual">
      <formula>E63</formula>
    </cfRule>
  </conditionalFormatting>
  <conditionalFormatting sqref="S62">
    <cfRule type="cellIs" dxfId="26" priority="27" operator="notEqual">
      <formula>S63</formula>
    </cfRule>
  </conditionalFormatting>
  <conditionalFormatting sqref="K83">
    <cfRule type="cellIs" dxfId="25" priority="26" operator="notEqual">
      <formula>K84</formula>
    </cfRule>
  </conditionalFormatting>
  <conditionalFormatting sqref="L83">
    <cfRule type="cellIs" dxfId="24" priority="25" operator="notEqual">
      <formula>L84</formula>
    </cfRule>
  </conditionalFormatting>
  <conditionalFormatting sqref="M83">
    <cfRule type="cellIs" dxfId="23" priority="24" operator="notEqual">
      <formula>M84</formula>
    </cfRule>
  </conditionalFormatting>
  <conditionalFormatting sqref="E104">
    <cfRule type="cellIs" dxfId="22" priority="23" operator="notEqual">
      <formula>E105</formula>
    </cfRule>
  </conditionalFormatting>
  <conditionalFormatting sqref="G104">
    <cfRule type="cellIs" dxfId="21" priority="22" operator="notEqual">
      <formula>G105</formula>
    </cfRule>
  </conditionalFormatting>
  <conditionalFormatting sqref="H104">
    <cfRule type="cellIs" dxfId="20" priority="21" operator="notEqual">
      <formula>H105</formula>
    </cfRule>
  </conditionalFormatting>
  <conditionalFormatting sqref="I104">
    <cfRule type="cellIs" dxfId="19" priority="20" operator="notEqual">
      <formula>I105</formula>
    </cfRule>
  </conditionalFormatting>
  <conditionalFormatting sqref="E125">
    <cfRule type="cellIs" dxfId="18" priority="19" operator="notEqual">
      <formula>E126</formula>
    </cfRule>
  </conditionalFormatting>
  <conditionalFormatting sqref="F125">
    <cfRule type="cellIs" dxfId="17" priority="18" operator="notEqual">
      <formula>F126</formula>
    </cfRule>
  </conditionalFormatting>
  <conditionalFormatting sqref="G125">
    <cfRule type="cellIs" dxfId="16" priority="17" operator="notEqual">
      <formula>G126</formula>
    </cfRule>
  </conditionalFormatting>
  <conditionalFormatting sqref="H125">
    <cfRule type="cellIs" dxfId="15" priority="16" operator="notEqual">
      <formula>H126</formula>
    </cfRule>
  </conditionalFormatting>
  <conditionalFormatting sqref="I146">
    <cfRule type="cellIs" dxfId="14" priority="15" operator="notEqual">
      <formula>I147</formula>
    </cfRule>
  </conditionalFormatting>
  <conditionalFormatting sqref="E146">
    <cfRule type="cellIs" dxfId="13" priority="14" operator="notEqual">
      <formula>E147</formula>
    </cfRule>
  </conditionalFormatting>
  <conditionalFormatting sqref="F104">
    <cfRule type="cellIs" dxfId="12" priority="13" operator="notEqual">
      <formula>F105</formula>
    </cfRule>
  </conditionalFormatting>
  <conditionalFormatting sqref="F83">
    <cfRule type="cellIs" dxfId="11" priority="12" operator="notEqual">
      <formula>F84</formula>
    </cfRule>
  </conditionalFormatting>
  <conditionalFormatting sqref="J62">
    <cfRule type="cellIs" dxfId="10" priority="11" operator="notEqual">
      <formula>J63</formula>
    </cfRule>
  </conditionalFormatting>
  <conditionalFormatting sqref="G62">
    <cfRule type="cellIs" dxfId="9" priority="10" operator="notEqual">
      <formula>G63</formula>
    </cfRule>
  </conditionalFormatting>
  <conditionalFormatting sqref="N83">
    <cfRule type="cellIs" dxfId="8" priority="9" operator="notEqual">
      <formula>N84</formula>
    </cfRule>
  </conditionalFormatting>
  <conditionalFormatting sqref="O83">
    <cfRule type="cellIs" dxfId="7" priority="8" operator="notEqual">
      <formula>O84</formula>
    </cfRule>
  </conditionalFormatting>
  <conditionalFormatting sqref="G83">
    <cfRule type="cellIs" dxfId="6" priority="7" operator="notEqual">
      <formula>G84</formula>
    </cfRule>
  </conditionalFormatting>
  <conditionalFormatting sqref="H83">
    <cfRule type="cellIs" dxfId="5" priority="6" operator="notEqual">
      <formula>H84</formula>
    </cfRule>
  </conditionalFormatting>
  <conditionalFormatting sqref="E83">
    <cfRule type="cellIs" dxfId="4" priority="5" operator="notEqual">
      <formula>E84</formula>
    </cfRule>
  </conditionalFormatting>
  <conditionalFormatting sqref="I125">
    <cfRule type="cellIs" dxfId="3" priority="4" operator="notEqual">
      <formula>I126</formula>
    </cfRule>
  </conditionalFormatting>
  <conditionalFormatting sqref="F146">
    <cfRule type="cellIs" dxfId="2" priority="3" operator="notEqual">
      <formula>F147</formula>
    </cfRule>
  </conditionalFormatting>
  <conditionalFormatting sqref="G146">
    <cfRule type="cellIs" dxfId="1" priority="2" operator="notEqual">
      <formula>G147</formula>
    </cfRule>
  </conditionalFormatting>
  <conditionalFormatting sqref="H146">
    <cfRule type="cellIs" dxfId="0" priority="1" operator="notEqual">
      <formula>H147</formula>
    </cfRule>
  </conditionalFormatting>
  <hyperlinks>
    <hyperlink ref="J29"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3165"/>
  <sheetViews>
    <sheetView showGridLines="0" zoomScaleNormal="100" workbookViewId="0"/>
  </sheetViews>
  <sheetFormatPr defaultColWidth="9.140625" defaultRowHeight="12.75" x14ac:dyDescent="0.2"/>
  <cols>
    <col min="1" max="1" width="3.7109375" style="125" customWidth="1"/>
    <col min="2" max="2" width="0.85546875" style="31" customWidth="1"/>
    <col min="3" max="3" width="2.7109375" style="132" customWidth="1"/>
    <col min="4" max="4" width="19.7109375" style="132" customWidth="1"/>
    <col min="5" max="6" width="11.5703125" style="132" customWidth="1"/>
    <col min="7" max="7" width="11.5703125" style="634" customWidth="1"/>
    <col min="8" max="15" width="11.5703125" style="95" customWidth="1"/>
    <col min="16" max="17" width="9.140625" style="95"/>
    <col min="18" max="18" width="14.5703125" style="95" bestFit="1" customWidth="1"/>
    <col min="19" max="19" width="10.7109375" style="95" bestFit="1" customWidth="1"/>
    <col min="20" max="23" width="9.140625" style="95"/>
    <col min="24" max="28" width="9.140625" style="636"/>
    <col min="29" max="29" width="10" style="636" bestFit="1" customWidth="1"/>
    <col min="30" max="35" width="9.140625" style="636"/>
    <col min="36" max="16384" width="9.140625" style="125"/>
  </cols>
  <sheetData>
    <row r="1" spans="2:36" s="31" customFormat="1" ht="15" customHeight="1" x14ac:dyDescent="0.2">
      <c r="B1" s="238" t="s">
        <v>368</v>
      </c>
      <c r="C1" s="57"/>
      <c r="D1" s="57"/>
      <c r="E1" s="122"/>
      <c r="F1" s="122"/>
      <c r="G1" s="624"/>
      <c r="H1" s="93"/>
      <c r="I1" s="93"/>
      <c r="J1" s="93"/>
      <c r="K1" s="93"/>
      <c r="L1" s="93"/>
      <c r="M1" s="93"/>
      <c r="N1" s="93"/>
      <c r="O1" s="93"/>
    </row>
    <row r="2" spans="2:36" s="31" customFormat="1" ht="15" customHeight="1" x14ac:dyDescent="0.2">
      <c r="B2" s="642"/>
      <c r="C2" s="643" t="s">
        <v>141</v>
      </c>
      <c r="D2" s="644"/>
      <c r="E2" s="656" t="s">
        <v>376</v>
      </c>
      <c r="F2" s="645"/>
      <c r="G2" s="646"/>
      <c r="H2" s="645"/>
      <c r="I2" s="645"/>
      <c r="J2" s="645"/>
      <c r="K2" s="645"/>
      <c r="L2" s="646"/>
      <c r="M2" s="646"/>
      <c r="N2" s="645"/>
      <c r="O2" s="647"/>
    </row>
    <row r="3" spans="2:36" s="135" customFormat="1" ht="15" customHeight="1" x14ac:dyDescent="0.2">
      <c r="B3" s="642"/>
      <c r="C3" s="643" t="s">
        <v>92</v>
      </c>
      <c r="D3" s="673"/>
      <c r="E3" s="672" t="s">
        <v>94</v>
      </c>
      <c r="F3" s="649"/>
      <c r="G3" s="646" t="s">
        <v>95</v>
      </c>
      <c r="H3" s="648"/>
      <c r="I3" s="649"/>
      <c r="J3" s="648" t="s">
        <v>96</v>
      </c>
      <c r="K3" s="648"/>
      <c r="L3" s="646"/>
      <c r="M3" s="663"/>
      <c r="N3" s="649" t="s">
        <v>78</v>
      </c>
      <c r="O3" s="649" t="s">
        <v>78</v>
      </c>
      <c r="R3" s="93"/>
      <c r="S3" s="93"/>
      <c r="T3" s="93"/>
      <c r="U3" s="93"/>
      <c r="V3" s="93"/>
      <c r="W3" s="93"/>
      <c r="X3" s="93"/>
      <c r="Y3" s="635"/>
      <c r="Z3" s="635"/>
      <c r="AA3" s="635"/>
      <c r="AB3" s="635"/>
      <c r="AC3" s="635"/>
      <c r="AD3" s="635"/>
      <c r="AE3" s="635"/>
      <c r="AF3" s="635"/>
      <c r="AG3" s="635"/>
      <c r="AH3" s="635"/>
      <c r="AI3" s="635"/>
      <c r="AJ3" s="635"/>
    </row>
    <row r="4" spans="2:36" s="31" customFormat="1" ht="12.6" customHeight="1" x14ac:dyDescent="0.2">
      <c r="B4" s="650"/>
      <c r="C4" s="889" t="s">
        <v>279</v>
      </c>
      <c r="D4" s="892"/>
      <c r="E4" s="813" t="s">
        <v>1</v>
      </c>
      <c r="F4" s="810" t="s">
        <v>9</v>
      </c>
      <c r="G4" s="813" t="s">
        <v>283</v>
      </c>
      <c r="H4" s="813" t="s">
        <v>84</v>
      </c>
      <c r="I4" s="810" t="s">
        <v>4</v>
      </c>
      <c r="J4" s="813" t="s">
        <v>243</v>
      </c>
      <c r="K4" s="813" t="s">
        <v>244</v>
      </c>
      <c r="L4" s="813" t="s">
        <v>284</v>
      </c>
      <c r="M4" s="810" t="s">
        <v>99</v>
      </c>
      <c r="N4" s="810" t="s">
        <v>21</v>
      </c>
      <c r="O4" s="810" t="s">
        <v>281</v>
      </c>
    </row>
    <row r="5" spans="2:36" s="31" customFormat="1" ht="12.6" customHeight="1" x14ac:dyDescent="0.2">
      <c r="B5" s="650"/>
      <c r="C5" s="890"/>
      <c r="D5" s="893"/>
      <c r="E5" s="814"/>
      <c r="F5" s="811"/>
      <c r="G5" s="814"/>
      <c r="H5" s="814"/>
      <c r="I5" s="811"/>
      <c r="J5" s="814"/>
      <c r="K5" s="814"/>
      <c r="L5" s="814"/>
      <c r="M5" s="811"/>
      <c r="N5" s="811"/>
      <c r="O5" s="811"/>
    </row>
    <row r="6" spans="2:36" s="31" customFormat="1" ht="12.6" customHeight="1" x14ac:dyDescent="0.2">
      <c r="B6" s="650"/>
      <c r="C6" s="890"/>
      <c r="D6" s="893"/>
      <c r="E6" s="814"/>
      <c r="F6" s="811"/>
      <c r="G6" s="814"/>
      <c r="H6" s="814"/>
      <c r="I6" s="811"/>
      <c r="J6" s="814"/>
      <c r="K6" s="814"/>
      <c r="L6" s="814"/>
      <c r="M6" s="811"/>
      <c r="N6" s="811"/>
      <c r="O6" s="811"/>
    </row>
    <row r="7" spans="2:36" s="31" customFormat="1" ht="12.6" customHeight="1" x14ac:dyDescent="0.2">
      <c r="B7" s="650"/>
      <c r="C7" s="890"/>
      <c r="D7" s="893"/>
      <c r="E7" s="814"/>
      <c r="F7" s="811"/>
      <c r="G7" s="814"/>
      <c r="H7" s="814"/>
      <c r="I7" s="811"/>
      <c r="J7" s="814"/>
      <c r="K7" s="814"/>
      <c r="L7" s="814"/>
      <c r="M7" s="811"/>
      <c r="N7" s="811"/>
      <c r="O7" s="811"/>
    </row>
    <row r="8" spans="2:36" s="31" customFormat="1" ht="12.6" customHeight="1" x14ac:dyDescent="0.2">
      <c r="B8" s="650"/>
      <c r="C8" s="890"/>
      <c r="D8" s="893"/>
      <c r="E8" s="814"/>
      <c r="F8" s="811"/>
      <c r="G8" s="814"/>
      <c r="H8" s="814"/>
      <c r="I8" s="811"/>
      <c r="J8" s="814"/>
      <c r="K8" s="814"/>
      <c r="L8" s="814"/>
      <c r="M8" s="811"/>
      <c r="N8" s="811"/>
      <c r="O8" s="811"/>
    </row>
    <row r="9" spans="2:36" s="31" customFormat="1" ht="12.6" customHeight="1" x14ac:dyDescent="0.2">
      <c r="B9" s="651"/>
      <c r="C9" s="891"/>
      <c r="D9" s="894"/>
      <c r="E9" s="815"/>
      <c r="F9" s="812"/>
      <c r="G9" s="815"/>
      <c r="H9" s="815"/>
      <c r="I9" s="812"/>
      <c r="J9" s="815"/>
      <c r="K9" s="815"/>
      <c r="L9" s="815"/>
      <c r="M9" s="812"/>
      <c r="N9" s="812"/>
      <c r="O9" s="812"/>
    </row>
    <row r="10" spans="2:36" s="31" customFormat="1" ht="13.35" customHeight="1" x14ac:dyDescent="0.2">
      <c r="B10" s="633"/>
      <c r="C10" s="652" t="s">
        <v>32</v>
      </c>
      <c r="D10" s="674" t="s">
        <v>112</v>
      </c>
      <c r="E10" s="667">
        <f>A3.5.8!E12/A3.5.8!$O12</f>
        <v>2.2797109298648463E-2</v>
      </c>
      <c r="F10" s="671">
        <f>A3.5.8!F12/A3.5.8!$O12</f>
        <v>1.1870578886568409E-3</v>
      </c>
      <c r="G10" s="667">
        <f>A3.5.8!G12/A3.5.8!$O12</f>
        <v>7.3934792816258504E-2</v>
      </c>
      <c r="H10" s="667">
        <f>A3.5.8!H12/A3.5.8!$O12</f>
        <v>3.0875050379927248E-3</v>
      </c>
      <c r="I10" s="671">
        <f>A3.5.8!I12/A3.5.8!$O12</f>
        <v>4.7599384152693845E-2</v>
      </c>
      <c r="J10" s="667">
        <f>A3.5.8!J12/A3.5.8!$O12</f>
        <v>0.18283749601561874</v>
      </c>
      <c r="K10" s="667">
        <f>A3.5.8!K12/A3.5.8!$O12</f>
        <v>2.4745530609058548E-2</v>
      </c>
      <c r="L10" s="667">
        <f>A3.5.8!L12/A3.5.8!$O12</f>
        <v>0.6022372652254544</v>
      </c>
      <c r="M10" s="671">
        <f>A3.5.8!M12/A3.5.8!$O12</f>
        <v>3.9132465822262166E-2</v>
      </c>
      <c r="N10" s="671">
        <f>A3.5.8!N12/A3.5.8!$O12</f>
        <v>2.441393133355878E-3</v>
      </c>
      <c r="O10" s="668">
        <f>A3.5.8!O12/A3.5.8!$O12</f>
        <v>1</v>
      </c>
    </row>
    <row r="11" spans="2:36" s="31" customFormat="1" ht="13.35" customHeight="1" x14ac:dyDescent="0.2">
      <c r="B11" s="29"/>
      <c r="C11" s="127" t="s">
        <v>33</v>
      </c>
      <c r="D11" s="406" t="s">
        <v>61</v>
      </c>
      <c r="E11" s="509">
        <f>A3.5.8!E13/A3.5.8!$O13</f>
        <v>2.4091417614291701E-2</v>
      </c>
      <c r="F11" s="510">
        <f>A3.5.8!F13/A3.5.8!$O13</f>
        <v>1.5356570342856953E-3</v>
      </c>
      <c r="G11" s="509">
        <f>A3.5.8!G13/A3.5.8!$O13</f>
        <v>9.4387510224541088E-2</v>
      </c>
      <c r="H11" s="509">
        <f>A3.5.8!H13/A3.5.8!$O13</f>
        <v>2.8883017278091326E-3</v>
      </c>
      <c r="I11" s="510">
        <f>A3.5.8!I13/A3.5.8!$O13</f>
        <v>4.8123611299542381E-2</v>
      </c>
      <c r="J11" s="509">
        <f>A3.5.8!J13/A3.5.8!$O13</f>
        <v>0.19503341850162087</v>
      </c>
      <c r="K11" s="509">
        <f>A3.5.8!K13/A3.5.8!$O13</f>
        <v>3.0678110231245111E-2</v>
      </c>
      <c r="L11" s="509">
        <f>A3.5.8!L13/A3.5.8!$O13</f>
        <v>0.56123020894949338</v>
      </c>
      <c r="M11" s="510">
        <f>A3.5.8!M13/A3.5.8!$O13</f>
        <v>4.0821241055026228E-2</v>
      </c>
      <c r="N11" s="510">
        <f>A3.5.8!N13/A3.5.8!$O13</f>
        <v>1.2105233621445728E-3</v>
      </c>
      <c r="O11" s="669">
        <f>A3.5.8!O13/A3.5.8!$O13</f>
        <v>1</v>
      </c>
    </row>
    <row r="12" spans="2:36" s="31" customFormat="1" ht="13.35" customHeight="1" x14ac:dyDescent="0.2">
      <c r="B12" s="29"/>
      <c r="C12" s="130" t="s">
        <v>34</v>
      </c>
      <c r="D12" s="406" t="s">
        <v>62</v>
      </c>
      <c r="E12" s="509">
        <f>A3.5.8!E14/A3.5.8!$O14</f>
        <v>2.8403922466835235E-2</v>
      </c>
      <c r="F12" s="510">
        <f>A3.5.8!F14/A3.5.8!$O14</f>
        <v>1.7919986544286603E-3</v>
      </c>
      <c r="G12" s="509">
        <f>A3.5.8!G14/A3.5.8!$O14</f>
        <v>0.11017102847870888</v>
      </c>
      <c r="H12" s="509">
        <f>A3.5.8!H14/A3.5.8!$O14</f>
        <v>3.6743408913847654E-3</v>
      </c>
      <c r="I12" s="510">
        <f>A3.5.8!I14/A3.5.8!$O14</f>
        <v>5.5259809891471355E-2</v>
      </c>
      <c r="J12" s="509">
        <f>A3.5.8!J14/A3.5.8!$O14</f>
        <v>0.20501605978673379</v>
      </c>
      <c r="K12" s="509">
        <f>A3.5.8!K14/A3.5.8!$O14</f>
        <v>3.0301514414161415E-2</v>
      </c>
      <c r="L12" s="509">
        <f>A3.5.8!L14/A3.5.8!$O14</f>
        <v>0.51656294598758912</v>
      </c>
      <c r="M12" s="510">
        <f>A3.5.8!M14/A3.5.8!$O14</f>
        <v>4.7803997648463055E-2</v>
      </c>
      <c r="N12" s="510">
        <f>A3.5.8!N14/A3.5.8!$O14</f>
        <v>1.0143817802236784E-3</v>
      </c>
      <c r="O12" s="669">
        <f>A3.5.8!O14/A3.5.8!$O14</f>
        <v>1</v>
      </c>
    </row>
    <row r="13" spans="2:36" s="31" customFormat="1" ht="13.35" customHeight="1" x14ac:dyDescent="0.2">
      <c r="B13" s="29"/>
      <c r="C13" s="130" t="s">
        <v>35</v>
      </c>
      <c r="D13" s="406" t="s">
        <v>58</v>
      </c>
      <c r="E13" s="509">
        <f>A3.5.8!E15/A3.5.8!$O15</f>
        <v>3.518489740285257E-2</v>
      </c>
      <c r="F13" s="510">
        <f>A3.5.8!F15/A3.5.8!$O15</f>
        <v>1.5929545939276514E-3</v>
      </c>
      <c r="G13" s="509">
        <f>A3.5.8!G15/A3.5.8!$O15</f>
        <v>0.12549177439383349</v>
      </c>
      <c r="H13" s="509">
        <f>A3.5.8!H15/A3.5.8!$O15</f>
        <v>4.2646506904567578E-3</v>
      </c>
      <c r="I13" s="510">
        <f>A3.5.8!I15/A3.5.8!$O15</f>
        <v>5.2852272882573798E-2</v>
      </c>
      <c r="J13" s="509">
        <f>A3.5.8!J15/A3.5.8!$O15</f>
        <v>0.20898450526531184</v>
      </c>
      <c r="K13" s="509">
        <f>A3.5.8!K15/A3.5.8!$O15</f>
        <v>3.2768830777444885E-2</v>
      </c>
      <c r="L13" s="509">
        <f>A3.5.8!L15/A3.5.8!$O15</f>
        <v>0.48235511870680176</v>
      </c>
      <c r="M13" s="510">
        <f>A3.5.8!M15/A3.5.8!$O15</f>
        <v>5.5164224709899755E-2</v>
      </c>
      <c r="N13" s="510">
        <f>A3.5.8!N15/A3.5.8!$O15</f>
        <v>1.3407705768975601E-3</v>
      </c>
      <c r="O13" s="669">
        <f>A3.5.8!O15/A3.5.8!$O15</f>
        <v>1</v>
      </c>
    </row>
    <row r="14" spans="2:36" s="31" customFormat="1" ht="13.35" customHeight="1" x14ac:dyDescent="0.2">
      <c r="B14" s="29"/>
      <c r="C14" s="130" t="s">
        <v>36</v>
      </c>
      <c r="D14" s="406" t="s">
        <v>59</v>
      </c>
      <c r="E14" s="509">
        <f>A3.5.8!E16/A3.5.8!$O16</f>
        <v>3.5018737943954908E-2</v>
      </c>
      <c r="F14" s="510">
        <f>A3.5.8!F16/A3.5.8!$O16</f>
        <v>1.8775130902942538E-3</v>
      </c>
      <c r="G14" s="509">
        <f>A3.5.8!G16/A3.5.8!$O16</f>
        <v>0.13169384955385882</v>
      </c>
      <c r="H14" s="509">
        <f>A3.5.8!H16/A3.5.8!$O16</f>
        <v>5.6960149032872914E-3</v>
      </c>
      <c r="I14" s="510">
        <f>A3.5.8!I16/A3.5.8!$O16</f>
        <v>6.3844176489862972E-2</v>
      </c>
      <c r="J14" s="509">
        <f>A3.5.8!J16/A3.5.8!$O16</f>
        <v>0.21982618070017429</v>
      </c>
      <c r="K14" s="509">
        <f>A3.5.8!K16/A3.5.8!$O16</f>
        <v>3.7947355844188353E-2</v>
      </c>
      <c r="L14" s="509">
        <f>A3.5.8!L16/A3.5.8!$O16</f>
        <v>0.45208038804945666</v>
      </c>
      <c r="M14" s="510">
        <f>A3.5.8!M16/A3.5.8!$O16</f>
        <v>5.1632945888688137E-2</v>
      </c>
      <c r="N14" s="510">
        <f>A3.5.8!N16/A3.5.8!$O16</f>
        <v>3.8283753623438656E-4</v>
      </c>
      <c r="O14" s="669">
        <f>A3.5.8!O16/A3.5.8!$O16</f>
        <v>1</v>
      </c>
    </row>
    <row r="15" spans="2:36" s="31" customFormat="1" ht="13.35" customHeight="1" x14ac:dyDescent="0.2">
      <c r="B15" s="29"/>
      <c r="C15" s="130" t="s">
        <v>37</v>
      </c>
      <c r="D15" s="406" t="s">
        <v>63</v>
      </c>
      <c r="E15" s="509">
        <f>A3.5.8!E17/A3.5.8!$O17</f>
        <v>3.168403981728786E-2</v>
      </c>
      <c r="F15" s="510">
        <f>A3.5.8!F17/A3.5.8!$O17</f>
        <v>1.8750493335668791E-3</v>
      </c>
      <c r="G15" s="509">
        <f>A3.5.8!G17/A3.5.8!$O17</f>
        <v>0.16875670435324683</v>
      </c>
      <c r="H15" s="509">
        <f>A3.5.8!H17/A3.5.8!$O17</f>
        <v>5.649883234360855E-3</v>
      </c>
      <c r="I15" s="510">
        <f>A3.5.8!I17/A3.5.8!$O17</f>
        <v>5.9450453072047237E-2</v>
      </c>
      <c r="J15" s="509">
        <f>A3.5.8!J17/A3.5.8!$O17</f>
        <v>0.21184885331718342</v>
      </c>
      <c r="K15" s="509">
        <f>A3.5.8!K17/A3.5.8!$O17</f>
        <v>3.9437697288251236E-2</v>
      </c>
      <c r="L15" s="509">
        <f>A3.5.8!L17/A3.5.8!$O17</f>
        <v>0.43073560415864082</v>
      </c>
      <c r="M15" s="510">
        <f>A3.5.8!M17/A3.5.8!$O17</f>
        <v>5.0258000274508517E-2</v>
      </c>
      <c r="N15" s="510">
        <f>A3.5.8!N17/A3.5.8!$O17</f>
        <v>3.0371515090627172E-4</v>
      </c>
      <c r="O15" s="669">
        <f>A3.5.8!O17/A3.5.8!$O17</f>
        <v>1</v>
      </c>
    </row>
    <row r="16" spans="2:36" s="31" customFormat="1" ht="13.35" customHeight="1" x14ac:dyDescent="0.2">
      <c r="B16" s="29"/>
      <c r="C16" s="130" t="s">
        <v>38</v>
      </c>
      <c r="D16" s="406" t="s">
        <v>64</v>
      </c>
      <c r="E16" s="509">
        <f>A3.5.8!E18/A3.5.8!$O18</f>
        <v>3.5410193247880958E-2</v>
      </c>
      <c r="F16" s="510">
        <f>A3.5.8!F18/A3.5.8!$O18</f>
        <v>2.7548827139105394E-3</v>
      </c>
      <c r="G16" s="509">
        <f>A3.5.8!G18/A3.5.8!$O18</f>
        <v>0.19319483445982238</v>
      </c>
      <c r="H16" s="509">
        <f>A3.5.8!H18/A3.5.8!$O18</f>
        <v>5.7427663223423055E-3</v>
      </c>
      <c r="I16" s="510">
        <f>A3.5.8!I18/A3.5.8!$O18</f>
        <v>5.7979188216901213E-2</v>
      </c>
      <c r="J16" s="509">
        <f>A3.5.8!J18/A3.5.8!$O18</f>
        <v>0.22474220107555021</v>
      </c>
      <c r="K16" s="509">
        <f>A3.5.8!K18/A3.5.8!$O18</f>
        <v>4.5160391134147389E-2</v>
      </c>
      <c r="L16" s="509">
        <f>A3.5.8!L18/A3.5.8!$O18</f>
        <v>0.3953539526520875</v>
      </c>
      <c r="M16" s="510">
        <f>A3.5.8!M18/A3.5.8!$O18</f>
        <v>3.9513821948819729E-2</v>
      </c>
      <c r="N16" s="510">
        <f>A3.5.8!N18/A3.5.8!$O18</f>
        <v>1.4776822853783403E-4</v>
      </c>
      <c r="O16" s="669">
        <f>A3.5.8!O18/A3.5.8!$O18</f>
        <v>1</v>
      </c>
    </row>
    <row r="17" spans="2:15" s="31" customFormat="1" ht="13.35" customHeight="1" x14ac:dyDescent="0.2">
      <c r="B17" s="29"/>
      <c r="C17" s="130" t="s">
        <v>39</v>
      </c>
      <c r="D17" s="406" t="s">
        <v>65</v>
      </c>
      <c r="E17" s="509">
        <f>A3.5.8!E19/A3.5.8!$O19</f>
        <v>2.6870179609411321E-2</v>
      </c>
      <c r="F17" s="510">
        <f>A3.5.8!F19/A3.5.8!$O19</f>
        <v>4.2027879011510162E-3</v>
      </c>
      <c r="G17" s="509">
        <f>A3.5.8!G19/A3.5.8!$O19</f>
        <v>0.22152573189672861</v>
      </c>
      <c r="H17" s="509">
        <f>A3.5.8!H19/A3.5.8!$O19</f>
        <v>8.8672860439633176E-3</v>
      </c>
      <c r="I17" s="510">
        <f>A3.5.8!I19/A3.5.8!$O19</f>
        <v>6.5240786344770915E-2</v>
      </c>
      <c r="J17" s="509">
        <f>A3.5.8!J19/A3.5.8!$O19</f>
        <v>0.18812798526969157</v>
      </c>
      <c r="K17" s="509">
        <f>A3.5.8!K19/A3.5.8!$O19</f>
        <v>4.5962874251243457E-2</v>
      </c>
      <c r="L17" s="509">
        <f>A3.5.8!L19/A3.5.8!$O19</f>
        <v>0.39969197236067311</v>
      </c>
      <c r="M17" s="510">
        <f>A3.5.8!M19/A3.5.8!$O19</f>
        <v>3.951039632236672E-2</v>
      </c>
      <c r="N17" s="510">
        <f>A3.5.8!N19/A3.5.8!$O19</f>
        <v>0</v>
      </c>
      <c r="O17" s="669">
        <f>A3.5.8!O19/A3.5.8!$O19</f>
        <v>1</v>
      </c>
    </row>
    <row r="18" spans="2:15" s="31" customFormat="1" ht="13.35" customHeight="1" x14ac:dyDescent="0.2">
      <c r="B18" s="29"/>
      <c r="C18" s="130" t="s">
        <v>40</v>
      </c>
      <c r="D18" s="406" t="s">
        <v>66</v>
      </c>
      <c r="E18" s="509">
        <f>A3.5.8!E20/A3.5.8!$O20</f>
        <v>3.9598343535024796E-2</v>
      </c>
      <c r="F18" s="510">
        <f>A3.5.8!F20/A3.5.8!$O20</f>
        <v>7.0945573392264252E-3</v>
      </c>
      <c r="G18" s="509">
        <f>A3.5.8!G20/A3.5.8!$O20</f>
        <v>0.25193900348219023</v>
      </c>
      <c r="H18" s="509">
        <f>A3.5.8!H20/A3.5.8!$O20</f>
        <v>3.1153758914591132E-3</v>
      </c>
      <c r="I18" s="510">
        <f>A3.5.8!I20/A3.5.8!$O20</f>
        <v>5.0164594015424578E-2</v>
      </c>
      <c r="J18" s="509">
        <f>A3.5.8!J20/A3.5.8!$O20</f>
        <v>0.20916829020627423</v>
      </c>
      <c r="K18" s="509">
        <f>A3.5.8!K20/A3.5.8!$O20</f>
        <v>4.7305732133205207E-2</v>
      </c>
      <c r="L18" s="509">
        <f>A3.5.8!L20/A3.5.8!$O20</f>
        <v>0.36183086735033615</v>
      </c>
      <c r="M18" s="510">
        <f>A3.5.8!M20/A3.5.8!$O20</f>
        <v>2.9783236046859431E-2</v>
      </c>
      <c r="N18" s="510">
        <f>A3.5.8!N20/A3.5.8!$O20</f>
        <v>0</v>
      </c>
      <c r="O18" s="669">
        <f>A3.5.8!O20/A3.5.8!$O20</f>
        <v>1</v>
      </c>
    </row>
    <row r="19" spans="2:15" s="31" customFormat="1" ht="13.35" customHeight="1" x14ac:dyDescent="0.2">
      <c r="B19" s="29"/>
      <c r="C19" s="130" t="s">
        <v>41</v>
      </c>
      <c r="D19" s="406" t="s">
        <v>114</v>
      </c>
      <c r="E19" s="509">
        <f>A3.5.8!E21/A3.5.8!$O21</f>
        <v>2.7269485290084196E-2</v>
      </c>
      <c r="F19" s="510">
        <f>A3.5.8!F21/A3.5.8!$O21</f>
        <v>8.6294366302686748E-3</v>
      </c>
      <c r="G19" s="509">
        <f>A3.5.8!G21/A3.5.8!$O21</f>
        <v>0.22771822427855887</v>
      </c>
      <c r="H19" s="509">
        <f>A3.5.8!H21/A3.5.8!$O21</f>
        <v>3.60174167318235E-3</v>
      </c>
      <c r="I19" s="510">
        <f>A3.5.8!I21/A3.5.8!$O21</f>
        <v>4.7583968732986301E-2</v>
      </c>
      <c r="J19" s="509">
        <f>A3.5.8!J21/A3.5.8!$O21</f>
        <v>0.20998577828137679</v>
      </c>
      <c r="K19" s="509">
        <f>A3.5.8!K21/A3.5.8!$O21</f>
        <v>5.2505036586560472E-2</v>
      </c>
      <c r="L19" s="509">
        <f>A3.5.8!L21/A3.5.8!$O21</f>
        <v>0.38581549261883563</v>
      </c>
      <c r="M19" s="510">
        <f>A3.5.8!M21/A3.5.8!$O21</f>
        <v>3.646680903596549E-2</v>
      </c>
      <c r="N19" s="510">
        <f>A3.5.8!N21/A3.5.8!$O21</f>
        <v>4.2402687218136232E-4</v>
      </c>
      <c r="O19" s="669">
        <f>A3.5.8!O21/A3.5.8!$O21</f>
        <v>1</v>
      </c>
    </row>
    <row r="20" spans="2:15" s="31" customFormat="1" ht="13.35" customHeight="1" x14ac:dyDescent="0.2">
      <c r="B20" s="29"/>
      <c r="C20" s="130" t="s">
        <v>42</v>
      </c>
      <c r="D20" s="406" t="s">
        <v>115</v>
      </c>
      <c r="E20" s="509">
        <f>A3.5.8!E22/A3.5.8!$O22</f>
        <v>2.0659431574572399E-2</v>
      </c>
      <c r="F20" s="510">
        <f>A3.5.8!F22/A3.5.8!$O22</f>
        <v>1.461064737423357E-2</v>
      </c>
      <c r="G20" s="509">
        <f>A3.5.8!G22/A3.5.8!$O22</f>
        <v>0.22338014460689906</v>
      </c>
      <c r="H20" s="509">
        <f>A3.5.8!H22/A3.5.8!$O22</f>
        <v>7.1153855950972355E-3</v>
      </c>
      <c r="I20" s="510">
        <f>A3.5.8!I22/A3.5.8!$O22</f>
        <v>3.9288314313324302E-2</v>
      </c>
      <c r="J20" s="509">
        <f>A3.5.8!J22/A3.5.8!$O22</f>
        <v>0.19118525409890177</v>
      </c>
      <c r="K20" s="509">
        <f>A3.5.8!K22/A3.5.8!$O22</f>
        <v>5.512214852662245E-2</v>
      </c>
      <c r="L20" s="509">
        <f>A3.5.8!L22/A3.5.8!$O22</f>
        <v>0.40643188577687867</v>
      </c>
      <c r="M20" s="510">
        <f>A3.5.8!M22/A3.5.8!$O22</f>
        <v>4.2206788133470501E-2</v>
      </c>
      <c r="N20" s="510">
        <f>A3.5.8!N22/A3.5.8!$O22</f>
        <v>0</v>
      </c>
      <c r="O20" s="669">
        <f>A3.5.8!O22/A3.5.8!$O22</f>
        <v>1</v>
      </c>
    </row>
    <row r="21" spans="2:15" s="31" customFormat="1" ht="13.35" customHeight="1" x14ac:dyDescent="0.2">
      <c r="B21" s="29"/>
      <c r="C21" s="130" t="s">
        <v>43</v>
      </c>
      <c r="D21" s="406" t="s">
        <v>116</v>
      </c>
      <c r="E21" s="509">
        <f>A3.5.8!E23/A3.5.8!$O23</f>
        <v>2.8248926375404368E-2</v>
      </c>
      <c r="F21" s="510">
        <f>A3.5.8!F23/A3.5.8!$O23</f>
        <v>5.7543650409928888E-3</v>
      </c>
      <c r="G21" s="509">
        <f>A3.5.8!G23/A3.5.8!$O23</f>
        <v>0.27009663367143416</v>
      </c>
      <c r="H21" s="509">
        <f>A3.5.8!H23/A3.5.8!$O23</f>
        <v>5.3465417515083033E-3</v>
      </c>
      <c r="I21" s="510">
        <f>A3.5.8!I23/A3.5.8!$O23</f>
        <v>3.1158044961034307E-2</v>
      </c>
      <c r="J21" s="509">
        <f>A3.5.8!J23/A3.5.8!$O23</f>
        <v>0.13837664859604573</v>
      </c>
      <c r="K21" s="509">
        <f>A3.5.8!K23/A3.5.8!$O23</f>
        <v>7.3670699958323746E-2</v>
      </c>
      <c r="L21" s="509">
        <f>A3.5.8!L23/A3.5.8!$O23</f>
        <v>0.38124101396039772</v>
      </c>
      <c r="M21" s="510">
        <f>A3.5.8!M23/A3.5.8!$O23</f>
        <v>6.6107125684858797E-2</v>
      </c>
      <c r="N21" s="510">
        <f>A3.5.8!N23/A3.5.8!$O23</f>
        <v>0</v>
      </c>
      <c r="O21" s="669">
        <f>A3.5.8!O23/A3.5.8!$O23</f>
        <v>1</v>
      </c>
    </row>
    <row r="22" spans="2:15" s="31" customFormat="1" ht="13.35" customHeight="1" x14ac:dyDescent="0.2">
      <c r="B22" s="29"/>
      <c r="C22" s="130" t="s">
        <v>44</v>
      </c>
      <c r="D22" s="406" t="s">
        <v>117</v>
      </c>
      <c r="E22" s="509">
        <f>A3.5.8!E24/A3.5.8!$O24</f>
        <v>0</v>
      </c>
      <c r="F22" s="510">
        <f>A3.5.8!F24/A3.5.8!$O24</f>
        <v>1.855257696513879E-2</v>
      </c>
      <c r="G22" s="509">
        <f>A3.5.8!G24/A3.5.8!$O24</f>
        <v>0.19185462191136796</v>
      </c>
      <c r="H22" s="509">
        <f>A3.5.8!H24/A3.5.8!$O24</f>
        <v>3.1289898653454183E-2</v>
      </c>
      <c r="I22" s="510">
        <f>A3.5.8!I24/A3.5.8!$O24</f>
        <v>5.3041769328353243E-2</v>
      </c>
      <c r="J22" s="509">
        <f>A3.5.8!J24/A3.5.8!$O24</f>
        <v>0.16027411187046772</v>
      </c>
      <c r="K22" s="509">
        <f>A3.5.8!K24/A3.5.8!$O24</f>
        <v>6.5474876971647875E-2</v>
      </c>
      <c r="L22" s="509">
        <f>A3.5.8!L24/A3.5.8!$O24</f>
        <v>0.38330174791157889</v>
      </c>
      <c r="M22" s="510">
        <f>A3.5.8!M24/A3.5.8!$O24</f>
        <v>9.6210396387991448E-2</v>
      </c>
      <c r="N22" s="510">
        <f>A3.5.8!N24/A3.5.8!$O24</f>
        <v>0</v>
      </c>
      <c r="O22" s="669">
        <f>A3.5.8!O24/A3.5.8!$O24</f>
        <v>1</v>
      </c>
    </row>
    <row r="23" spans="2:15" s="31" customFormat="1" ht="13.35" customHeight="1" x14ac:dyDescent="0.2">
      <c r="B23" s="29"/>
      <c r="C23" s="130" t="s">
        <v>45</v>
      </c>
      <c r="D23" s="406" t="s">
        <v>118</v>
      </c>
      <c r="E23" s="509">
        <f>A3.5.8!E25/A3.5.8!$O25</f>
        <v>4.25340158684233E-2</v>
      </c>
      <c r="F23" s="510">
        <f>A3.5.8!F25/A3.5.8!$O25</f>
        <v>2.4822460573534998E-2</v>
      </c>
      <c r="G23" s="509">
        <f>A3.5.8!G25/A3.5.8!$O25</f>
        <v>0.19637851265071263</v>
      </c>
      <c r="H23" s="509">
        <f>A3.5.8!H25/A3.5.8!$O25</f>
        <v>1.4647316945470711E-2</v>
      </c>
      <c r="I23" s="510">
        <f>A3.5.8!I25/A3.5.8!$O25</f>
        <v>2.3154678958899975E-2</v>
      </c>
      <c r="J23" s="509">
        <f>A3.5.8!J25/A3.5.8!$O25</f>
        <v>0.15023167811303195</v>
      </c>
      <c r="K23" s="509">
        <f>A3.5.8!K25/A3.5.8!$O25</f>
        <v>8.0763960454332137E-2</v>
      </c>
      <c r="L23" s="509">
        <f>A3.5.8!L25/A3.5.8!$O25</f>
        <v>0.36579934601256681</v>
      </c>
      <c r="M23" s="510">
        <f>A3.5.8!M25/A3.5.8!$O25</f>
        <v>0.10166803042302759</v>
      </c>
      <c r="N23" s="510">
        <f>A3.5.8!N25/A3.5.8!$O25</f>
        <v>0</v>
      </c>
      <c r="O23" s="669">
        <f>A3.5.8!O25/A3.5.8!$O25</f>
        <v>1</v>
      </c>
    </row>
    <row r="24" spans="2:15" s="31" customFormat="1" ht="13.35" customHeight="1" x14ac:dyDescent="0.2">
      <c r="B24" s="97"/>
      <c r="C24" s="654" t="s">
        <v>46</v>
      </c>
      <c r="D24" s="488" t="s">
        <v>119</v>
      </c>
      <c r="E24" s="514">
        <f>A3.5.8!E26/A3.5.8!$O26</f>
        <v>3.0547625788579385E-3</v>
      </c>
      <c r="F24" s="515">
        <f>A3.5.8!F26/A3.5.8!$O26</f>
        <v>8.0584175275455028E-2</v>
      </c>
      <c r="G24" s="514">
        <f>A3.5.8!G26/A3.5.8!$O26</f>
        <v>0.25941348764612226</v>
      </c>
      <c r="H24" s="514">
        <f>A3.5.8!H26/A3.5.8!$O26</f>
        <v>1.6551381921242812E-2</v>
      </c>
      <c r="I24" s="515">
        <f>A3.5.8!I26/A3.5.8!$O26</f>
        <v>6.9708993930454261E-3</v>
      </c>
      <c r="J24" s="514">
        <f>A3.5.8!J26/A3.5.8!$O26</f>
        <v>0.16170926386935694</v>
      </c>
      <c r="K24" s="514">
        <f>A3.5.8!K26/A3.5.8!$O26</f>
        <v>0.14047366436438333</v>
      </c>
      <c r="L24" s="514">
        <f>A3.5.8!L26/A3.5.8!$O26</f>
        <v>0.26829116342666576</v>
      </c>
      <c r="M24" s="515">
        <f>A3.5.8!M26/A3.5.8!$O26</f>
        <v>6.2951201524870562E-2</v>
      </c>
      <c r="N24" s="515">
        <f>A3.5.8!N26/A3.5.8!$O26</f>
        <v>0</v>
      </c>
      <c r="O24" s="513">
        <f>A3.5.8!O26/A3.5.8!$O26</f>
        <v>1</v>
      </c>
    </row>
    <row r="25" spans="2:15" s="31" customFormat="1" ht="13.35" customHeight="1" x14ac:dyDescent="0.2">
      <c r="B25" s="97"/>
      <c r="C25" s="511" t="s">
        <v>22</v>
      </c>
      <c r="D25" s="522"/>
      <c r="E25" s="512">
        <f>A3.5.8!E27/A3.5.8!$O27</f>
        <v>1.6674120215767502E-2</v>
      </c>
      <c r="F25" s="513">
        <f>A3.5.8!F27/A3.5.8!$O27</f>
        <v>4.3356413759821306E-2</v>
      </c>
      <c r="G25" s="512">
        <f>A3.5.8!G27/A3.5.8!$O27</f>
        <v>0.22984663775881356</v>
      </c>
      <c r="H25" s="512">
        <f>A3.5.8!H27/A3.5.8!$O27</f>
        <v>1.1989947195906655E-2</v>
      </c>
      <c r="I25" s="513">
        <f>A3.5.8!I27/A3.5.8!$O27</f>
        <v>2.8002778208376773E-2</v>
      </c>
      <c r="J25" s="512">
        <f>A3.5.8!J27/A3.5.8!$O27</f>
        <v>0.17766421487377293</v>
      </c>
      <c r="K25" s="512">
        <f>A3.5.8!K27/A3.5.8!$O27</f>
        <v>9.5027194037029278E-2</v>
      </c>
      <c r="L25" s="512">
        <f>A3.5.8!L27/A3.5.8!$O27</f>
        <v>0.33943677937924638</v>
      </c>
      <c r="M25" s="513">
        <f>A3.5.8!M27/A3.5.8!$O27</f>
        <v>5.783904001362964E-2</v>
      </c>
      <c r="N25" s="513">
        <f>A3.5.8!N27/A3.5.8!$O27</f>
        <v>1.6287455763571573E-4</v>
      </c>
      <c r="O25" s="513">
        <f>A3.5.8!O27/A3.5.8!$O27</f>
        <v>1</v>
      </c>
    </row>
    <row r="26" spans="2:15" s="31" customFormat="1" ht="13.35" customHeight="1" x14ac:dyDescent="0.2">
      <c r="B26" s="29"/>
      <c r="C26" s="127" t="s">
        <v>32</v>
      </c>
      <c r="D26" s="675" t="s">
        <v>112</v>
      </c>
      <c r="E26" s="509">
        <f>A3.5.8!E12/A3.5.8!E$27</f>
        <v>5.3583261819380515E-3</v>
      </c>
      <c r="F26" s="510">
        <f>IF(ISERROR(A3.5.8!F12/A3.5.8!F$27),0,A3.5.8!F12/A3.5.8!F$27)</f>
        <v>1.0730274704670467E-4</v>
      </c>
      <c r="G26" s="509">
        <f>A3.5.8!G12/A3.5.8!G$27</f>
        <v>1.2606745895166005E-3</v>
      </c>
      <c r="H26" s="509">
        <f>A3.5.8!H12/A3.5.8!H$27</f>
        <v>1.0092126803474281E-3</v>
      </c>
      <c r="I26" s="510">
        <f>A3.5.8!I12/A3.5.8!I$27</f>
        <v>6.6618140676244957E-3</v>
      </c>
      <c r="J26" s="509">
        <f>A3.5.8!J12/A3.5.8!J$27</f>
        <v>4.0332728048646021E-3</v>
      </c>
      <c r="K26" s="509">
        <f>A3.5.8!K12/A3.5.8!K$27</f>
        <v>1.0205661490286192E-3</v>
      </c>
      <c r="L26" s="509">
        <f>A3.5.8!L12/A3.5.8!L$27</f>
        <v>6.9534609699941716E-3</v>
      </c>
      <c r="M26" s="510">
        <f>A3.5.8!M12/A3.5.8!M$27</f>
        <v>2.6516025783019648E-3</v>
      </c>
      <c r="N26" s="510">
        <f>A3.5.8!N12/A3.5.8!N$27</f>
        <v>5.8745792060956502E-2</v>
      </c>
      <c r="O26" s="669">
        <f>A3.5.8!O12/A3.5.8!O$27</f>
        <v>3.9191536849027793E-3</v>
      </c>
    </row>
    <row r="27" spans="2:15" s="31" customFormat="1" ht="13.35" customHeight="1" x14ac:dyDescent="0.2">
      <c r="B27" s="29"/>
      <c r="C27" s="127" t="s">
        <v>33</v>
      </c>
      <c r="D27" s="406" t="s">
        <v>61</v>
      </c>
      <c r="E27" s="509">
        <f>A3.5.8!E13/A3.5.8!E$27</f>
        <v>1.3311365842648876E-2</v>
      </c>
      <c r="F27" s="510">
        <f>IF(ISERROR(A3.5.8!F13/A3.5.8!F$27),0,A3.5.8!F13/A3.5.8!F$27)</f>
        <v>3.2632028610180978E-4</v>
      </c>
      <c r="G27" s="509">
        <f>A3.5.8!G13/A3.5.8!G$27</f>
        <v>3.7833765438070972E-3</v>
      </c>
      <c r="H27" s="509">
        <f>A3.5.8!H13/A3.5.8!H$27</f>
        <v>2.2193637154011895E-3</v>
      </c>
      <c r="I27" s="510">
        <f>A3.5.8!I13/A3.5.8!I$27</f>
        <v>1.5832893171205033E-2</v>
      </c>
      <c r="J27" s="509">
        <f>A3.5.8!J13/A3.5.8!J$27</f>
        <v>1.0113751157060208E-2</v>
      </c>
      <c r="K27" s="509">
        <f>A3.5.8!K13/A3.5.8!K$27</f>
        <v>2.9742939645884142E-3</v>
      </c>
      <c r="L27" s="509">
        <f>A3.5.8!L13/A3.5.8!L$27</f>
        <v>1.5232996179517745E-2</v>
      </c>
      <c r="M27" s="510">
        <f>A3.5.8!M13/A3.5.8!M$27</f>
        <v>6.5023197169671882E-3</v>
      </c>
      <c r="N27" s="510">
        <f>A3.5.8!N13/A3.5.8!N$27</f>
        <v>6.847359314992478E-2</v>
      </c>
      <c r="O27" s="669">
        <f>A3.5.8!O13/A3.5.8!O$27</f>
        <v>9.2130449876357025E-3</v>
      </c>
    </row>
    <row r="28" spans="2:15" s="31" customFormat="1" ht="13.35" customHeight="1" x14ac:dyDescent="0.2">
      <c r="B28" s="29"/>
      <c r="C28" s="130" t="s">
        <v>34</v>
      </c>
      <c r="D28" s="406" t="s">
        <v>62</v>
      </c>
      <c r="E28" s="509">
        <f>A3.5.8!E14/A3.5.8!E$27</f>
        <v>2.778478472318675E-2</v>
      </c>
      <c r="F28" s="510">
        <f>IF(ISERROR(A3.5.8!F14/A3.5.8!F$27),0,A3.5.8!F14/A3.5.8!F$27)</f>
        <v>6.7414912170829185E-4</v>
      </c>
      <c r="G28" s="509">
        <f>A3.5.8!G14/A3.5.8!G$27</f>
        <v>7.8180941213046185E-3</v>
      </c>
      <c r="H28" s="509">
        <f>A3.5.8!H14/A3.5.8!H$27</f>
        <v>4.9984323841518489E-3</v>
      </c>
      <c r="I28" s="510">
        <f>A3.5.8!I14/A3.5.8!I$27</f>
        <v>3.218695641103695E-2</v>
      </c>
      <c r="J28" s="509">
        <f>A3.5.8!J14/A3.5.8!J$27</f>
        <v>1.8821731232070999E-2</v>
      </c>
      <c r="K28" s="509">
        <f>A3.5.8!K14/A3.5.8!K$27</f>
        <v>5.2010146216393879E-3</v>
      </c>
      <c r="L28" s="509">
        <f>A3.5.8!L14/A3.5.8!L$27</f>
        <v>2.4821955809518442E-2</v>
      </c>
      <c r="M28" s="510">
        <f>A3.5.8!M14/A3.5.8!M$27</f>
        <v>1.3480772705436368E-2</v>
      </c>
      <c r="N28" s="510">
        <f>A3.5.8!N14/A3.5.8!N$27</f>
        <v>0.10158271987880858</v>
      </c>
      <c r="O28" s="669">
        <f>A3.5.8!O14/A3.5.8!O$27</f>
        <v>1.631066417620931E-2</v>
      </c>
    </row>
    <row r="29" spans="2:15" s="31" customFormat="1" ht="13.35" customHeight="1" x14ac:dyDescent="0.2">
      <c r="B29" s="29"/>
      <c r="C29" s="130" t="s">
        <v>35</v>
      </c>
      <c r="D29" s="406" t="s">
        <v>58</v>
      </c>
      <c r="E29" s="509">
        <f>A3.5.8!E15/A3.5.8!E$27</f>
        <v>3.1446024307077172E-2</v>
      </c>
      <c r="F29" s="510">
        <f>IF(ISERROR(A3.5.8!F15/A3.5.8!F$27),0,A3.5.8!F15/A3.5.8!F$27)</f>
        <v>5.4752307836574462E-4</v>
      </c>
      <c r="G29" s="509">
        <f>A3.5.8!G15/A3.5.8!G$27</f>
        <v>8.1363475213332304E-3</v>
      </c>
      <c r="H29" s="509">
        <f>A3.5.8!H15/A3.5.8!H$27</f>
        <v>5.3005212428845604E-3</v>
      </c>
      <c r="I29" s="510">
        <f>A3.5.8!I15/A3.5.8!I$27</f>
        <v>2.8126450794139776E-2</v>
      </c>
      <c r="J29" s="509">
        <f>A3.5.8!J15/A3.5.8!J$27</f>
        <v>1.7529378215557452E-2</v>
      </c>
      <c r="K29" s="509">
        <f>A3.5.8!K15/A3.5.8!K$27</f>
        <v>5.1388438950920922E-3</v>
      </c>
      <c r="L29" s="509">
        <f>A3.5.8!L15/A3.5.8!L$27</f>
        <v>2.1176802122427826E-2</v>
      </c>
      <c r="M29" s="510">
        <f>A3.5.8!M15/A3.5.8!M$27</f>
        <v>1.4213100531453571E-2</v>
      </c>
      <c r="N29" s="510">
        <f>A3.5.8!N15/A3.5.8!N$27</f>
        <v>0.12267430515705474</v>
      </c>
      <c r="O29" s="669">
        <f>A3.5.8!O15/A3.5.8!O$27</f>
        <v>1.4902268538706664E-2</v>
      </c>
    </row>
    <row r="30" spans="2:15" s="31" customFormat="1" ht="13.35" customHeight="1" x14ac:dyDescent="0.2">
      <c r="B30" s="29"/>
      <c r="C30" s="130" t="s">
        <v>36</v>
      </c>
      <c r="D30" s="406" t="s">
        <v>59</v>
      </c>
      <c r="E30" s="509">
        <f>A3.5.8!E16/A3.5.8!E$27</f>
        <v>3.0108043666141886E-2</v>
      </c>
      <c r="F30" s="510">
        <f>IF(ISERROR(A3.5.8!F16/A3.5.8!F$27),0,A3.5.8!F16/A3.5.8!F$27)</f>
        <v>6.2080412888392879E-4</v>
      </c>
      <c r="G30" s="509">
        <f>A3.5.8!G16/A3.5.8!G$27</f>
        <v>8.2139548781553252E-3</v>
      </c>
      <c r="H30" s="509">
        <f>A3.5.8!H16/A3.5.8!H$27</f>
        <v>6.8104972471776251E-3</v>
      </c>
      <c r="I30" s="510">
        <f>A3.5.8!I16/A3.5.8!I$27</f>
        <v>3.2684748239208986E-2</v>
      </c>
      <c r="J30" s="509">
        <f>A3.5.8!J16/A3.5.8!J$27</f>
        <v>1.7737990937875207E-2</v>
      </c>
      <c r="K30" s="509">
        <f>A3.5.8!K16/A3.5.8!K$27</f>
        <v>5.7247772031169351E-3</v>
      </c>
      <c r="L30" s="509">
        <f>A3.5.8!L16/A3.5.8!L$27</f>
        <v>1.9093332876252988E-2</v>
      </c>
      <c r="M30" s="510">
        <f>A3.5.8!M16/A3.5.8!M$27</f>
        <v>1.279766693597994E-2</v>
      </c>
      <c r="N30" s="510">
        <f>A3.5.8!N16/A3.5.8!N$27</f>
        <v>3.3696612112212719E-2</v>
      </c>
      <c r="O30" s="669">
        <f>A3.5.8!O16/A3.5.8!O$27</f>
        <v>1.4335900407212958E-2</v>
      </c>
    </row>
    <row r="31" spans="2:15" s="31" customFormat="1" ht="13.35" customHeight="1" x14ac:dyDescent="0.2">
      <c r="B31" s="29"/>
      <c r="C31" s="130" t="s">
        <v>37</v>
      </c>
      <c r="D31" s="406" t="s">
        <v>63</v>
      </c>
      <c r="E31" s="509">
        <f>A3.5.8!E17/A3.5.8!E$27</f>
        <v>0.10468744026059043</v>
      </c>
      <c r="F31" s="510">
        <f>IF(ISERROR(A3.5.8!F17/A3.5.8!F$27),0,A3.5.8!F17/A3.5.8!F$27)</f>
        <v>2.3826283519603449E-3</v>
      </c>
      <c r="G31" s="509">
        <f>A3.5.8!G17/A3.5.8!G$27</f>
        <v>4.0450122304935943E-2</v>
      </c>
      <c r="H31" s="509">
        <f>A3.5.8!H17/A3.5.8!H$27</f>
        <v>2.5960865116212265E-2</v>
      </c>
      <c r="I31" s="510">
        <f>A3.5.8!I17/A3.5.8!I$27</f>
        <v>0.11696367540818993</v>
      </c>
      <c r="J31" s="509">
        <f>A3.5.8!J17/A3.5.8!J$27</f>
        <v>6.5693608109787111E-2</v>
      </c>
      <c r="K31" s="509">
        <f>A3.5.8!K17/A3.5.8!K$27</f>
        <v>2.2864441755168712E-2</v>
      </c>
      <c r="L31" s="509">
        <f>A3.5.8!L17/A3.5.8!L$27</f>
        <v>6.991153411609953E-2</v>
      </c>
      <c r="M31" s="510">
        <f>A3.5.8!M17/A3.5.8!M$27</f>
        <v>4.7871946561880624E-2</v>
      </c>
      <c r="N31" s="510">
        <f>A3.5.8!N17/A3.5.8!N$27</f>
        <v>0.1027330464683579</v>
      </c>
      <c r="O31" s="669">
        <f>A3.5.8!O17/A3.5.8!O$27</f>
        <v>5.5093068120487018E-2</v>
      </c>
    </row>
    <row r="32" spans="2:15" s="31" customFormat="1" ht="13.35" customHeight="1" x14ac:dyDescent="0.2">
      <c r="B32" s="29"/>
      <c r="C32" s="130" t="s">
        <v>38</v>
      </c>
      <c r="D32" s="406" t="s">
        <v>64</v>
      </c>
      <c r="E32" s="509">
        <f>A3.5.8!E18/A3.5.8!E$27</f>
        <v>0.12105675792948813</v>
      </c>
      <c r="F32" s="510">
        <f>IF(ISERROR(A3.5.8!F18/A3.5.8!F$27),0,A3.5.8!F18/A3.5.8!F$27)</f>
        <v>3.6220415827443054E-3</v>
      </c>
      <c r="G32" s="509">
        <f>A3.5.8!G18/A3.5.8!G$27</f>
        <v>4.7913845181545692E-2</v>
      </c>
      <c r="H32" s="509">
        <f>A3.5.8!H18/A3.5.8!H$27</f>
        <v>2.7302822428632023E-2</v>
      </c>
      <c r="I32" s="510">
        <f>A3.5.8!I18/A3.5.8!I$27</f>
        <v>0.11802518228936669</v>
      </c>
      <c r="J32" s="509">
        <f>A3.5.8!J18/A3.5.8!J$27</f>
        <v>7.2108811747942148E-2</v>
      </c>
      <c r="K32" s="509">
        <f>A3.5.8!K18/A3.5.8!K$27</f>
        <v>2.7090277840942756E-2</v>
      </c>
      <c r="L32" s="509">
        <f>A3.5.8!L18/A3.5.8!L$27</f>
        <v>6.6394309274823038E-2</v>
      </c>
      <c r="M32" s="510">
        <f>A3.5.8!M18/A3.5.8!M$27</f>
        <v>3.8943199779620026E-2</v>
      </c>
      <c r="N32" s="510">
        <f>A3.5.8!N18/A3.5.8!N$27</f>
        <v>5.1716781311470575E-2</v>
      </c>
      <c r="O32" s="669">
        <f>A3.5.8!O18/A3.5.8!O$27</f>
        <v>5.7003781948242946E-2</v>
      </c>
    </row>
    <row r="33" spans="2:15" s="31" customFormat="1" ht="13.35" customHeight="1" x14ac:dyDescent="0.2">
      <c r="B33" s="29"/>
      <c r="C33" s="130" t="s">
        <v>39</v>
      </c>
      <c r="D33" s="406" t="s">
        <v>65</v>
      </c>
      <c r="E33" s="509">
        <f>A3.5.8!E19/A3.5.8!E$27</f>
        <v>6.101554210799813E-2</v>
      </c>
      <c r="F33" s="510">
        <f>IF(ISERROR(A3.5.8!F19/A3.5.8!F$27),0,A3.5.8!F19/A3.5.8!F$27)</f>
        <v>3.6702610450270491E-3</v>
      </c>
      <c r="G33" s="509">
        <f>A3.5.8!G19/A3.5.8!G$27</f>
        <v>3.6492100145248327E-2</v>
      </c>
      <c r="H33" s="509">
        <f>A3.5.8!H19/A3.5.8!H$27</f>
        <v>2.800182138058176E-2</v>
      </c>
      <c r="I33" s="510">
        <f>A3.5.8!I19/A3.5.8!I$27</f>
        <v>8.8212656189458685E-2</v>
      </c>
      <c r="J33" s="509">
        <f>A3.5.8!J19/A3.5.8!J$27</f>
        <v>4.0092789757548548E-2</v>
      </c>
      <c r="K33" s="509">
        <f>A3.5.8!K19/A3.5.8!K$27</f>
        <v>1.8313531788547732E-2</v>
      </c>
      <c r="L33" s="509">
        <f>A3.5.8!L19/A3.5.8!L$27</f>
        <v>4.4584033946347669E-2</v>
      </c>
      <c r="M33" s="510">
        <f>A3.5.8!M19/A3.5.8!M$27</f>
        <v>2.5864443767262237E-2</v>
      </c>
      <c r="N33" s="510">
        <f>A3.5.8!N19/A3.5.8!N$27</f>
        <v>0</v>
      </c>
      <c r="O33" s="669">
        <f>A3.5.8!O19/A3.5.8!O$27</f>
        <v>3.7862809215560497E-2</v>
      </c>
    </row>
    <row r="34" spans="2:15" s="31" customFormat="1" ht="13.35" customHeight="1" x14ac:dyDescent="0.2">
      <c r="B34" s="29"/>
      <c r="C34" s="130" t="s">
        <v>40</v>
      </c>
      <c r="D34" s="406" t="s">
        <v>66</v>
      </c>
      <c r="E34" s="509">
        <f>A3.5.8!E20/A3.5.8!E$27</f>
        <v>6.638714144938257E-2</v>
      </c>
      <c r="F34" s="510">
        <f>IF(ISERROR(A3.5.8!F20/A3.5.8!F$27),0,A3.5.8!F20/A3.5.8!F$27)</f>
        <v>4.574270351759017E-3</v>
      </c>
      <c r="G34" s="509">
        <f>A3.5.8!G20/A3.5.8!G$27</f>
        <v>3.0641295996269986E-2</v>
      </c>
      <c r="H34" s="509">
        <f>A3.5.8!H20/A3.5.8!H$27</f>
        <v>7.2634518588292505E-3</v>
      </c>
      <c r="I34" s="510">
        <f>A3.5.8!I20/A3.5.8!I$27</f>
        <v>5.0077894316501732E-2</v>
      </c>
      <c r="J34" s="509">
        <f>A3.5.8!J20/A3.5.8!J$27</f>
        <v>3.2911355030833304E-2</v>
      </c>
      <c r="K34" s="509">
        <f>A3.5.8!K20/A3.5.8!K$27</f>
        <v>1.3916042319839898E-2</v>
      </c>
      <c r="L34" s="509">
        <f>A3.5.8!L20/A3.5.8!L$27</f>
        <v>2.9798650275184347E-2</v>
      </c>
      <c r="M34" s="510">
        <f>A3.5.8!M20/A3.5.8!M$27</f>
        <v>1.4394635941938579E-2</v>
      </c>
      <c r="N34" s="510">
        <f>A3.5.8!N20/A3.5.8!N$27</f>
        <v>0</v>
      </c>
      <c r="O34" s="669">
        <f>A3.5.8!O20/A3.5.8!O$27</f>
        <v>2.7954380877802883E-2</v>
      </c>
    </row>
    <row r="35" spans="2:15" s="31" customFormat="1" ht="13.35" customHeight="1" x14ac:dyDescent="0.2">
      <c r="B35" s="29"/>
      <c r="C35" s="130" t="s">
        <v>41</v>
      </c>
      <c r="D35" s="406" t="s">
        <v>114</v>
      </c>
      <c r="E35" s="509">
        <f>A3.5.8!E21/A3.5.8!E$27</f>
        <v>0.14997706419649551</v>
      </c>
      <c r="F35" s="510">
        <f>IF(ISERROR(A3.5.8!F21/A3.5.8!F$27),0,A3.5.8!F21/A3.5.8!F$27)</f>
        <v>1.8252397879377727E-2</v>
      </c>
      <c r="G35" s="509">
        <f>A3.5.8!G21/A3.5.8!G$27</f>
        <v>9.0855342310253842E-2</v>
      </c>
      <c r="H35" s="509">
        <f>A3.5.8!H21/A3.5.8!H$27</f>
        <v>2.7547749550264265E-2</v>
      </c>
      <c r="I35" s="510">
        <f>A3.5.8!I21/A3.5.8!I$27</f>
        <v>0.15582975089625598</v>
      </c>
      <c r="J35" s="509">
        <f>A3.5.8!J21/A3.5.8!J$27</f>
        <v>0.10838788873228146</v>
      </c>
      <c r="K35" s="509">
        <f>A3.5.8!K21/A3.5.8!K$27</f>
        <v>5.0669182269847325E-2</v>
      </c>
      <c r="L35" s="509">
        <f>A3.5.8!L21/A3.5.8!L$27</f>
        <v>0.10423452711166389</v>
      </c>
      <c r="M35" s="510">
        <f>A3.5.8!M21/A3.5.8!M$27</f>
        <v>5.7818593433990165E-2</v>
      </c>
      <c r="N35" s="510">
        <f>A3.5.8!N21/A3.5.8!N$27</f>
        <v>0.2387431758755709</v>
      </c>
      <c r="O35" s="669">
        <f>A3.5.8!O21/A3.5.8!O$27</f>
        <v>9.1704539760036119E-2</v>
      </c>
    </row>
    <row r="36" spans="2:15" s="31" customFormat="1" ht="13.35" customHeight="1" x14ac:dyDescent="0.2">
      <c r="B36" s="29"/>
      <c r="C36" s="130" t="s">
        <v>42</v>
      </c>
      <c r="D36" s="406" t="s">
        <v>115</v>
      </c>
      <c r="E36" s="509">
        <f>A3.5.8!E22/A3.5.8!E$27</f>
        <v>8.0612764096013617E-2</v>
      </c>
      <c r="F36" s="510">
        <f>IF(ISERROR(A3.5.8!F22/A3.5.8!F$27),0,A3.5.8!F22/A3.5.8!F$27)</f>
        <v>2.1925246259860125E-2</v>
      </c>
      <c r="G36" s="509">
        <f>A3.5.8!G22/A3.5.8!G$27</f>
        <v>6.3231689429410057E-2</v>
      </c>
      <c r="H36" s="509">
        <f>A3.5.8!H22/A3.5.8!H$27</f>
        <v>3.8610866018675589E-2</v>
      </c>
      <c r="I36" s="510">
        <f>A3.5.8!I22/A3.5.8!I$27</f>
        <v>9.1283156207600191E-2</v>
      </c>
      <c r="J36" s="509">
        <f>A3.5.8!J22/A3.5.8!J$27</f>
        <v>7.0013663754238564E-2</v>
      </c>
      <c r="K36" s="509">
        <f>A3.5.8!K22/A3.5.8!K$27</f>
        <v>3.7740409165119858E-2</v>
      </c>
      <c r="L36" s="509">
        <f>A3.5.8!L22/A3.5.8!L$27</f>
        <v>7.7903549734742963E-2</v>
      </c>
      <c r="M36" s="510">
        <f>A3.5.8!M22/A3.5.8!M$27</f>
        <v>4.7477692260915479E-2</v>
      </c>
      <c r="N36" s="510">
        <f>A3.5.8!N22/A3.5.8!N$27</f>
        <v>0</v>
      </c>
      <c r="O36" s="669">
        <f>A3.5.8!O22/A3.5.8!O$27</f>
        <v>6.5062144358154148E-2</v>
      </c>
    </row>
    <row r="37" spans="2:15" s="31" customFormat="1" ht="13.35" customHeight="1" x14ac:dyDescent="0.2">
      <c r="B37" s="29"/>
      <c r="C37" s="130" t="s">
        <v>43</v>
      </c>
      <c r="D37" s="406" t="s">
        <v>116</v>
      </c>
      <c r="E37" s="509">
        <f>A3.5.8!E23/A3.5.8!E$27</f>
        <v>6.5011398450979654E-2</v>
      </c>
      <c r="F37" s="510">
        <f>IF(ISERROR(A3.5.8!F23/A3.5.8!F$27),0,A3.5.8!F23/A3.5.8!F$27)</f>
        <v>5.0930102055386393E-3</v>
      </c>
      <c r="G37" s="509">
        <f>A3.5.8!G23/A3.5.8!G$27</f>
        <v>4.5093246751882081E-2</v>
      </c>
      <c r="H37" s="509">
        <f>A3.5.8!H23/A3.5.8!H$27</f>
        <v>1.7111425150784391E-2</v>
      </c>
      <c r="I37" s="510">
        <f>A3.5.8!I23/A3.5.8!I$27</f>
        <v>4.2697217009631798E-2</v>
      </c>
      <c r="J37" s="509">
        <f>A3.5.8!J23/A3.5.8!J$27</f>
        <v>2.9887757908913681E-2</v>
      </c>
      <c r="K37" s="509">
        <f>A3.5.8!K23/A3.5.8!K$27</f>
        <v>2.974934309297534E-2</v>
      </c>
      <c r="L37" s="509">
        <f>A3.5.8!L23/A3.5.8!L$27</f>
        <v>4.3099398344099281E-2</v>
      </c>
      <c r="M37" s="510">
        <f>A3.5.8!M23/A3.5.8!M$27</f>
        <v>4.385889525895531E-2</v>
      </c>
      <c r="N37" s="510">
        <f>A3.5.8!N23/A3.5.8!N$27</f>
        <v>0</v>
      </c>
      <c r="O37" s="669">
        <f>A3.5.8!O23/A3.5.8!O$27</f>
        <v>3.8373418471245486E-2</v>
      </c>
    </row>
    <row r="38" spans="2:15" s="31" customFormat="1" ht="13.35" customHeight="1" x14ac:dyDescent="0.2">
      <c r="B38" s="29"/>
      <c r="C38" s="130" t="s">
        <v>44</v>
      </c>
      <c r="D38" s="406" t="s">
        <v>117</v>
      </c>
      <c r="E38" s="509">
        <f>A3.5.8!E24/A3.5.8!E$27</f>
        <v>0</v>
      </c>
      <c r="F38" s="510">
        <f>IF(ISERROR(A3.5.8!F24/A3.5.8!F$27),0,A3.5.8!F24/A3.5.8!F$27)</f>
        <v>1.1750737726849788E-2</v>
      </c>
      <c r="G38" s="509">
        <f>A3.5.8!G24/A3.5.8!G$27</f>
        <v>2.292178075632419E-2</v>
      </c>
      <c r="H38" s="509">
        <f>A3.5.8!H24/A3.5.8!H$27</f>
        <v>7.1664013902284232E-2</v>
      </c>
      <c r="I38" s="510">
        <f>A3.5.8!I24/A3.5.8!I$27</f>
        <v>5.2015302100848149E-2</v>
      </c>
      <c r="J38" s="509">
        <f>A3.5.8!J24/A3.5.8!J$27</f>
        <v>2.4772946303478441E-2</v>
      </c>
      <c r="K38" s="509">
        <f>A3.5.8!K24/A3.5.8!K$27</f>
        <v>1.8920866817718322E-2</v>
      </c>
      <c r="L38" s="509">
        <f>A3.5.8!L24/A3.5.8!L$27</f>
        <v>3.100959862051025E-2</v>
      </c>
      <c r="M38" s="510">
        <f>A3.5.8!M24/A3.5.8!M$27</f>
        <v>4.5678850995814077E-2</v>
      </c>
      <c r="N38" s="510">
        <f>A3.5.8!N24/A3.5.8!N$27</f>
        <v>0</v>
      </c>
      <c r="O38" s="669">
        <f>A3.5.8!O24/A3.5.8!O$27</f>
        <v>2.7460866909527478E-2</v>
      </c>
    </row>
    <row r="39" spans="2:15" s="31" customFormat="1" ht="13.35" customHeight="1" x14ac:dyDescent="0.2">
      <c r="B39" s="29"/>
      <c r="C39" s="130" t="s">
        <v>45</v>
      </c>
      <c r="D39" s="406" t="s">
        <v>118</v>
      </c>
      <c r="E39" s="509">
        <f>A3.5.8!E25/A3.5.8!E$27</f>
        <v>0.15409853621822883</v>
      </c>
      <c r="F39" s="510">
        <f>IF(ISERROR(A3.5.8!F25/A3.5.8!F$27),0,A3.5.8!F25/A3.5.8!F$27)</f>
        <v>3.4585696834181237E-2</v>
      </c>
      <c r="G39" s="509">
        <f>A3.5.8!G25/A3.5.8!G$27</f>
        <v>5.1613209286242044E-2</v>
      </c>
      <c r="H39" s="509">
        <f>A3.5.8!H25/A3.5.8!H$27</f>
        <v>7.3798215710488904E-2</v>
      </c>
      <c r="I39" s="510">
        <f>A3.5.8!I25/A3.5.8!I$27</f>
        <v>4.9950828518603711E-2</v>
      </c>
      <c r="J39" s="509">
        <f>A3.5.8!J25/A3.5.8!J$27</f>
        <v>5.1081849161613672E-2</v>
      </c>
      <c r="K39" s="509">
        <f>A3.5.8!K25/A3.5.8!K$27</f>
        <v>5.1342233178012266E-2</v>
      </c>
      <c r="L39" s="509">
        <f>A3.5.8!L25/A3.5.8!L$27</f>
        <v>6.5101212826694149E-2</v>
      </c>
      <c r="M39" s="510">
        <f>A3.5.8!M25/A3.5.8!M$27</f>
        <v>0.10618627523065687</v>
      </c>
      <c r="N39" s="510">
        <f>A3.5.8!N25/A3.5.8!N$27</f>
        <v>0</v>
      </c>
      <c r="O39" s="669">
        <f>A3.5.8!O25/A3.5.8!O$27</f>
        <v>6.0409473817967928E-2</v>
      </c>
    </row>
    <row r="40" spans="2:15" s="31" customFormat="1" ht="13.35" customHeight="1" x14ac:dyDescent="0.2">
      <c r="B40" s="97"/>
      <c r="C40" s="654" t="s">
        <v>46</v>
      </c>
      <c r="D40" s="488" t="s">
        <v>119</v>
      </c>
      <c r="E40" s="514">
        <f>A3.5.8!E26/A3.5.8!E$27</f>
        <v>8.7910014942385248E-2</v>
      </c>
      <c r="F40" s="515">
        <f>IF(ISERROR(A3.5.8!F26/A3.5.8!F$27),0,A3.5.8!F26/A3.5.8!F$27)</f>
        <v>0.89186728515108049</v>
      </c>
      <c r="G40" s="514">
        <f>A3.5.8!G26/A3.5.8!G$27</f>
        <v>0.54157451284042823</v>
      </c>
      <c r="H40" s="514">
        <f>A3.5.8!H26/A3.5.8!H$27</f>
        <v>0.66240074161328466</v>
      </c>
      <c r="I40" s="515">
        <f>A3.5.8!I26/A3.5.8!I$27</f>
        <v>0.11945147438032787</v>
      </c>
      <c r="J40" s="514">
        <f>A3.5.8!J26/A3.5.8!J$27</f>
        <v>0.43675587892242801</v>
      </c>
      <c r="K40" s="514">
        <f>A3.5.8!K26/A3.5.8!K$27</f>
        <v>0.70933408031091005</v>
      </c>
      <c r="L40" s="514">
        <f>A3.5.8!L26/A3.5.8!L$27</f>
        <v>0.37927244467778409</v>
      </c>
      <c r="M40" s="515">
        <f>A3.5.8!M26/A3.5.8!M$27</f>
        <v>0.52226000430082764</v>
      </c>
      <c r="N40" s="515">
        <f>A3.5.8!N26/A3.5.8!N$27</f>
        <v>0</v>
      </c>
      <c r="O40" s="513">
        <f>A3.5.8!O26/A3.5.8!O$27</f>
        <v>0.4798481451436612</v>
      </c>
    </row>
    <row r="41" spans="2:15" s="31" customFormat="1" ht="13.35" customHeight="1" x14ac:dyDescent="0.2">
      <c r="B41" s="97"/>
      <c r="C41" s="511" t="s">
        <v>22</v>
      </c>
      <c r="D41" s="522"/>
      <c r="E41" s="512">
        <f>A3.5.8!E27/A3.5.8!E$27</f>
        <v>1</v>
      </c>
      <c r="F41" s="513">
        <f>IF(ISERROR(A3.5.8!F27/A3.5.8!F$27),0,A3.5.8!F27/A3.5.8!F$27)</f>
        <v>1</v>
      </c>
      <c r="G41" s="512">
        <f>A3.5.8!G27/A3.5.8!G$27</f>
        <v>1</v>
      </c>
      <c r="H41" s="512">
        <f>A3.5.8!H27/A3.5.8!H$27</f>
        <v>1</v>
      </c>
      <c r="I41" s="513">
        <f>A3.5.8!I27/A3.5.8!I$27</f>
        <v>1</v>
      </c>
      <c r="J41" s="512">
        <f>A3.5.8!J27/A3.5.8!J$27</f>
        <v>1</v>
      </c>
      <c r="K41" s="512">
        <f>A3.5.8!K27/A3.5.8!K$27</f>
        <v>1</v>
      </c>
      <c r="L41" s="512">
        <f>A3.5.8!L27/A3.5.8!L$27</f>
        <v>1</v>
      </c>
      <c r="M41" s="513">
        <f>A3.5.8!M27/A3.5.8!M$27</f>
        <v>1</v>
      </c>
      <c r="N41" s="513">
        <f>A3.5.8!N27/A3.5.8!N$27</f>
        <v>1</v>
      </c>
      <c r="O41" s="513">
        <f>A3.5.8!O27/A3.5.8!O$27</f>
        <v>1</v>
      </c>
    </row>
    <row r="42" spans="2:15" s="31" customFormat="1" ht="13.35" customHeight="1" x14ac:dyDescent="0.2"/>
    <row r="43" spans="2:15" s="31" customFormat="1" ht="13.35" customHeight="1" x14ac:dyDescent="0.2"/>
    <row r="44" spans="2:15" s="31" customFormat="1" ht="13.35" customHeight="1" x14ac:dyDescent="0.2">
      <c r="J44" s="805" t="s">
        <v>190</v>
      </c>
    </row>
    <row r="45" spans="2:15" s="31" customFormat="1" ht="13.35" customHeight="1" x14ac:dyDescent="0.2"/>
    <row r="46" spans="2:15" s="31" customFormat="1" ht="13.35" customHeight="1" x14ac:dyDescent="0.2"/>
    <row r="47" spans="2:15" s="31" customFormat="1" ht="13.35" customHeight="1" x14ac:dyDescent="0.2"/>
    <row r="48" spans="2:15" s="31" customFormat="1" ht="13.35" customHeight="1" x14ac:dyDescent="0.2"/>
    <row r="49" s="31" customFormat="1" ht="13.35" customHeight="1" x14ac:dyDescent="0.2"/>
    <row r="50" s="31" customFormat="1" ht="13.35" customHeight="1" x14ac:dyDescent="0.2"/>
    <row r="51" s="31" customFormat="1" ht="13.35" customHeight="1" x14ac:dyDescent="0.2"/>
    <row r="52" s="31" customFormat="1" ht="13.35" customHeight="1" x14ac:dyDescent="0.2"/>
    <row r="53" s="31" customFormat="1" ht="13.35" customHeight="1" x14ac:dyDescent="0.2"/>
    <row r="54" s="31" customFormat="1" ht="13.35" customHeight="1" x14ac:dyDescent="0.2"/>
    <row r="55" s="31" customFormat="1" ht="13.35" customHeight="1" x14ac:dyDescent="0.2"/>
    <row r="56" s="31" customFormat="1" ht="13.35" customHeight="1" x14ac:dyDescent="0.2"/>
    <row r="57" s="31" customFormat="1" ht="13.35" customHeight="1" x14ac:dyDescent="0.2"/>
    <row r="58" s="31" customFormat="1" ht="13.35" customHeight="1" x14ac:dyDescent="0.2"/>
    <row r="59" s="31" customFormat="1" ht="13.35" customHeight="1" x14ac:dyDescent="0.2"/>
    <row r="60" s="31" customFormat="1" ht="13.35" customHeight="1" x14ac:dyDescent="0.2"/>
    <row r="61" s="31" customFormat="1" ht="13.35" customHeight="1" x14ac:dyDescent="0.2"/>
    <row r="62" s="31" customFormat="1" ht="13.35" customHeight="1" x14ac:dyDescent="0.2"/>
    <row r="63" s="31" customFormat="1" ht="13.35" customHeight="1" x14ac:dyDescent="0.2"/>
    <row r="64" s="31" customFormat="1" ht="13.35" customHeight="1" x14ac:dyDescent="0.2"/>
    <row r="65" s="31" customFormat="1" ht="13.35" customHeight="1" x14ac:dyDescent="0.2"/>
    <row r="66" s="31" customFormat="1" ht="13.35" customHeight="1" x14ac:dyDescent="0.2"/>
    <row r="67" s="31" customFormat="1" ht="13.35" customHeight="1" x14ac:dyDescent="0.2"/>
    <row r="68" s="31" customFormat="1" ht="13.35" customHeight="1" x14ac:dyDescent="0.2"/>
    <row r="69" s="31" customFormat="1" ht="13.35" customHeight="1" x14ac:dyDescent="0.2"/>
    <row r="70" s="31" customFormat="1" ht="13.35" customHeight="1" x14ac:dyDescent="0.2"/>
    <row r="71" s="31" customFormat="1" ht="13.35" customHeight="1" x14ac:dyDescent="0.2"/>
    <row r="72" s="31" customFormat="1" ht="13.35" customHeight="1" x14ac:dyDescent="0.2"/>
    <row r="73" s="31" customFormat="1" ht="13.35" customHeight="1" x14ac:dyDescent="0.2"/>
    <row r="74" s="31" customFormat="1" ht="13.35" customHeight="1" x14ac:dyDescent="0.2"/>
    <row r="75" s="31" customFormat="1" ht="13.35" customHeight="1" x14ac:dyDescent="0.2"/>
    <row r="76" s="31" customFormat="1" ht="13.35" customHeight="1" x14ac:dyDescent="0.2"/>
    <row r="77" s="31" customFormat="1" ht="13.35" customHeight="1" x14ac:dyDescent="0.2"/>
    <row r="78" s="31" customFormat="1" ht="13.35" customHeight="1" x14ac:dyDescent="0.2"/>
    <row r="79" s="31" customFormat="1" ht="13.35" customHeight="1" x14ac:dyDescent="0.2"/>
    <row r="80" s="31" customFormat="1" ht="13.35" customHeight="1" x14ac:dyDescent="0.2"/>
    <row r="81" s="31" customFormat="1" ht="13.35" customHeight="1" x14ac:dyDescent="0.2"/>
    <row r="82" s="31" customFormat="1" ht="13.35" customHeight="1" x14ac:dyDescent="0.2"/>
    <row r="83" s="31" customFormat="1" ht="13.35" customHeight="1" x14ac:dyDescent="0.2"/>
    <row r="84" s="31" customFormat="1" ht="13.35" customHeight="1" x14ac:dyDescent="0.2"/>
    <row r="85" s="31" customFormat="1" ht="13.35" customHeight="1" x14ac:dyDescent="0.2"/>
    <row r="86" s="31" customFormat="1" ht="13.35" customHeight="1" x14ac:dyDescent="0.2"/>
    <row r="87" s="31" customFormat="1" ht="13.35" customHeight="1" x14ac:dyDescent="0.2"/>
    <row r="88" s="31" customFormat="1" ht="13.35" customHeight="1" x14ac:dyDescent="0.2"/>
    <row r="89" s="31" customFormat="1" ht="13.35" customHeight="1" x14ac:dyDescent="0.2"/>
    <row r="90" s="31" customFormat="1" ht="13.35" customHeight="1" x14ac:dyDescent="0.2"/>
    <row r="91" s="31" customFormat="1" ht="13.35" customHeight="1" x14ac:dyDescent="0.2"/>
    <row r="92" s="31" customFormat="1" ht="13.35" customHeight="1" x14ac:dyDescent="0.2"/>
    <row r="93" s="31" customFormat="1" ht="13.35" customHeight="1" x14ac:dyDescent="0.2"/>
    <row r="94" s="31" customFormat="1" ht="13.35" customHeight="1" x14ac:dyDescent="0.2"/>
    <row r="95" s="31" customFormat="1" ht="13.35" customHeight="1" x14ac:dyDescent="0.2"/>
    <row r="96" s="31" customFormat="1" ht="13.35" customHeight="1" x14ac:dyDescent="0.2"/>
    <row r="97" s="31" customFormat="1" ht="13.35" customHeight="1" x14ac:dyDescent="0.2"/>
    <row r="98" s="31" customFormat="1" ht="13.35" customHeight="1" x14ac:dyDescent="0.2"/>
    <row r="99" s="31" customFormat="1" ht="13.35" customHeight="1" x14ac:dyDescent="0.2"/>
    <row r="100" s="31" customFormat="1" ht="13.35" customHeight="1" x14ac:dyDescent="0.2"/>
    <row r="101" s="31" customFormat="1" ht="13.35" customHeight="1" x14ac:dyDescent="0.2"/>
    <row r="102" s="31" customFormat="1" ht="13.35" customHeight="1" x14ac:dyDescent="0.2"/>
    <row r="103" s="31" customFormat="1" ht="13.35" customHeight="1" x14ac:dyDescent="0.2"/>
    <row r="104" s="31" customFormat="1" ht="13.35" customHeight="1" x14ac:dyDescent="0.2"/>
    <row r="105" s="31" customFormat="1" ht="13.35" customHeight="1" x14ac:dyDescent="0.2"/>
    <row r="106" s="31" customFormat="1" ht="13.35" customHeight="1" x14ac:dyDescent="0.2"/>
    <row r="107" s="31" customFormat="1" ht="13.35" customHeight="1" x14ac:dyDescent="0.2"/>
    <row r="108" s="31" customFormat="1" ht="13.35" customHeight="1" x14ac:dyDescent="0.2"/>
    <row r="109" s="31" customFormat="1" ht="13.35" customHeight="1" x14ac:dyDescent="0.2"/>
    <row r="110" s="31" customFormat="1" ht="13.35" customHeight="1" x14ac:dyDescent="0.2"/>
    <row r="111" s="31" customFormat="1" ht="13.35" customHeight="1" x14ac:dyDescent="0.2"/>
    <row r="112" s="31" customFormat="1" ht="13.35" customHeight="1" x14ac:dyDescent="0.2"/>
    <row r="113" s="31" customFormat="1" ht="13.35" customHeight="1" x14ac:dyDescent="0.2"/>
    <row r="114" s="31" customFormat="1" ht="13.35" customHeight="1" x14ac:dyDescent="0.2"/>
    <row r="115" s="31" customFormat="1" ht="13.35" customHeight="1" x14ac:dyDescent="0.2"/>
    <row r="116" s="31" customFormat="1" ht="13.35" customHeight="1" x14ac:dyDescent="0.2"/>
    <row r="117" s="31" customFormat="1" ht="13.35" customHeight="1" x14ac:dyDescent="0.2"/>
    <row r="118" s="31" customFormat="1" ht="13.35" customHeight="1" x14ac:dyDescent="0.2"/>
    <row r="119" s="31" customFormat="1" ht="13.35" customHeight="1" x14ac:dyDescent="0.2"/>
    <row r="120" s="31" customFormat="1" ht="13.35" customHeight="1" x14ac:dyDescent="0.2"/>
    <row r="121" s="31" customFormat="1" ht="13.35" customHeight="1" x14ac:dyDescent="0.2"/>
    <row r="122" s="31" customFormat="1" ht="13.35" customHeight="1" x14ac:dyDescent="0.2"/>
    <row r="123" s="31" customFormat="1" ht="13.35" customHeight="1" x14ac:dyDescent="0.2"/>
    <row r="124" s="31" customFormat="1" ht="13.35" customHeight="1" x14ac:dyDescent="0.2"/>
    <row r="125" s="31" customFormat="1" ht="13.35" customHeight="1" x14ac:dyDescent="0.2"/>
    <row r="126" s="31" customFormat="1" ht="13.35" customHeight="1" x14ac:dyDescent="0.2"/>
    <row r="127" s="31" customFormat="1" ht="13.35" customHeight="1" x14ac:dyDescent="0.2"/>
    <row r="128" s="31" customFormat="1" ht="13.35" customHeight="1" x14ac:dyDescent="0.2"/>
    <row r="129" s="31" customFormat="1" ht="13.35" customHeight="1" x14ac:dyDescent="0.2"/>
    <row r="130" s="31" customFormat="1" ht="13.35" customHeight="1" x14ac:dyDescent="0.2"/>
    <row r="131" s="31" customFormat="1" ht="13.35" customHeight="1" x14ac:dyDescent="0.2"/>
    <row r="132" s="31" customFormat="1" ht="13.35" customHeight="1" x14ac:dyDescent="0.2"/>
    <row r="133" s="31" customFormat="1" ht="13.35" customHeight="1" x14ac:dyDescent="0.2"/>
    <row r="134" s="31" customFormat="1" ht="13.35" customHeight="1" x14ac:dyDescent="0.2"/>
    <row r="135" s="31" customFormat="1" ht="13.35" customHeight="1" x14ac:dyDescent="0.2"/>
    <row r="136" s="31" customFormat="1" ht="13.35" customHeight="1" x14ac:dyDescent="0.2"/>
    <row r="137" s="31" customFormat="1" ht="13.35" customHeight="1" x14ac:dyDescent="0.2"/>
    <row r="138" s="31" customFormat="1" ht="13.35" customHeight="1" x14ac:dyDescent="0.2"/>
    <row r="139" s="31" customFormat="1" ht="13.35" customHeight="1" x14ac:dyDescent="0.2"/>
    <row r="140" s="31" customFormat="1" ht="13.35" customHeight="1" x14ac:dyDescent="0.2"/>
    <row r="141" s="31" customFormat="1" ht="13.35" customHeight="1" x14ac:dyDescent="0.2"/>
    <row r="142" s="31" customFormat="1" ht="13.35" customHeight="1" x14ac:dyDescent="0.2"/>
    <row r="143" s="31" customFormat="1" ht="13.35" customHeight="1" x14ac:dyDescent="0.2"/>
    <row r="144" s="31" customFormat="1" ht="13.35" customHeight="1" x14ac:dyDescent="0.2"/>
    <row r="145" s="31" customFormat="1" ht="13.35" customHeight="1" x14ac:dyDescent="0.2"/>
    <row r="146" s="31" customFormat="1" ht="13.35" customHeight="1" x14ac:dyDescent="0.2"/>
    <row r="147" s="31" customFormat="1" ht="13.35" customHeight="1" x14ac:dyDescent="0.2"/>
    <row r="148" s="31" customFormat="1" ht="13.35" customHeight="1" x14ac:dyDescent="0.2"/>
    <row r="149" s="31" customFormat="1" ht="13.35" customHeight="1" x14ac:dyDescent="0.2"/>
    <row r="150" s="31" customFormat="1" ht="13.35" customHeight="1" x14ac:dyDescent="0.2"/>
    <row r="151" s="31" customFormat="1" ht="13.35" customHeight="1" x14ac:dyDescent="0.2"/>
    <row r="152" s="31" customFormat="1" ht="13.35" customHeight="1" x14ac:dyDescent="0.2"/>
    <row r="153" s="31" customFormat="1" ht="13.35" customHeight="1" x14ac:dyDescent="0.2"/>
    <row r="154" s="31" customFormat="1" ht="13.35" customHeight="1" x14ac:dyDescent="0.2"/>
    <row r="155" s="31" customFormat="1" ht="13.35" customHeight="1" x14ac:dyDescent="0.2"/>
    <row r="156" s="31" customFormat="1" ht="13.35" customHeight="1" x14ac:dyDescent="0.2"/>
    <row r="157" s="31" customFormat="1" ht="13.35" customHeight="1" x14ac:dyDescent="0.2"/>
    <row r="158" s="31" customFormat="1" ht="13.35" customHeight="1" x14ac:dyDescent="0.2"/>
    <row r="159" s="31" customFormat="1" ht="13.35" customHeight="1" x14ac:dyDescent="0.2"/>
    <row r="160" s="31" customFormat="1" ht="13.35" customHeight="1" x14ac:dyDescent="0.2"/>
    <row r="161" s="31" customFormat="1" ht="13.35" customHeight="1" x14ac:dyDescent="0.2"/>
    <row r="162" s="31" customFormat="1" ht="13.35" customHeight="1" x14ac:dyDescent="0.2"/>
    <row r="163" s="31" customFormat="1" ht="13.35" customHeight="1" x14ac:dyDescent="0.2"/>
    <row r="164" s="31" customFormat="1" ht="13.35" customHeight="1" x14ac:dyDescent="0.2"/>
    <row r="165" s="31" customFormat="1" ht="13.35" customHeight="1" x14ac:dyDescent="0.2"/>
    <row r="166" s="31" customFormat="1" ht="13.35" customHeight="1" x14ac:dyDescent="0.2"/>
    <row r="167" s="31" customFormat="1" ht="13.35" customHeight="1" x14ac:dyDescent="0.2"/>
    <row r="168" s="31" customFormat="1" ht="13.35" customHeight="1" x14ac:dyDescent="0.2"/>
    <row r="169" s="31" customFormat="1" ht="13.35" customHeight="1" x14ac:dyDescent="0.2"/>
    <row r="170" s="31" customFormat="1" ht="13.35" customHeight="1" x14ac:dyDescent="0.2"/>
    <row r="171" s="31" customFormat="1" ht="13.35" customHeight="1" x14ac:dyDescent="0.2"/>
    <row r="172" s="31" customFormat="1" ht="13.35" customHeight="1" x14ac:dyDescent="0.2"/>
    <row r="173" s="31" customFormat="1" ht="13.35" customHeight="1" x14ac:dyDescent="0.2"/>
    <row r="174" s="31" customFormat="1" ht="13.35" customHeight="1" x14ac:dyDescent="0.2"/>
    <row r="175" s="31" customFormat="1" ht="13.35" customHeight="1" x14ac:dyDescent="0.2"/>
    <row r="176" s="31" customFormat="1" ht="13.35" customHeight="1" x14ac:dyDescent="0.2"/>
    <row r="177" s="31" customFormat="1" ht="13.35" customHeight="1" x14ac:dyDescent="0.2"/>
    <row r="178" s="31" customFormat="1" ht="13.35" customHeight="1" x14ac:dyDescent="0.2"/>
    <row r="179" s="31" customFormat="1" ht="13.35" customHeight="1" x14ac:dyDescent="0.2"/>
    <row r="180" s="31" customFormat="1" ht="13.35" customHeight="1" x14ac:dyDescent="0.2"/>
    <row r="181" s="31" customFormat="1" ht="13.35" customHeight="1" x14ac:dyDescent="0.2"/>
    <row r="182" s="31" customFormat="1" ht="13.35" customHeight="1" x14ac:dyDescent="0.2"/>
    <row r="183" s="31" customFormat="1" ht="13.35" customHeight="1" x14ac:dyDescent="0.2"/>
    <row r="184" s="31" customFormat="1" ht="13.35" customHeight="1" x14ac:dyDescent="0.2"/>
    <row r="185" s="31" customFormat="1" ht="13.35" customHeight="1" x14ac:dyDescent="0.2"/>
    <row r="186" s="31" customFormat="1" ht="13.35" customHeight="1" x14ac:dyDescent="0.2"/>
    <row r="187" s="31" customFormat="1" ht="13.35" customHeight="1" x14ac:dyDescent="0.2"/>
    <row r="188" s="31" customFormat="1" ht="13.35" customHeight="1" x14ac:dyDescent="0.2"/>
    <row r="189" s="31" customFormat="1" ht="13.35" customHeight="1" x14ac:dyDescent="0.2"/>
    <row r="190" s="31" customFormat="1" ht="13.35" customHeight="1" x14ac:dyDescent="0.2"/>
    <row r="191" s="31" customFormat="1" ht="13.35" customHeight="1" x14ac:dyDescent="0.2"/>
    <row r="192" s="31" customFormat="1" ht="13.35" customHeight="1" x14ac:dyDescent="0.2"/>
    <row r="193" s="31" customFormat="1" ht="13.35" customHeight="1" x14ac:dyDescent="0.2"/>
    <row r="194" s="31" customFormat="1" ht="13.35" customHeight="1" x14ac:dyDescent="0.2"/>
    <row r="195" s="31" customFormat="1" ht="13.35" customHeight="1" x14ac:dyDescent="0.2"/>
    <row r="196" s="31" customFormat="1" ht="13.35" customHeight="1" x14ac:dyDescent="0.2"/>
    <row r="197" s="31" customFormat="1" ht="13.35" customHeight="1" x14ac:dyDescent="0.2"/>
    <row r="198" s="31" customFormat="1" ht="13.35" customHeight="1" x14ac:dyDescent="0.2"/>
    <row r="199" s="31" customFormat="1" ht="13.35" customHeight="1" x14ac:dyDescent="0.2"/>
    <row r="200" s="31" customFormat="1" ht="13.35" customHeight="1" x14ac:dyDescent="0.2"/>
    <row r="201" s="31" customFormat="1" ht="13.35" customHeight="1" x14ac:dyDescent="0.2"/>
    <row r="202" s="31" customFormat="1" ht="13.35" customHeight="1" x14ac:dyDescent="0.2"/>
    <row r="203" s="31" customFormat="1" ht="13.35" customHeight="1" x14ac:dyDescent="0.2"/>
    <row r="204" s="31" customFormat="1" ht="13.35" customHeight="1" x14ac:dyDescent="0.2"/>
    <row r="205" s="31" customFormat="1" ht="13.35" customHeight="1" x14ac:dyDescent="0.2"/>
    <row r="206" s="31" customFormat="1" ht="13.35" customHeight="1" x14ac:dyDescent="0.2"/>
    <row r="207" s="31" customFormat="1" ht="13.35" customHeight="1" x14ac:dyDescent="0.2"/>
    <row r="208" s="31" customFormat="1" ht="13.35" customHeight="1" x14ac:dyDescent="0.2"/>
    <row r="209" s="31" customFormat="1" ht="13.35" customHeight="1" x14ac:dyDescent="0.2"/>
    <row r="210" s="31" customFormat="1" ht="13.35" customHeight="1" x14ac:dyDescent="0.2"/>
    <row r="211" s="31" customFormat="1" ht="13.35" customHeight="1" x14ac:dyDescent="0.2"/>
    <row r="212" s="31" customFormat="1" ht="13.35" customHeight="1" x14ac:dyDescent="0.2"/>
    <row r="213" s="31" customFormat="1" ht="13.35" customHeight="1" x14ac:dyDescent="0.2"/>
    <row r="214" s="31" customFormat="1" ht="13.35" customHeight="1" x14ac:dyDescent="0.2"/>
    <row r="215" s="31" customFormat="1" ht="13.35" customHeight="1" x14ac:dyDescent="0.2"/>
    <row r="216" s="31" customFormat="1" ht="13.35" customHeight="1" x14ac:dyDescent="0.2"/>
    <row r="217" s="31" customFormat="1" ht="13.35" customHeight="1" x14ac:dyDescent="0.2"/>
    <row r="218" s="31" customFormat="1" ht="13.35" customHeight="1" x14ac:dyDescent="0.2"/>
    <row r="219" s="31" customFormat="1" ht="13.35" customHeight="1" x14ac:dyDescent="0.2"/>
    <row r="220" s="31" customFormat="1" ht="13.35" customHeight="1" x14ac:dyDescent="0.2"/>
    <row r="221" s="31" customFormat="1" ht="13.35" customHeight="1" x14ac:dyDescent="0.2"/>
    <row r="222" s="31" customFormat="1" ht="13.35" customHeight="1" x14ac:dyDescent="0.2"/>
    <row r="223" s="31" customFormat="1" ht="13.35" customHeight="1" x14ac:dyDescent="0.2"/>
    <row r="224" s="31" customFormat="1" ht="13.35" customHeight="1" x14ac:dyDescent="0.2"/>
    <row r="225" s="31" customFormat="1" ht="13.35" customHeight="1" x14ac:dyDescent="0.2"/>
    <row r="226" s="31" customFormat="1" ht="13.35" customHeight="1" x14ac:dyDescent="0.2"/>
    <row r="227" s="31" customFormat="1" ht="13.35" customHeight="1" x14ac:dyDescent="0.2"/>
    <row r="228" s="31" customFormat="1" ht="13.35" customHeight="1" x14ac:dyDescent="0.2"/>
    <row r="229" s="31" customFormat="1" ht="13.35" customHeight="1" x14ac:dyDescent="0.2"/>
    <row r="230" s="31" customFormat="1" ht="13.35" customHeight="1" x14ac:dyDescent="0.2"/>
    <row r="231" s="31" customFormat="1" ht="13.35" customHeight="1" x14ac:dyDescent="0.2"/>
    <row r="232" s="31" customFormat="1" ht="13.35" customHeight="1" x14ac:dyDescent="0.2"/>
    <row r="233" s="31" customFormat="1" ht="13.35" customHeight="1" x14ac:dyDescent="0.2"/>
    <row r="234" s="31" customFormat="1" ht="13.35" customHeight="1" x14ac:dyDescent="0.2"/>
    <row r="235" s="31" customFormat="1" ht="13.35" customHeight="1" x14ac:dyDescent="0.2"/>
    <row r="236" s="31" customFormat="1" ht="13.35" customHeight="1" x14ac:dyDescent="0.2"/>
    <row r="237" s="31" customFormat="1" ht="13.35" customHeight="1" x14ac:dyDescent="0.2"/>
    <row r="238" s="31" customFormat="1" ht="13.35" customHeight="1" x14ac:dyDescent="0.2"/>
    <row r="239" s="31" customFormat="1" ht="13.35" customHeight="1" x14ac:dyDescent="0.2"/>
    <row r="240" s="31" customFormat="1" ht="13.35" customHeight="1" x14ac:dyDescent="0.2"/>
    <row r="241" s="31" customFormat="1" ht="13.35" customHeight="1" x14ac:dyDescent="0.2"/>
    <row r="242" s="31" customFormat="1" ht="13.35" customHeight="1" x14ac:dyDescent="0.2"/>
    <row r="243" s="31" customFormat="1" ht="13.35" customHeight="1" x14ac:dyDescent="0.2"/>
    <row r="244" s="31" customFormat="1" ht="13.35" customHeight="1" x14ac:dyDescent="0.2"/>
    <row r="245" s="31" customFormat="1" ht="13.35" customHeight="1" x14ac:dyDescent="0.2"/>
    <row r="246" s="31" customFormat="1" ht="13.35" customHeight="1" x14ac:dyDescent="0.2"/>
    <row r="247" s="31" customFormat="1" ht="13.35" customHeight="1" x14ac:dyDescent="0.2"/>
    <row r="248" s="31" customFormat="1" ht="13.35" customHeight="1" x14ac:dyDescent="0.2"/>
    <row r="249" s="31" customFormat="1" ht="13.35" customHeight="1" x14ac:dyDescent="0.2"/>
    <row r="250" s="31" customFormat="1" ht="13.35" customHeight="1" x14ac:dyDescent="0.2"/>
    <row r="251" s="31" customFormat="1" ht="13.35" customHeight="1" x14ac:dyDescent="0.2"/>
    <row r="252" s="31" customFormat="1" ht="13.35" customHeight="1" x14ac:dyDescent="0.2"/>
    <row r="253" s="31" customFormat="1" ht="13.35" customHeight="1" x14ac:dyDescent="0.2"/>
    <row r="254" s="31" customFormat="1" ht="13.35" customHeight="1" x14ac:dyDescent="0.2"/>
    <row r="255" s="31" customFormat="1" ht="13.35" customHeight="1" x14ac:dyDescent="0.2"/>
    <row r="256" s="31" customFormat="1" ht="13.35" customHeight="1" x14ac:dyDescent="0.2"/>
    <row r="257" s="31" customFormat="1" ht="13.35" customHeight="1" x14ac:dyDescent="0.2"/>
    <row r="258" s="31" customFormat="1" ht="13.35" customHeight="1" x14ac:dyDescent="0.2"/>
    <row r="259" s="31" customFormat="1" ht="13.35" customHeight="1" x14ac:dyDescent="0.2"/>
    <row r="260" s="31" customFormat="1" ht="13.35" customHeight="1" x14ac:dyDescent="0.2"/>
    <row r="261" s="31" customFormat="1" ht="13.35" customHeight="1" x14ac:dyDescent="0.2"/>
    <row r="262" s="31" customFormat="1" ht="13.35" customHeight="1" x14ac:dyDescent="0.2"/>
    <row r="263" s="31" customFormat="1" ht="13.35" customHeight="1" x14ac:dyDescent="0.2"/>
    <row r="264" s="31" customFormat="1" ht="13.35" customHeight="1" x14ac:dyDescent="0.2"/>
    <row r="265" s="31" customFormat="1" ht="13.35" customHeight="1" x14ac:dyDescent="0.2"/>
    <row r="266" s="31" customFormat="1" ht="13.35" customHeight="1" x14ac:dyDescent="0.2"/>
    <row r="267" s="31" customFormat="1" ht="13.35" customHeight="1" x14ac:dyDescent="0.2"/>
    <row r="268" s="31" customFormat="1" ht="13.35" customHeight="1" x14ac:dyDescent="0.2"/>
    <row r="269" s="31" customFormat="1" ht="13.35" customHeight="1" x14ac:dyDescent="0.2"/>
    <row r="270" s="31" customFormat="1" ht="13.35" customHeight="1" x14ac:dyDescent="0.2"/>
    <row r="271" s="31" customFormat="1" ht="13.35" customHeight="1" x14ac:dyDescent="0.2"/>
    <row r="272" s="31" customFormat="1" ht="13.35" customHeight="1" x14ac:dyDescent="0.2"/>
    <row r="273" s="31" customFormat="1" ht="13.35" customHeight="1" x14ac:dyDescent="0.2"/>
    <row r="274" s="31" customFormat="1" ht="13.35" customHeight="1" x14ac:dyDescent="0.2"/>
    <row r="275" s="31" customFormat="1" ht="13.35" customHeight="1" x14ac:dyDescent="0.2"/>
    <row r="276" s="31" customFormat="1" ht="13.35" customHeight="1" x14ac:dyDescent="0.2"/>
    <row r="277" s="31" customFormat="1" ht="13.35" customHeight="1" x14ac:dyDescent="0.2"/>
    <row r="278" s="31" customFormat="1" ht="13.35" customHeight="1" x14ac:dyDescent="0.2"/>
    <row r="279" s="31" customFormat="1" ht="13.35" customHeight="1" x14ac:dyDescent="0.2"/>
    <row r="280" s="31" customFormat="1" ht="13.35" customHeight="1" x14ac:dyDescent="0.2"/>
    <row r="281" s="31" customFormat="1" ht="13.35" customHeight="1" x14ac:dyDescent="0.2"/>
    <row r="282" s="31" customFormat="1" ht="13.35" customHeight="1" x14ac:dyDescent="0.2"/>
    <row r="283" s="31" customFormat="1" ht="13.35" customHeight="1" x14ac:dyDescent="0.2"/>
    <row r="284" s="31" customFormat="1" ht="13.35" customHeight="1" x14ac:dyDescent="0.2"/>
    <row r="285" s="31" customFormat="1" ht="13.35" customHeight="1" x14ac:dyDescent="0.2"/>
    <row r="286" s="31" customFormat="1" ht="13.35" customHeight="1" x14ac:dyDescent="0.2"/>
    <row r="287" s="31" customFormat="1" ht="13.35" customHeight="1" x14ac:dyDescent="0.2"/>
    <row r="288" s="31" customFormat="1" ht="13.35" customHeight="1" x14ac:dyDescent="0.2"/>
    <row r="289" s="31" customFormat="1" ht="13.35" customHeight="1" x14ac:dyDescent="0.2"/>
    <row r="290" s="31" customFormat="1" ht="13.35" customHeight="1" x14ac:dyDescent="0.2"/>
    <row r="291" s="31" customFormat="1" ht="13.35" customHeight="1" x14ac:dyDescent="0.2"/>
    <row r="292" s="31" customFormat="1" ht="13.35" customHeight="1" x14ac:dyDescent="0.2"/>
    <row r="293" s="31" customFormat="1" ht="13.35" customHeight="1" x14ac:dyDescent="0.2"/>
    <row r="294" s="31" customFormat="1" ht="13.35" customHeight="1" x14ac:dyDescent="0.2"/>
    <row r="295" s="31" customFormat="1" ht="13.35" customHeight="1" x14ac:dyDescent="0.2"/>
    <row r="296" s="31" customFormat="1" ht="13.35" customHeight="1" x14ac:dyDescent="0.2"/>
    <row r="297" s="31" customFormat="1" ht="13.35" customHeight="1" x14ac:dyDescent="0.2"/>
    <row r="298" s="31" customFormat="1" ht="13.35" customHeight="1" x14ac:dyDescent="0.2"/>
    <row r="299" s="31" customFormat="1" ht="13.35" customHeight="1" x14ac:dyDescent="0.2"/>
    <row r="300" s="31" customFormat="1" ht="13.35" customHeight="1" x14ac:dyDescent="0.2"/>
    <row r="301" s="31" customFormat="1" ht="13.35" customHeight="1" x14ac:dyDescent="0.2"/>
    <row r="302" s="31" customFormat="1" ht="13.35" customHeight="1" x14ac:dyDescent="0.2"/>
    <row r="303" s="31" customFormat="1" ht="13.35" customHeight="1" x14ac:dyDescent="0.2"/>
    <row r="304" s="31" customFormat="1" ht="13.35" customHeight="1" x14ac:dyDescent="0.2"/>
    <row r="305" s="31" customFormat="1" ht="13.35" customHeight="1" x14ac:dyDescent="0.2"/>
    <row r="306" s="31" customFormat="1" ht="13.35" customHeight="1" x14ac:dyDescent="0.2"/>
    <row r="307" s="31" customFormat="1" ht="13.35" customHeight="1" x14ac:dyDescent="0.2"/>
    <row r="308" s="31" customFormat="1" ht="13.35" customHeight="1" x14ac:dyDescent="0.2"/>
    <row r="309" s="31" customFormat="1" ht="13.35" customHeight="1" x14ac:dyDescent="0.2"/>
    <row r="310" s="31" customFormat="1" ht="13.35" customHeight="1" x14ac:dyDescent="0.2"/>
    <row r="311" s="31" customFormat="1" ht="13.35" customHeight="1" x14ac:dyDescent="0.2"/>
    <row r="312" s="31" customFormat="1" ht="13.35" customHeight="1" x14ac:dyDescent="0.2"/>
    <row r="313" s="31" customFormat="1" ht="13.35" customHeight="1" x14ac:dyDescent="0.2"/>
    <row r="314" s="31" customFormat="1" ht="13.35" customHeight="1" x14ac:dyDescent="0.2"/>
    <row r="315" s="31" customFormat="1" ht="13.35" customHeight="1" x14ac:dyDescent="0.2"/>
    <row r="316" s="31" customFormat="1" ht="13.35" customHeight="1" x14ac:dyDescent="0.2"/>
    <row r="317" s="31" customFormat="1" ht="13.35" customHeight="1" x14ac:dyDescent="0.2"/>
    <row r="318" s="31" customFormat="1" ht="13.35" customHeight="1" x14ac:dyDescent="0.2"/>
    <row r="319" s="31" customFormat="1" ht="13.35" customHeight="1" x14ac:dyDescent="0.2"/>
    <row r="320" s="31" customFormat="1" ht="13.35" customHeight="1" x14ac:dyDescent="0.2"/>
    <row r="321" s="31" customFormat="1" ht="13.35" customHeight="1" x14ac:dyDescent="0.2"/>
    <row r="322" s="31" customFormat="1" ht="13.35" customHeight="1" x14ac:dyDescent="0.2"/>
    <row r="323" s="31" customFormat="1" ht="13.35" customHeight="1" x14ac:dyDescent="0.2"/>
    <row r="324" s="31" customFormat="1" ht="13.35" customHeight="1" x14ac:dyDescent="0.2"/>
    <row r="325" s="31" customFormat="1" ht="13.35" customHeight="1" x14ac:dyDescent="0.2"/>
    <row r="326" s="31" customFormat="1" ht="13.35" customHeight="1" x14ac:dyDescent="0.2"/>
    <row r="327" s="31" customFormat="1" ht="13.35" customHeight="1" x14ac:dyDescent="0.2"/>
    <row r="328" s="31" customFormat="1" ht="13.35" customHeight="1" x14ac:dyDescent="0.2"/>
    <row r="329" s="31" customFormat="1" ht="13.35" customHeight="1" x14ac:dyDescent="0.2"/>
    <row r="330" s="31" customFormat="1" ht="13.35" customHeight="1" x14ac:dyDescent="0.2"/>
    <row r="331" s="31" customFormat="1" ht="13.35" customHeight="1" x14ac:dyDescent="0.2"/>
    <row r="332" s="31" customFormat="1" ht="13.35" customHeight="1" x14ac:dyDescent="0.2"/>
    <row r="333" s="31" customFormat="1" ht="13.35" customHeight="1" x14ac:dyDescent="0.2"/>
    <row r="334" s="31" customFormat="1" ht="13.35" customHeight="1" x14ac:dyDescent="0.2"/>
    <row r="335" s="31" customFormat="1" ht="13.35" customHeight="1" x14ac:dyDescent="0.2"/>
    <row r="336" s="31" customFormat="1" ht="13.35" customHeight="1" x14ac:dyDescent="0.2"/>
    <row r="337" s="31" customFormat="1" ht="13.35" customHeight="1" x14ac:dyDescent="0.2"/>
    <row r="338" s="31" customFormat="1" ht="13.35" customHeight="1" x14ac:dyDescent="0.2"/>
    <row r="339" s="31" customFormat="1" ht="13.35" customHeight="1" x14ac:dyDescent="0.2"/>
    <row r="340" s="31" customFormat="1" ht="13.35" customHeight="1" x14ac:dyDescent="0.2"/>
    <row r="341" s="31" customFormat="1" ht="13.35" customHeight="1" x14ac:dyDescent="0.2"/>
    <row r="342" s="31" customFormat="1" ht="13.35" customHeight="1" x14ac:dyDescent="0.2"/>
    <row r="343" s="31" customFormat="1" ht="13.35" customHeight="1" x14ac:dyDescent="0.2"/>
    <row r="344" s="31" customFormat="1" ht="13.35" customHeight="1" x14ac:dyDescent="0.2"/>
    <row r="345" s="31" customFormat="1" ht="13.35" customHeight="1" x14ac:dyDescent="0.2"/>
    <row r="346" s="31" customFormat="1" ht="13.35" customHeight="1" x14ac:dyDescent="0.2"/>
    <row r="347" s="31" customFormat="1" ht="13.35" customHeight="1" x14ac:dyDescent="0.2"/>
    <row r="348" s="31" customFormat="1" ht="13.35" customHeight="1" x14ac:dyDescent="0.2"/>
    <row r="349" s="31" customFormat="1" ht="13.35" customHeight="1" x14ac:dyDescent="0.2"/>
    <row r="350" s="31" customFormat="1" ht="13.35" customHeight="1" x14ac:dyDescent="0.2"/>
    <row r="351" s="31" customFormat="1" ht="13.35" customHeight="1" x14ac:dyDescent="0.2"/>
    <row r="352" s="31" customFormat="1" ht="13.35" customHeight="1" x14ac:dyDescent="0.2"/>
    <row r="353" s="31" customFormat="1" ht="13.35" customHeight="1" x14ac:dyDescent="0.2"/>
    <row r="354" s="31" customFormat="1" ht="13.35" customHeight="1" x14ac:dyDescent="0.2"/>
    <row r="355" s="31" customFormat="1" ht="13.35" customHeight="1" x14ac:dyDescent="0.2"/>
    <row r="356" s="31" customFormat="1" ht="13.35" customHeight="1" x14ac:dyDescent="0.2"/>
    <row r="357" s="31" customFormat="1" ht="13.35" customHeight="1" x14ac:dyDescent="0.2"/>
    <row r="358" s="31" customFormat="1" ht="13.35" customHeight="1" x14ac:dyDescent="0.2"/>
    <row r="359" s="31" customFormat="1" ht="13.35" customHeight="1" x14ac:dyDescent="0.2"/>
    <row r="360" s="31" customFormat="1" ht="13.35" customHeight="1" x14ac:dyDescent="0.2"/>
    <row r="361" s="31" customFormat="1" ht="13.35" customHeight="1" x14ac:dyDescent="0.2"/>
    <row r="362" s="31" customFormat="1" ht="13.35" customHeight="1" x14ac:dyDescent="0.2"/>
    <row r="363" s="31" customFormat="1" ht="13.35" customHeight="1" x14ac:dyDescent="0.2"/>
    <row r="364" s="31" customFormat="1" ht="13.35" customHeight="1" x14ac:dyDescent="0.2"/>
    <row r="365" s="31" customFormat="1" ht="13.35" customHeight="1" x14ac:dyDescent="0.2"/>
    <row r="366" s="31" customFormat="1" ht="13.35" customHeight="1" x14ac:dyDescent="0.2"/>
    <row r="367" s="31" customFormat="1" ht="13.35" customHeight="1" x14ac:dyDescent="0.2"/>
    <row r="368" s="31" customFormat="1" ht="13.35" customHeight="1" x14ac:dyDescent="0.2"/>
    <row r="369" s="31" customFormat="1" ht="13.35" customHeight="1" x14ac:dyDescent="0.2"/>
    <row r="370" s="31" customFormat="1" ht="13.35" customHeight="1" x14ac:dyDescent="0.2"/>
    <row r="371" s="31" customFormat="1" ht="13.35" customHeight="1" x14ac:dyDescent="0.2"/>
    <row r="372" s="31" customFormat="1" ht="13.35" customHeight="1" x14ac:dyDescent="0.2"/>
    <row r="373" s="31" customFormat="1" ht="13.35" customHeight="1" x14ac:dyDescent="0.2"/>
    <row r="374" s="31" customFormat="1" ht="13.35" customHeight="1" x14ac:dyDescent="0.2"/>
    <row r="375" s="31" customFormat="1" ht="13.35" customHeight="1" x14ac:dyDescent="0.2"/>
    <row r="376" s="31" customFormat="1" ht="13.35" customHeight="1" x14ac:dyDescent="0.2"/>
    <row r="377" s="31" customFormat="1" ht="13.35" customHeight="1" x14ac:dyDescent="0.2"/>
    <row r="378" s="31" customFormat="1" ht="13.35" customHeight="1" x14ac:dyDescent="0.2"/>
    <row r="379" s="31" customFormat="1" ht="13.35" customHeight="1" x14ac:dyDescent="0.2"/>
    <row r="380" s="31" customFormat="1" ht="13.35" customHeight="1" x14ac:dyDescent="0.2"/>
    <row r="381" s="31" customFormat="1" ht="13.35" customHeight="1" x14ac:dyDescent="0.2"/>
    <row r="382" s="31" customFormat="1" ht="13.35" customHeight="1" x14ac:dyDescent="0.2"/>
    <row r="383" s="31" customFormat="1" ht="13.35" customHeight="1" x14ac:dyDescent="0.2"/>
    <row r="384" s="31" customFormat="1" ht="13.35" customHeight="1" x14ac:dyDescent="0.2"/>
    <row r="385" s="31" customFormat="1" ht="13.35" customHeight="1" x14ac:dyDescent="0.2"/>
    <row r="386" s="31" customFormat="1" ht="13.35" customHeight="1" x14ac:dyDescent="0.2"/>
    <row r="387" s="31" customFormat="1" ht="13.35" customHeight="1" x14ac:dyDescent="0.2"/>
    <row r="388" s="31" customFormat="1" ht="13.35" customHeight="1" x14ac:dyDescent="0.2"/>
    <row r="389" s="31" customFormat="1" ht="13.35" customHeight="1" x14ac:dyDescent="0.2"/>
    <row r="390" s="31" customFormat="1" ht="13.35" customHeight="1" x14ac:dyDescent="0.2"/>
    <row r="391" s="31" customFormat="1" ht="13.35" customHeight="1" x14ac:dyDescent="0.2"/>
    <row r="392" s="31" customFormat="1" ht="13.35" customHeight="1" x14ac:dyDescent="0.2"/>
    <row r="393" s="31" customFormat="1" ht="13.35" customHeight="1" x14ac:dyDescent="0.2"/>
    <row r="394" s="31" customFormat="1" ht="13.35" customHeight="1" x14ac:dyDescent="0.2"/>
    <row r="395" s="31" customFormat="1" ht="13.35" customHeight="1" x14ac:dyDescent="0.2"/>
    <row r="396" s="31" customFormat="1" ht="13.35" customHeight="1" x14ac:dyDescent="0.2"/>
    <row r="397" s="31" customFormat="1" ht="13.35" customHeight="1" x14ac:dyDescent="0.2"/>
    <row r="398" s="31" customFormat="1" ht="13.35" customHeight="1" x14ac:dyDescent="0.2"/>
    <row r="399" s="31" customFormat="1" ht="13.35" customHeight="1" x14ac:dyDescent="0.2"/>
    <row r="400" s="31" customFormat="1" ht="13.35" customHeight="1" x14ac:dyDescent="0.2"/>
    <row r="401" s="31" customFormat="1" ht="13.35" customHeight="1" x14ac:dyDescent="0.2"/>
    <row r="402" s="31" customFormat="1" ht="13.35" customHeight="1" x14ac:dyDescent="0.2"/>
    <row r="403" s="31" customFormat="1" ht="13.35" customHeight="1" x14ac:dyDescent="0.2"/>
    <row r="404" s="31" customFormat="1" ht="13.35" customHeight="1" x14ac:dyDescent="0.2"/>
    <row r="405" s="31" customFormat="1" ht="13.35" customHeight="1" x14ac:dyDescent="0.2"/>
    <row r="406" s="31" customFormat="1" ht="13.35" customHeight="1" x14ac:dyDescent="0.2"/>
    <row r="407" s="31" customFormat="1" ht="13.35" customHeight="1" x14ac:dyDescent="0.2"/>
    <row r="408" s="31" customFormat="1" ht="13.35" customHeight="1" x14ac:dyDescent="0.2"/>
    <row r="409" s="31" customFormat="1" ht="13.35" customHeight="1" x14ac:dyDescent="0.2"/>
    <row r="410" s="31" customFormat="1" ht="13.35" customHeight="1" x14ac:dyDescent="0.2"/>
    <row r="411" s="31" customFormat="1" ht="13.35" customHeight="1" x14ac:dyDescent="0.2"/>
    <row r="412" s="31" customFormat="1" ht="13.35" customHeight="1" x14ac:dyDescent="0.2"/>
    <row r="413" s="31" customFormat="1" ht="13.35" customHeight="1" x14ac:dyDescent="0.2"/>
    <row r="414" s="31" customFormat="1" ht="13.35" customHeight="1" x14ac:dyDescent="0.2"/>
    <row r="415" s="31" customFormat="1" ht="13.35" customHeight="1" x14ac:dyDescent="0.2"/>
    <row r="416" s="31" customFormat="1" ht="13.35" customHeight="1" x14ac:dyDescent="0.2"/>
    <row r="417" s="31" customFormat="1" ht="13.35" customHeight="1" x14ac:dyDescent="0.2"/>
    <row r="418" s="31" customFormat="1" ht="13.35" customHeight="1" x14ac:dyDescent="0.2"/>
    <row r="419" s="31" customFormat="1" ht="13.35" customHeight="1" x14ac:dyDescent="0.2"/>
    <row r="420" s="31" customFormat="1" ht="13.35" customHeight="1" x14ac:dyDescent="0.2"/>
    <row r="421" s="31" customFormat="1" ht="13.35" customHeight="1" x14ac:dyDescent="0.2"/>
    <row r="422" s="31" customFormat="1" ht="13.35" customHeight="1" x14ac:dyDescent="0.2"/>
    <row r="423" s="31" customFormat="1" ht="13.35" customHeight="1" x14ac:dyDescent="0.2"/>
    <row r="424" s="31" customFormat="1" ht="13.35" customHeight="1" x14ac:dyDescent="0.2"/>
    <row r="425" s="31" customFormat="1" ht="13.35" customHeight="1" x14ac:dyDescent="0.2"/>
    <row r="426" s="31" customFormat="1" ht="13.35" customHeight="1" x14ac:dyDescent="0.2"/>
    <row r="427" s="31" customFormat="1" ht="13.35" customHeight="1" x14ac:dyDescent="0.2"/>
    <row r="428" s="31" customFormat="1" ht="13.35" customHeight="1" x14ac:dyDescent="0.2"/>
    <row r="429" s="31" customFormat="1" ht="13.35" customHeight="1" x14ac:dyDescent="0.2"/>
    <row r="430" s="31" customFormat="1" ht="13.35" customHeight="1" x14ac:dyDescent="0.2"/>
    <row r="431" s="31" customFormat="1" ht="13.35" customHeight="1" x14ac:dyDescent="0.2"/>
    <row r="432" s="31" customFormat="1" ht="13.35" customHeight="1" x14ac:dyDescent="0.2"/>
    <row r="433" s="31" customFormat="1" ht="13.35" customHeight="1" x14ac:dyDescent="0.2"/>
    <row r="434" s="31" customFormat="1" ht="13.35" customHeight="1" x14ac:dyDescent="0.2"/>
    <row r="435" s="31" customFormat="1" ht="13.35" customHeight="1" x14ac:dyDescent="0.2"/>
    <row r="436" s="31" customFormat="1" ht="13.35" customHeight="1" x14ac:dyDescent="0.2"/>
    <row r="437" s="31" customFormat="1" ht="13.35" customHeight="1" x14ac:dyDescent="0.2"/>
    <row r="438" s="31" customFormat="1" ht="13.35" customHeight="1" x14ac:dyDescent="0.2"/>
    <row r="439" s="31" customFormat="1" ht="13.35" customHeight="1" x14ac:dyDescent="0.2"/>
    <row r="440" s="31" customFormat="1" ht="13.35" customHeight="1" x14ac:dyDescent="0.2"/>
    <row r="441" s="31" customFormat="1" ht="13.35" customHeight="1" x14ac:dyDescent="0.2"/>
    <row r="442" s="31" customFormat="1" ht="13.35" customHeight="1" x14ac:dyDescent="0.2"/>
    <row r="443" s="31" customFormat="1" ht="13.35" customHeight="1" x14ac:dyDescent="0.2"/>
    <row r="444" s="31" customFormat="1" ht="13.35" customHeight="1" x14ac:dyDescent="0.2"/>
    <row r="445" s="31" customFormat="1" ht="13.35" customHeight="1" x14ac:dyDescent="0.2"/>
    <row r="446" s="31" customFormat="1" ht="13.35" customHeight="1" x14ac:dyDescent="0.2"/>
    <row r="447" s="31" customFormat="1" ht="13.35" customHeight="1" x14ac:dyDescent="0.2"/>
    <row r="448" s="31" customFormat="1" ht="13.35" customHeight="1" x14ac:dyDescent="0.2"/>
    <row r="449" s="31" customFormat="1" ht="13.35" customHeight="1" x14ac:dyDescent="0.2"/>
    <row r="450" s="31" customFormat="1" ht="13.35" customHeight="1" x14ac:dyDescent="0.2"/>
    <row r="451" s="31" customFormat="1" ht="13.35" customHeight="1" x14ac:dyDescent="0.2"/>
    <row r="452" s="31" customFormat="1" ht="13.35" customHeight="1" x14ac:dyDescent="0.2"/>
    <row r="453" s="31" customFormat="1" ht="13.35" customHeight="1" x14ac:dyDescent="0.2"/>
    <row r="454" s="31" customFormat="1" ht="13.35" customHeight="1" x14ac:dyDescent="0.2"/>
    <row r="455" s="31" customFormat="1" ht="13.35" customHeight="1" x14ac:dyDescent="0.2"/>
    <row r="456" s="31" customFormat="1" ht="13.35" customHeight="1" x14ac:dyDescent="0.2"/>
    <row r="457" s="31" customFormat="1" ht="13.35" customHeight="1" x14ac:dyDescent="0.2"/>
    <row r="458" s="31" customFormat="1" ht="13.35" customHeight="1" x14ac:dyDescent="0.2"/>
    <row r="459" s="31" customFormat="1" ht="13.35" customHeight="1" x14ac:dyDescent="0.2"/>
    <row r="460" s="31" customFormat="1" ht="13.35" customHeight="1" x14ac:dyDescent="0.2"/>
    <row r="461" s="31" customFormat="1" ht="13.35" customHeight="1" x14ac:dyDescent="0.2"/>
    <row r="462" s="31" customFormat="1" ht="13.35" customHeight="1" x14ac:dyDescent="0.2"/>
    <row r="463" s="31" customFormat="1" ht="13.35" customHeight="1" x14ac:dyDescent="0.2"/>
    <row r="464" s="31" customFormat="1" ht="13.35" customHeight="1" x14ac:dyDescent="0.2"/>
    <row r="465" s="31" customFormat="1" ht="13.35" customHeight="1" x14ac:dyDescent="0.2"/>
    <row r="466" s="31" customFormat="1" ht="13.35" customHeight="1" x14ac:dyDescent="0.2"/>
    <row r="467" s="31" customFormat="1" ht="13.35" customHeight="1" x14ac:dyDescent="0.2"/>
    <row r="468" s="31" customFormat="1" ht="13.35" customHeight="1" x14ac:dyDescent="0.2"/>
    <row r="469" s="31" customFormat="1" ht="13.35" customHeight="1" x14ac:dyDescent="0.2"/>
    <row r="470" s="31" customFormat="1" ht="13.35" customHeight="1" x14ac:dyDescent="0.2"/>
    <row r="471" s="31" customFormat="1" ht="13.35" customHeight="1" x14ac:dyDescent="0.2"/>
    <row r="472" s="31" customFormat="1" ht="13.35" customHeight="1" x14ac:dyDescent="0.2"/>
    <row r="473" s="31" customFormat="1" ht="13.35" customHeight="1" x14ac:dyDescent="0.2"/>
    <row r="474" s="31" customFormat="1" ht="13.35" customHeight="1" x14ac:dyDescent="0.2"/>
    <row r="475" s="31" customFormat="1" ht="13.35" customHeight="1" x14ac:dyDescent="0.2"/>
    <row r="476" s="31" customFormat="1" ht="13.35" customHeight="1" x14ac:dyDescent="0.2"/>
    <row r="477" s="31" customFormat="1" ht="13.35" customHeight="1" x14ac:dyDescent="0.2"/>
    <row r="478" s="31" customFormat="1" ht="13.35" customHeight="1" x14ac:dyDescent="0.2"/>
    <row r="479" s="31" customFormat="1" ht="13.35" customHeight="1" x14ac:dyDescent="0.2"/>
    <row r="480" s="31" customFormat="1" ht="13.35" customHeight="1" x14ac:dyDescent="0.2"/>
    <row r="481" s="31" customFormat="1" ht="13.35" customHeight="1" x14ac:dyDescent="0.2"/>
    <row r="482" s="31" customFormat="1" ht="13.35" customHeight="1" x14ac:dyDescent="0.2"/>
    <row r="483" s="31" customFormat="1" ht="13.35" customHeight="1" x14ac:dyDescent="0.2"/>
    <row r="484" s="31" customFormat="1" ht="13.35" customHeight="1" x14ac:dyDescent="0.2"/>
    <row r="485" s="31" customFormat="1" ht="13.35" customHeight="1" x14ac:dyDescent="0.2"/>
    <row r="486" s="31" customFormat="1" ht="13.35" customHeight="1" x14ac:dyDescent="0.2"/>
    <row r="487" s="31" customFormat="1" ht="13.35" customHeight="1" x14ac:dyDescent="0.2"/>
    <row r="488" s="31" customFormat="1" ht="13.35" customHeight="1" x14ac:dyDescent="0.2"/>
    <row r="489" s="31" customFormat="1" ht="13.35" customHeight="1" x14ac:dyDescent="0.2"/>
    <row r="490" s="31" customFormat="1" ht="13.35" customHeight="1" x14ac:dyDescent="0.2"/>
    <row r="491" s="31" customFormat="1" ht="13.35" customHeight="1" x14ac:dyDescent="0.2"/>
    <row r="492" s="31" customFormat="1" ht="13.35" customHeight="1" x14ac:dyDescent="0.2"/>
    <row r="493" s="31" customFormat="1" ht="13.35" customHeight="1" x14ac:dyDescent="0.2"/>
    <row r="494" s="31" customFormat="1" ht="13.35" customHeight="1" x14ac:dyDescent="0.2"/>
    <row r="495" s="31" customFormat="1" ht="13.35" customHeight="1" x14ac:dyDescent="0.2"/>
    <row r="496" s="31" customFormat="1" ht="13.35" customHeight="1" x14ac:dyDescent="0.2"/>
    <row r="497" s="31" customFormat="1" ht="13.35" customHeight="1" x14ac:dyDescent="0.2"/>
    <row r="498" s="31" customFormat="1" ht="13.35" customHeight="1" x14ac:dyDescent="0.2"/>
    <row r="499" s="31" customFormat="1" ht="13.35" customHeight="1" x14ac:dyDescent="0.2"/>
    <row r="500" s="31" customFormat="1" ht="13.35" customHeight="1" x14ac:dyDescent="0.2"/>
    <row r="501" s="31" customFormat="1" ht="13.35" customHeight="1" x14ac:dyDescent="0.2"/>
    <row r="502" s="31" customFormat="1" ht="13.35" customHeight="1" x14ac:dyDescent="0.2"/>
    <row r="503" s="31" customFormat="1" ht="13.35" customHeight="1" x14ac:dyDescent="0.2"/>
    <row r="504" s="31" customFormat="1" ht="13.35" customHeight="1" x14ac:dyDescent="0.2"/>
    <row r="505" s="31" customFormat="1" ht="13.35" customHeight="1" x14ac:dyDescent="0.2"/>
    <row r="506" s="31" customFormat="1" ht="13.35" customHeight="1" x14ac:dyDescent="0.2"/>
    <row r="507" s="31" customFormat="1" ht="13.35" customHeight="1" x14ac:dyDescent="0.2"/>
    <row r="508" s="31" customFormat="1" ht="13.35" customHeight="1" x14ac:dyDescent="0.2"/>
    <row r="509" s="31" customFormat="1" ht="13.35" customHeight="1" x14ac:dyDescent="0.2"/>
    <row r="510" s="31" customFormat="1" ht="13.35" customHeight="1" x14ac:dyDescent="0.2"/>
    <row r="511" s="31" customFormat="1" ht="13.35" customHeight="1" x14ac:dyDescent="0.2"/>
    <row r="512" s="31" customFormat="1" ht="13.35" customHeight="1" x14ac:dyDescent="0.2"/>
    <row r="513" s="31" customFormat="1" ht="13.35" customHeight="1" x14ac:dyDescent="0.2"/>
    <row r="514" s="31" customFormat="1" ht="13.35" customHeight="1" x14ac:dyDescent="0.2"/>
    <row r="515" s="31" customFormat="1" ht="13.35" customHeight="1" x14ac:dyDescent="0.2"/>
    <row r="516" s="31" customFormat="1" ht="13.35" customHeight="1" x14ac:dyDescent="0.2"/>
    <row r="517" s="31" customFormat="1" ht="13.35" customHeight="1" x14ac:dyDescent="0.2"/>
    <row r="518" s="31" customFormat="1" ht="13.35" customHeight="1" x14ac:dyDescent="0.2"/>
    <row r="519" s="31" customFormat="1" ht="13.35" customHeight="1" x14ac:dyDescent="0.2"/>
    <row r="520" s="31" customFormat="1" ht="13.35" customHeight="1" x14ac:dyDescent="0.2"/>
    <row r="521" s="31" customFormat="1" ht="13.35" customHeight="1" x14ac:dyDescent="0.2"/>
    <row r="522" s="31" customFormat="1" ht="13.35" customHeight="1" x14ac:dyDescent="0.2"/>
    <row r="523" s="31" customFormat="1" ht="13.35" customHeight="1" x14ac:dyDescent="0.2"/>
    <row r="524" s="31" customFormat="1" ht="13.35" customHeight="1" x14ac:dyDescent="0.2"/>
    <row r="525" s="31" customFormat="1" ht="13.35" customHeight="1" x14ac:dyDescent="0.2"/>
    <row r="526" s="31" customFormat="1" ht="13.35" customHeight="1" x14ac:dyDescent="0.2"/>
    <row r="527" s="31" customFormat="1" ht="13.35" customHeight="1" x14ac:dyDescent="0.2"/>
    <row r="528" s="31" customFormat="1" ht="13.35" customHeight="1" x14ac:dyDescent="0.2"/>
    <row r="529" s="31" customFormat="1" ht="13.35" customHeight="1" x14ac:dyDescent="0.2"/>
    <row r="530" s="31" customFormat="1" ht="13.35" customHeight="1" x14ac:dyDescent="0.2"/>
    <row r="531" s="31" customFormat="1" ht="13.35" customHeight="1" x14ac:dyDescent="0.2"/>
    <row r="532" s="31" customFormat="1" ht="13.35" customHeight="1" x14ac:dyDescent="0.2"/>
    <row r="533" s="31" customFormat="1" ht="13.35" customHeight="1" x14ac:dyDescent="0.2"/>
    <row r="534" s="31" customFormat="1" ht="13.35" customHeight="1" x14ac:dyDescent="0.2"/>
    <row r="535" s="31" customFormat="1" ht="13.35" customHeight="1" x14ac:dyDescent="0.2"/>
    <row r="536" s="31" customFormat="1" ht="13.35" customHeight="1" x14ac:dyDescent="0.2"/>
    <row r="537" s="31" customFormat="1" ht="13.35" customHeight="1" x14ac:dyDescent="0.2"/>
    <row r="538" s="31" customFormat="1" ht="13.35" customHeight="1" x14ac:dyDescent="0.2"/>
    <row r="539" s="31" customFormat="1" ht="13.35" customHeight="1" x14ac:dyDescent="0.2"/>
    <row r="540" s="31" customFormat="1" ht="13.35" customHeight="1" x14ac:dyDescent="0.2"/>
    <row r="541" s="31" customFormat="1" ht="13.35" customHeight="1" x14ac:dyDescent="0.2"/>
    <row r="542" s="31" customFormat="1" ht="13.35" customHeight="1" x14ac:dyDescent="0.2"/>
    <row r="543" s="31" customFormat="1" ht="13.35" customHeight="1" x14ac:dyDescent="0.2"/>
    <row r="544" s="31" customFormat="1" ht="13.35" customHeight="1" x14ac:dyDescent="0.2"/>
    <row r="545" s="31" customFormat="1" ht="13.35" customHeight="1" x14ac:dyDescent="0.2"/>
    <row r="546" s="31" customFormat="1" ht="13.35" customHeight="1" x14ac:dyDescent="0.2"/>
    <row r="547" s="31" customFormat="1" ht="13.35" customHeight="1" x14ac:dyDescent="0.2"/>
    <row r="548" s="31" customFormat="1" ht="13.35" customHeight="1" x14ac:dyDescent="0.2"/>
    <row r="549" s="31" customFormat="1" ht="13.35" customHeight="1" x14ac:dyDescent="0.2"/>
    <row r="550" s="31" customFormat="1" ht="13.35" customHeight="1" x14ac:dyDescent="0.2"/>
    <row r="551" s="31" customFormat="1" ht="13.35" customHeight="1" x14ac:dyDescent="0.2"/>
    <row r="552" s="31" customFormat="1" ht="13.35" customHeight="1" x14ac:dyDescent="0.2"/>
    <row r="553" s="31" customFormat="1" ht="13.35" customHeight="1" x14ac:dyDescent="0.2"/>
    <row r="554" s="31" customFormat="1" ht="13.35" customHeight="1" x14ac:dyDescent="0.2"/>
    <row r="555" s="31" customFormat="1" ht="13.35" customHeight="1" x14ac:dyDescent="0.2"/>
    <row r="556" s="31" customFormat="1" ht="13.35" customHeight="1" x14ac:dyDescent="0.2"/>
    <row r="557" s="31" customFormat="1" ht="13.35" customHeight="1" x14ac:dyDescent="0.2"/>
    <row r="558" s="31" customFormat="1" ht="13.35" customHeight="1" x14ac:dyDescent="0.2"/>
    <row r="559" s="31" customFormat="1" ht="13.35" customHeight="1" x14ac:dyDescent="0.2"/>
    <row r="560" s="31" customFormat="1" ht="13.35" customHeight="1" x14ac:dyDescent="0.2"/>
    <row r="561" s="31" customFormat="1" ht="13.35" customHeight="1" x14ac:dyDescent="0.2"/>
    <row r="562" s="31" customFormat="1" ht="13.35" customHeight="1" x14ac:dyDescent="0.2"/>
    <row r="563" s="31" customFormat="1" ht="13.35" customHeight="1" x14ac:dyDescent="0.2"/>
    <row r="564" s="31" customFormat="1" ht="13.35" customHeight="1" x14ac:dyDescent="0.2"/>
    <row r="565" s="31" customFormat="1" ht="13.35" customHeight="1" x14ac:dyDescent="0.2"/>
    <row r="566" s="31" customFormat="1" ht="13.35" customHeight="1" x14ac:dyDescent="0.2"/>
    <row r="567" s="31" customFormat="1" ht="13.35" customHeight="1" x14ac:dyDescent="0.2"/>
    <row r="568" s="31" customFormat="1" ht="13.35" customHeight="1" x14ac:dyDescent="0.2"/>
    <row r="569" s="31" customFormat="1" ht="13.35" customHeight="1" x14ac:dyDescent="0.2"/>
    <row r="570" s="31" customFormat="1" ht="13.35" customHeight="1" x14ac:dyDescent="0.2"/>
    <row r="571" s="31" customFormat="1" ht="13.35" customHeight="1" x14ac:dyDescent="0.2"/>
    <row r="572" s="31" customFormat="1" ht="13.35" customHeight="1" x14ac:dyDescent="0.2"/>
    <row r="573" s="31" customFormat="1" ht="13.35" customHeight="1" x14ac:dyDescent="0.2"/>
    <row r="574" s="31" customFormat="1" ht="13.35" customHeight="1" x14ac:dyDescent="0.2"/>
    <row r="575" s="31" customFormat="1" ht="13.35" customHeight="1" x14ac:dyDescent="0.2"/>
    <row r="576" s="31" customFormat="1" ht="13.35" customHeight="1" x14ac:dyDescent="0.2"/>
    <row r="577" s="31" customFormat="1" ht="13.35" customHeight="1" x14ac:dyDescent="0.2"/>
    <row r="578" s="31" customFormat="1" ht="13.35" customHeight="1" x14ac:dyDescent="0.2"/>
    <row r="579" s="31" customFormat="1" ht="13.35" customHeight="1" x14ac:dyDescent="0.2"/>
    <row r="580" s="31" customFormat="1" ht="13.35" customHeight="1" x14ac:dyDescent="0.2"/>
    <row r="581" s="31" customFormat="1" ht="13.35" customHeight="1" x14ac:dyDescent="0.2"/>
    <row r="582" s="31" customFormat="1" ht="13.35" customHeight="1" x14ac:dyDescent="0.2"/>
    <row r="583" s="31" customFormat="1" ht="13.35" customHeight="1" x14ac:dyDescent="0.2"/>
    <row r="584" s="31" customFormat="1" ht="13.35" customHeight="1" x14ac:dyDescent="0.2"/>
    <row r="585" s="31" customFormat="1" ht="13.35" customHeight="1" x14ac:dyDescent="0.2"/>
    <row r="586" s="31" customFormat="1" ht="13.35" customHeight="1" x14ac:dyDescent="0.2"/>
    <row r="587" s="31" customFormat="1" ht="13.35" customHeight="1" x14ac:dyDescent="0.2"/>
    <row r="588" s="31" customFormat="1" ht="13.35" customHeight="1" x14ac:dyDescent="0.2"/>
    <row r="589" s="31" customFormat="1" ht="13.35" customHeight="1" x14ac:dyDescent="0.2"/>
    <row r="590" s="31" customFormat="1" ht="13.35" customHeight="1" x14ac:dyDescent="0.2"/>
    <row r="591" s="31" customFormat="1" ht="13.35" customHeight="1" x14ac:dyDescent="0.2"/>
    <row r="592" s="31" customFormat="1" ht="13.35" customHeight="1" x14ac:dyDescent="0.2"/>
    <row r="593" s="31" customFormat="1" ht="13.35" customHeight="1" x14ac:dyDescent="0.2"/>
    <row r="594" s="31" customFormat="1" ht="13.35" customHeight="1" x14ac:dyDescent="0.2"/>
    <row r="595" s="31" customFormat="1" ht="13.35" customHeight="1" x14ac:dyDescent="0.2"/>
    <row r="596" s="31" customFormat="1" ht="13.35" customHeight="1" x14ac:dyDescent="0.2"/>
    <row r="597" s="31" customFormat="1" ht="13.35" customHeight="1" x14ac:dyDescent="0.2"/>
    <row r="598" s="31" customFormat="1" ht="13.35" customHeight="1" x14ac:dyDescent="0.2"/>
    <row r="599" s="31" customFormat="1" ht="13.35" customHeight="1" x14ac:dyDescent="0.2"/>
    <row r="600" s="31" customFormat="1" ht="13.35" customHeight="1" x14ac:dyDescent="0.2"/>
    <row r="601" s="31" customFormat="1" ht="13.35" customHeight="1" x14ac:dyDescent="0.2"/>
    <row r="602" s="31" customFormat="1" ht="13.35" customHeight="1" x14ac:dyDescent="0.2"/>
    <row r="603" s="31" customFormat="1" ht="13.35" customHeight="1" x14ac:dyDescent="0.2"/>
    <row r="604" s="31" customFormat="1" ht="13.35" customHeight="1" x14ac:dyDescent="0.2"/>
    <row r="605" s="31" customFormat="1" ht="13.35" customHeight="1" x14ac:dyDescent="0.2"/>
    <row r="606" s="31" customFormat="1" ht="13.35" customHeight="1" x14ac:dyDescent="0.2"/>
    <row r="607" s="31" customFormat="1" ht="13.35" customHeight="1" x14ac:dyDescent="0.2"/>
    <row r="608" s="31" customFormat="1" ht="13.35" customHeight="1" x14ac:dyDescent="0.2"/>
    <row r="609" s="31" customFormat="1" ht="13.35" customHeight="1" x14ac:dyDescent="0.2"/>
    <row r="610" s="31" customFormat="1" ht="13.35" customHeight="1" x14ac:dyDescent="0.2"/>
    <row r="611" s="31" customFormat="1" ht="13.35" customHeight="1" x14ac:dyDescent="0.2"/>
    <row r="612" s="31" customFormat="1" ht="13.35" customHeight="1" x14ac:dyDescent="0.2"/>
    <row r="613" s="31" customFormat="1" ht="13.35" customHeight="1" x14ac:dyDescent="0.2"/>
    <row r="614" s="31" customFormat="1" ht="13.35" customHeight="1" x14ac:dyDescent="0.2"/>
    <row r="615" s="31" customFormat="1" ht="13.35" customHeight="1" x14ac:dyDescent="0.2"/>
    <row r="616" s="31" customFormat="1" ht="13.35" customHeight="1" x14ac:dyDescent="0.2"/>
    <row r="617" s="31" customFormat="1" ht="13.35" customHeight="1" x14ac:dyDescent="0.2"/>
    <row r="618" s="31" customFormat="1" ht="13.35" customHeight="1" x14ac:dyDescent="0.2"/>
    <row r="619" s="31" customFormat="1" ht="13.35" customHeight="1" x14ac:dyDescent="0.2"/>
    <row r="620" s="31" customFormat="1" ht="13.35" customHeight="1" x14ac:dyDescent="0.2"/>
    <row r="621" s="31" customFormat="1" ht="13.35" customHeight="1" x14ac:dyDescent="0.2"/>
    <row r="622" s="31" customFormat="1" ht="13.35" customHeight="1" x14ac:dyDescent="0.2"/>
    <row r="623" s="31" customFormat="1" ht="13.35" customHeight="1" x14ac:dyDescent="0.2"/>
    <row r="624" s="31" customFormat="1" ht="13.35" customHeight="1" x14ac:dyDescent="0.2"/>
    <row r="625" s="31" customFormat="1" ht="13.35" customHeight="1" x14ac:dyDescent="0.2"/>
    <row r="626" s="31" customFormat="1" ht="13.35" customHeight="1" x14ac:dyDescent="0.2"/>
    <row r="627" s="31" customFormat="1" ht="13.35" customHeight="1" x14ac:dyDescent="0.2"/>
    <row r="628" s="31" customFormat="1" ht="13.35" customHeight="1" x14ac:dyDescent="0.2"/>
    <row r="629" s="31" customFormat="1" ht="13.35" customHeight="1" x14ac:dyDescent="0.2"/>
    <row r="630" s="31" customFormat="1" ht="13.35" customHeight="1" x14ac:dyDescent="0.2"/>
    <row r="631" s="31" customFormat="1" ht="13.35" customHeight="1" x14ac:dyDescent="0.2"/>
    <row r="632" s="31" customFormat="1" ht="13.35" customHeight="1" x14ac:dyDescent="0.2"/>
    <row r="633" s="31" customFormat="1" ht="13.35" customHeight="1" x14ac:dyDescent="0.2"/>
    <row r="634" s="31" customFormat="1" ht="13.35" customHeight="1" x14ac:dyDescent="0.2"/>
    <row r="635" s="31" customFormat="1" ht="13.35" customHeight="1" x14ac:dyDescent="0.2"/>
    <row r="636" s="31" customFormat="1" ht="13.35" customHeight="1" x14ac:dyDescent="0.2"/>
    <row r="637" s="31" customFormat="1" ht="13.35" customHeight="1" x14ac:dyDescent="0.2"/>
    <row r="638" s="31" customFormat="1" ht="13.35" customHeight="1" x14ac:dyDescent="0.2"/>
    <row r="639" s="31" customFormat="1" ht="13.35" customHeight="1" x14ac:dyDescent="0.2"/>
    <row r="640" s="31" customFormat="1" ht="13.35" customHeight="1" x14ac:dyDescent="0.2"/>
    <row r="641" s="31" customFormat="1" ht="13.35" customHeight="1" x14ac:dyDescent="0.2"/>
    <row r="642" s="31" customFormat="1" ht="13.35" customHeight="1" x14ac:dyDescent="0.2"/>
    <row r="643" s="31" customFormat="1" ht="13.35" customHeight="1" x14ac:dyDescent="0.2"/>
    <row r="644" s="31" customFormat="1" ht="13.35" customHeight="1" x14ac:dyDescent="0.2"/>
    <row r="645" s="31" customFormat="1" ht="13.35" customHeight="1" x14ac:dyDescent="0.2"/>
    <row r="646" s="31" customFormat="1" ht="13.35" customHeight="1" x14ac:dyDescent="0.2"/>
    <row r="647" s="31" customFormat="1" ht="13.35" customHeight="1" x14ac:dyDescent="0.2"/>
    <row r="648" s="31" customFormat="1" ht="13.35" customHeight="1" x14ac:dyDescent="0.2"/>
    <row r="649" s="31" customFormat="1" ht="13.35" customHeight="1" x14ac:dyDescent="0.2"/>
    <row r="650" s="31" customFormat="1" ht="13.35" customHeight="1" x14ac:dyDescent="0.2"/>
    <row r="651" s="31" customFormat="1" ht="13.35" customHeight="1" x14ac:dyDescent="0.2"/>
    <row r="652" s="31" customFormat="1" ht="13.35" customHeight="1" x14ac:dyDescent="0.2"/>
    <row r="653" s="31" customFormat="1" ht="13.35" customHeight="1" x14ac:dyDescent="0.2"/>
    <row r="654" s="31" customFormat="1" ht="13.35" customHeight="1" x14ac:dyDescent="0.2"/>
    <row r="655" s="31" customFormat="1" ht="13.35" customHeight="1" x14ac:dyDescent="0.2"/>
    <row r="656" s="31" customFormat="1" ht="13.35" customHeight="1" x14ac:dyDescent="0.2"/>
    <row r="657" s="31" customFormat="1" ht="13.35" customHeight="1" x14ac:dyDescent="0.2"/>
    <row r="658" s="31" customFormat="1" ht="13.35" customHeight="1" x14ac:dyDescent="0.2"/>
    <row r="659" s="31" customFormat="1" ht="13.35" customHeight="1" x14ac:dyDescent="0.2"/>
    <row r="660" s="31" customFormat="1" ht="13.35" customHeight="1" x14ac:dyDescent="0.2"/>
    <row r="661" s="31" customFormat="1" ht="13.35" customHeight="1" x14ac:dyDescent="0.2"/>
    <row r="662" s="31" customFormat="1" ht="13.35" customHeight="1" x14ac:dyDescent="0.2"/>
    <row r="663" s="31" customFormat="1" ht="13.35" customHeight="1" x14ac:dyDescent="0.2"/>
    <row r="664" s="31" customFormat="1" ht="13.35" customHeight="1" x14ac:dyDescent="0.2"/>
    <row r="665" s="31" customFormat="1" ht="13.35" customHeight="1" x14ac:dyDescent="0.2"/>
    <row r="666" s="31" customFormat="1" ht="13.35" customHeight="1" x14ac:dyDescent="0.2"/>
    <row r="667" s="31" customFormat="1" ht="13.35" customHeight="1" x14ac:dyDescent="0.2"/>
    <row r="668" s="31" customFormat="1" ht="13.35" customHeight="1" x14ac:dyDescent="0.2"/>
    <row r="669" s="31" customFormat="1" ht="13.35" customHeight="1" x14ac:dyDescent="0.2"/>
    <row r="670" s="31" customFormat="1" ht="13.35" customHeight="1" x14ac:dyDescent="0.2"/>
    <row r="671" s="31" customFormat="1" ht="13.35" customHeight="1" x14ac:dyDescent="0.2"/>
    <row r="672" s="31" customFormat="1" ht="13.35" customHeight="1" x14ac:dyDescent="0.2"/>
    <row r="673" s="31" customFormat="1" ht="13.35" customHeight="1" x14ac:dyDescent="0.2"/>
    <row r="674" s="31" customFormat="1" ht="13.35" customHeight="1" x14ac:dyDescent="0.2"/>
    <row r="675" s="31" customFormat="1" ht="13.35" customHeight="1" x14ac:dyDescent="0.2"/>
    <row r="676" s="31" customFormat="1" ht="13.35" customHeight="1" x14ac:dyDescent="0.2"/>
    <row r="677" s="31" customFormat="1" ht="13.35" customHeight="1" x14ac:dyDescent="0.2"/>
    <row r="678" s="31" customFormat="1" ht="13.35" customHeight="1" x14ac:dyDescent="0.2"/>
    <row r="679" s="31" customFormat="1" ht="13.35" customHeight="1" x14ac:dyDescent="0.2"/>
    <row r="680" s="31" customFormat="1" ht="13.35" customHeight="1" x14ac:dyDescent="0.2"/>
    <row r="681" s="31" customFormat="1" ht="13.35" customHeight="1" x14ac:dyDescent="0.2"/>
    <row r="682" s="31" customFormat="1" ht="13.35" customHeight="1" x14ac:dyDescent="0.2"/>
    <row r="683" s="31" customFormat="1" ht="13.35" customHeight="1" x14ac:dyDescent="0.2"/>
    <row r="684" s="31" customFormat="1" ht="13.35" customHeight="1" x14ac:dyDescent="0.2"/>
    <row r="685" s="31" customFormat="1" ht="13.35" customHeight="1" x14ac:dyDescent="0.2"/>
    <row r="686" s="31" customFormat="1" ht="13.35" customHeight="1" x14ac:dyDescent="0.2"/>
    <row r="687" s="31" customFormat="1" ht="13.35" customHeight="1" x14ac:dyDescent="0.2"/>
    <row r="688" s="31" customFormat="1" ht="13.35" customHeight="1" x14ac:dyDescent="0.2"/>
    <row r="689" s="31" customFormat="1" ht="13.35" customHeight="1" x14ac:dyDescent="0.2"/>
    <row r="690" s="31" customFormat="1" ht="13.35" customHeight="1" x14ac:dyDescent="0.2"/>
    <row r="691" s="31" customFormat="1" ht="13.35" customHeight="1" x14ac:dyDescent="0.2"/>
    <row r="692" s="31" customFormat="1" ht="13.35" customHeight="1" x14ac:dyDescent="0.2"/>
    <row r="693" s="31" customFormat="1" ht="13.35" customHeight="1" x14ac:dyDescent="0.2"/>
    <row r="694" s="31" customFormat="1" ht="13.35" customHeight="1" x14ac:dyDescent="0.2"/>
    <row r="695" s="31" customFormat="1" ht="13.35" customHeight="1" x14ac:dyDescent="0.2"/>
    <row r="696" s="31" customFormat="1" ht="13.35" customHeight="1" x14ac:dyDescent="0.2"/>
    <row r="697" s="31" customFormat="1" ht="13.35" customHeight="1" x14ac:dyDescent="0.2"/>
    <row r="698" s="31" customFormat="1" ht="13.35" customHeight="1" x14ac:dyDescent="0.2"/>
    <row r="699" s="31" customFormat="1" ht="13.35" customHeight="1" x14ac:dyDescent="0.2"/>
    <row r="700" s="31" customFormat="1" ht="13.35" customHeight="1" x14ac:dyDescent="0.2"/>
    <row r="701" s="31" customFormat="1" ht="13.35" customHeight="1" x14ac:dyDescent="0.2"/>
    <row r="702" s="31" customFormat="1" ht="13.35" customHeight="1" x14ac:dyDescent="0.2"/>
    <row r="703" s="31" customFormat="1" ht="13.35" customHeight="1" x14ac:dyDescent="0.2"/>
    <row r="704" s="31" customFormat="1" ht="13.35" customHeight="1" x14ac:dyDescent="0.2"/>
    <row r="705" s="31" customFormat="1" ht="13.35" customHeight="1" x14ac:dyDescent="0.2"/>
    <row r="706" s="31" customFormat="1" ht="13.35" customHeight="1" x14ac:dyDescent="0.2"/>
    <row r="707" s="31" customFormat="1" ht="13.35" customHeight="1" x14ac:dyDescent="0.2"/>
    <row r="708" s="31" customFormat="1" ht="13.35" customHeight="1" x14ac:dyDescent="0.2"/>
    <row r="709" s="31" customFormat="1" ht="13.35" customHeight="1" x14ac:dyDescent="0.2"/>
    <row r="710" s="31" customFormat="1" ht="13.35" customHeight="1" x14ac:dyDescent="0.2"/>
    <row r="711" s="31" customFormat="1" ht="13.35" customHeight="1" x14ac:dyDescent="0.2"/>
    <row r="712" s="31" customFormat="1" ht="13.35" customHeight="1" x14ac:dyDescent="0.2"/>
    <row r="713" s="31" customFormat="1" ht="13.35" customHeight="1" x14ac:dyDescent="0.2"/>
    <row r="714" s="31" customFormat="1" ht="13.35" customHeight="1" x14ac:dyDescent="0.2"/>
    <row r="715" s="31" customFormat="1" ht="13.35" customHeight="1" x14ac:dyDescent="0.2"/>
    <row r="716" s="31" customFormat="1" ht="13.35" customHeight="1" x14ac:dyDescent="0.2"/>
    <row r="717" s="31" customFormat="1" ht="13.35" customHeight="1" x14ac:dyDescent="0.2"/>
    <row r="718" s="31" customFormat="1" ht="13.35" customHeight="1" x14ac:dyDescent="0.2"/>
    <row r="719" s="31" customFormat="1" ht="13.35" customHeight="1" x14ac:dyDescent="0.2"/>
    <row r="720" s="31" customFormat="1" ht="13.35" customHeight="1" x14ac:dyDescent="0.2"/>
    <row r="721" s="31" customFormat="1" ht="13.35" customHeight="1" x14ac:dyDescent="0.2"/>
    <row r="722" s="31" customFormat="1" ht="13.35" customHeight="1" x14ac:dyDescent="0.2"/>
    <row r="723" s="31" customFormat="1" ht="13.35" customHeight="1" x14ac:dyDescent="0.2"/>
    <row r="724" s="31" customFormat="1" ht="13.35" customHeight="1" x14ac:dyDescent="0.2"/>
    <row r="725" s="31" customFormat="1" ht="13.35" customHeight="1" x14ac:dyDescent="0.2"/>
    <row r="726" s="31" customFormat="1" ht="13.35" customHeight="1" x14ac:dyDescent="0.2"/>
    <row r="727" s="31" customFormat="1" ht="13.35" customHeight="1" x14ac:dyDescent="0.2"/>
    <row r="728" s="31" customFormat="1" ht="13.35" customHeight="1" x14ac:dyDescent="0.2"/>
    <row r="729" s="31" customFormat="1" ht="13.35" customHeight="1" x14ac:dyDescent="0.2"/>
    <row r="730" s="31" customFormat="1" ht="13.35" customHeight="1" x14ac:dyDescent="0.2"/>
    <row r="731" s="31" customFormat="1" ht="13.35" customHeight="1" x14ac:dyDescent="0.2"/>
    <row r="732" s="31" customFormat="1" ht="13.35" customHeight="1" x14ac:dyDescent="0.2"/>
    <row r="733" s="31" customFormat="1" ht="13.35" customHeight="1" x14ac:dyDescent="0.2"/>
    <row r="734" s="31" customFormat="1" ht="13.35" customHeight="1" x14ac:dyDescent="0.2"/>
    <row r="735" s="31" customFormat="1" ht="13.35" customHeight="1" x14ac:dyDescent="0.2"/>
    <row r="736" s="31" customFormat="1" ht="13.35" customHeight="1" x14ac:dyDescent="0.2"/>
    <row r="737" s="31" customFormat="1" ht="13.35" customHeight="1" x14ac:dyDescent="0.2"/>
    <row r="738" s="31" customFormat="1" ht="13.35" customHeight="1" x14ac:dyDescent="0.2"/>
    <row r="739" s="31" customFormat="1" ht="13.35" customHeight="1" x14ac:dyDescent="0.2"/>
    <row r="740" s="31" customFormat="1" ht="13.35" customHeight="1" x14ac:dyDescent="0.2"/>
    <row r="741" s="31" customFormat="1" ht="13.35" customHeight="1" x14ac:dyDescent="0.2"/>
    <row r="742" s="31" customFormat="1" ht="13.35" customHeight="1" x14ac:dyDescent="0.2"/>
    <row r="743" s="31" customFormat="1" ht="13.35" customHeight="1" x14ac:dyDescent="0.2"/>
    <row r="744" s="31" customFormat="1" ht="13.35" customHeight="1" x14ac:dyDescent="0.2"/>
    <row r="745" s="31" customFormat="1" ht="13.35" customHeight="1" x14ac:dyDescent="0.2"/>
    <row r="746" s="31" customFormat="1" ht="13.35" customHeight="1" x14ac:dyDescent="0.2"/>
    <row r="747" s="31" customFormat="1" ht="13.35" customHeight="1" x14ac:dyDescent="0.2"/>
    <row r="748" s="31" customFormat="1" ht="13.35" customHeight="1" x14ac:dyDescent="0.2"/>
    <row r="749" s="31" customFormat="1" ht="13.35" customHeight="1" x14ac:dyDescent="0.2"/>
    <row r="750" s="31" customFormat="1" ht="13.35" customHeight="1" x14ac:dyDescent="0.2"/>
    <row r="751" s="31" customFormat="1" ht="13.35" customHeight="1" x14ac:dyDescent="0.2"/>
    <row r="752" s="31" customFormat="1" ht="13.35" customHeight="1" x14ac:dyDescent="0.2"/>
    <row r="753" s="31" customFormat="1" ht="13.35" customHeight="1" x14ac:dyDescent="0.2"/>
    <row r="754" s="31" customFormat="1" ht="13.35" customHeight="1" x14ac:dyDescent="0.2"/>
    <row r="755" s="31" customFormat="1" ht="13.35" customHeight="1" x14ac:dyDescent="0.2"/>
    <row r="756" s="31" customFormat="1" ht="13.35" customHeight="1" x14ac:dyDescent="0.2"/>
    <row r="757" s="31" customFormat="1" ht="13.35" customHeight="1" x14ac:dyDescent="0.2"/>
    <row r="758" s="31" customFormat="1" ht="13.35" customHeight="1" x14ac:dyDescent="0.2"/>
    <row r="759" s="31" customFormat="1" ht="13.35" customHeight="1" x14ac:dyDescent="0.2"/>
    <row r="760" s="31" customFormat="1" ht="13.35" customHeight="1" x14ac:dyDescent="0.2"/>
    <row r="761" s="31" customFormat="1" ht="13.35" customHeight="1" x14ac:dyDescent="0.2"/>
    <row r="762" s="31" customFormat="1" ht="13.35" customHeight="1" x14ac:dyDescent="0.2"/>
    <row r="763" s="31" customFormat="1" ht="13.35" customHeight="1" x14ac:dyDescent="0.2"/>
    <row r="764" s="31" customFormat="1" ht="13.35" customHeight="1" x14ac:dyDescent="0.2"/>
    <row r="765" s="31" customFormat="1" ht="13.35" customHeight="1" x14ac:dyDescent="0.2"/>
    <row r="766" s="31" customFormat="1" ht="13.35" customHeight="1" x14ac:dyDescent="0.2"/>
    <row r="767" s="31" customFormat="1" ht="13.35" customHeight="1" x14ac:dyDescent="0.2"/>
    <row r="768" s="31" customFormat="1" ht="13.35" customHeight="1" x14ac:dyDescent="0.2"/>
    <row r="769" s="31" customFormat="1" ht="13.35" customHeight="1" x14ac:dyDescent="0.2"/>
    <row r="770" s="31" customFormat="1" ht="13.35" customHeight="1" x14ac:dyDescent="0.2"/>
    <row r="771" s="31" customFormat="1" ht="13.35" customHeight="1" x14ac:dyDescent="0.2"/>
    <row r="772" s="31" customFormat="1" ht="13.35" customHeight="1" x14ac:dyDescent="0.2"/>
    <row r="773" s="31" customFormat="1" ht="13.35" customHeight="1" x14ac:dyDescent="0.2"/>
    <row r="774" s="31" customFormat="1" ht="13.35" customHeight="1" x14ac:dyDescent="0.2"/>
    <row r="775" s="31" customFormat="1" ht="13.35" customHeight="1" x14ac:dyDescent="0.2"/>
    <row r="776" s="31" customFormat="1" ht="13.35" customHeight="1" x14ac:dyDescent="0.2"/>
    <row r="777" s="31" customFormat="1" ht="13.35" customHeight="1" x14ac:dyDescent="0.2"/>
    <row r="778" s="31" customFormat="1" ht="13.35" customHeight="1" x14ac:dyDescent="0.2"/>
    <row r="779" s="31" customFormat="1" ht="13.35" customHeight="1" x14ac:dyDescent="0.2"/>
    <row r="780" s="31" customFormat="1" ht="13.35" customHeight="1" x14ac:dyDescent="0.2"/>
    <row r="781" s="31" customFormat="1" ht="13.35" customHeight="1" x14ac:dyDescent="0.2"/>
    <row r="782" s="31" customFormat="1" ht="13.35" customHeight="1" x14ac:dyDescent="0.2"/>
    <row r="783" s="31" customFormat="1" ht="13.35" customHeight="1" x14ac:dyDescent="0.2"/>
    <row r="784" s="31" customFormat="1" ht="13.35" customHeight="1" x14ac:dyDescent="0.2"/>
    <row r="785" s="31" customFormat="1" ht="13.35" customHeight="1" x14ac:dyDescent="0.2"/>
    <row r="786" s="31" customFormat="1" ht="13.35" customHeight="1" x14ac:dyDescent="0.2"/>
    <row r="787" s="31" customFormat="1" ht="13.35" customHeight="1" x14ac:dyDescent="0.2"/>
    <row r="788" s="31" customFormat="1" ht="13.35" customHeight="1" x14ac:dyDescent="0.2"/>
    <row r="789" s="31" customFormat="1" ht="13.35" customHeight="1" x14ac:dyDescent="0.2"/>
    <row r="790" s="31" customFormat="1" ht="13.35" customHeight="1" x14ac:dyDescent="0.2"/>
    <row r="791" s="31" customFormat="1" ht="13.35" customHeight="1" x14ac:dyDescent="0.2"/>
    <row r="792" s="31" customFormat="1" ht="13.35" customHeight="1" x14ac:dyDescent="0.2"/>
    <row r="793" s="31" customFormat="1" ht="13.35" customHeight="1" x14ac:dyDescent="0.2"/>
    <row r="794" s="31" customFormat="1" ht="13.35" customHeight="1" x14ac:dyDescent="0.2"/>
    <row r="795" s="31" customFormat="1" ht="13.35" customHeight="1" x14ac:dyDescent="0.2"/>
    <row r="796" s="31" customFormat="1" ht="13.35" customHeight="1" x14ac:dyDescent="0.2"/>
    <row r="797" s="31" customFormat="1" ht="13.35" customHeight="1" x14ac:dyDescent="0.2"/>
    <row r="798" s="31" customFormat="1" ht="13.35" customHeight="1" x14ac:dyDescent="0.2"/>
    <row r="799" s="31" customFormat="1" ht="13.35" customHeight="1" x14ac:dyDescent="0.2"/>
    <row r="800" s="31" customFormat="1" ht="13.35" customHeight="1" x14ac:dyDescent="0.2"/>
    <row r="801" s="31" customFormat="1" ht="13.35" customHeight="1" x14ac:dyDescent="0.2"/>
    <row r="802" s="31" customFormat="1" ht="13.35" customHeight="1" x14ac:dyDescent="0.2"/>
    <row r="803" s="31" customFormat="1" ht="13.35" customHeight="1" x14ac:dyDescent="0.2"/>
    <row r="804" s="31" customFormat="1" ht="13.35" customHeight="1" x14ac:dyDescent="0.2"/>
    <row r="805" s="31" customFormat="1" ht="13.35" customHeight="1" x14ac:dyDescent="0.2"/>
    <row r="806" s="31" customFormat="1" ht="13.35" customHeight="1" x14ac:dyDescent="0.2"/>
    <row r="807" s="31" customFormat="1" ht="13.35" customHeight="1" x14ac:dyDescent="0.2"/>
    <row r="808" s="31" customFormat="1" ht="13.35" customHeight="1" x14ac:dyDescent="0.2"/>
    <row r="809" s="31" customFormat="1" ht="13.35" customHeight="1" x14ac:dyDescent="0.2"/>
    <row r="810" s="31" customFormat="1" ht="13.35" customHeight="1" x14ac:dyDescent="0.2"/>
    <row r="811" s="31" customFormat="1" ht="13.35" customHeight="1" x14ac:dyDescent="0.2"/>
    <row r="812" s="31" customFormat="1" ht="13.35" customHeight="1" x14ac:dyDescent="0.2"/>
    <row r="813" s="31" customFormat="1" ht="13.35" customHeight="1" x14ac:dyDescent="0.2"/>
    <row r="814" s="31" customFormat="1" ht="13.35" customHeight="1" x14ac:dyDescent="0.2"/>
    <row r="815" s="31" customFormat="1" ht="13.35" customHeight="1" x14ac:dyDescent="0.2"/>
    <row r="816" s="31" customFormat="1" ht="13.35" customHeight="1" x14ac:dyDescent="0.2"/>
    <row r="817" s="31" customFormat="1" ht="13.35" customHeight="1" x14ac:dyDescent="0.2"/>
    <row r="818" s="31" customFormat="1" ht="13.35" customHeight="1" x14ac:dyDescent="0.2"/>
    <row r="819" s="31" customFormat="1" ht="13.35" customHeight="1" x14ac:dyDescent="0.2"/>
    <row r="820" s="31" customFormat="1" ht="13.35" customHeight="1" x14ac:dyDescent="0.2"/>
    <row r="821" s="31" customFormat="1" ht="13.35" customHeight="1" x14ac:dyDescent="0.2"/>
    <row r="822" s="31" customFormat="1" ht="13.35" customHeight="1" x14ac:dyDescent="0.2"/>
    <row r="823" s="31" customFormat="1" ht="13.35" customHeight="1" x14ac:dyDescent="0.2"/>
    <row r="824" s="31" customFormat="1" ht="13.35" customHeight="1" x14ac:dyDescent="0.2"/>
    <row r="825" s="31" customFormat="1" ht="13.35" customHeight="1" x14ac:dyDescent="0.2"/>
    <row r="826" s="31" customFormat="1" ht="13.35" customHeight="1" x14ac:dyDescent="0.2"/>
    <row r="827" s="31" customFormat="1" ht="13.35" customHeight="1" x14ac:dyDescent="0.2"/>
    <row r="828" s="31" customFormat="1" ht="13.35" customHeight="1" x14ac:dyDescent="0.2"/>
    <row r="829" s="31" customFormat="1" ht="13.35" customHeight="1" x14ac:dyDescent="0.2"/>
    <row r="830" s="31" customFormat="1" ht="13.35" customHeight="1" x14ac:dyDescent="0.2"/>
    <row r="831" s="31" customFormat="1" ht="13.35" customHeight="1" x14ac:dyDescent="0.2"/>
    <row r="832" s="31" customFormat="1" ht="13.35" customHeight="1" x14ac:dyDescent="0.2"/>
    <row r="833" s="31" customFormat="1" ht="13.35" customHeight="1" x14ac:dyDescent="0.2"/>
    <row r="834" s="31" customFormat="1" ht="13.35" customHeight="1" x14ac:dyDescent="0.2"/>
    <row r="835" s="31" customFormat="1" ht="13.35" customHeight="1" x14ac:dyDescent="0.2"/>
    <row r="836" s="31" customFormat="1" ht="13.35" customHeight="1" x14ac:dyDescent="0.2"/>
    <row r="837" s="31" customFormat="1" ht="13.35" customHeight="1" x14ac:dyDescent="0.2"/>
    <row r="838" s="31" customFormat="1" ht="13.35" customHeight="1" x14ac:dyDescent="0.2"/>
    <row r="839" s="31" customFormat="1" ht="13.35" customHeight="1" x14ac:dyDescent="0.2"/>
    <row r="840" s="31" customFormat="1" ht="13.35" customHeight="1" x14ac:dyDescent="0.2"/>
    <row r="841" s="31" customFormat="1" ht="13.35" customHeight="1" x14ac:dyDescent="0.2"/>
    <row r="842" s="31" customFormat="1" ht="13.35" customHeight="1" x14ac:dyDescent="0.2"/>
    <row r="843" s="31" customFormat="1" ht="13.35" customHeight="1" x14ac:dyDescent="0.2"/>
    <row r="844" s="31" customFormat="1" ht="13.35" customHeight="1" x14ac:dyDescent="0.2"/>
    <row r="845" s="31" customFormat="1" ht="13.35" customHeight="1" x14ac:dyDescent="0.2"/>
    <row r="846" s="31" customFormat="1" ht="13.35" customHeight="1" x14ac:dyDescent="0.2"/>
    <row r="847" s="31" customFormat="1" ht="13.35" customHeight="1" x14ac:dyDescent="0.2"/>
    <row r="848" s="31" customFormat="1" ht="13.35" customHeight="1" x14ac:dyDescent="0.2"/>
    <row r="849" s="31" customFormat="1" ht="13.35" customHeight="1" x14ac:dyDescent="0.2"/>
    <row r="850" s="31" customFormat="1" ht="13.35" customHeight="1" x14ac:dyDescent="0.2"/>
    <row r="851" s="31" customFormat="1" ht="13.35" customHeight="1" x14ac:dyDescent="0.2"/>
    <row r="852" s="31" customFormat="1" ht="13.35" customHeight="1" x14ac:dyDescent="0.2"/>
    <row r="853" s="31" customFormat="1" ht="13.35" customHeight="1" x14ac:dyDescent="0.2"/>
    <row r="854" s="31" customFormat="1" ht="13.35" customHeight="1" x14ac:dyDescent="0.2"/>
    <row r="855" s="31" customFormat="1" ht="13.35" customHeight="1" x14ac:dyDescent="0.2"/>
    <row r="856" s="31" customFormat="1" ht="13.35" customHeight="1" x14ac:dyDescent="0.2"/>
    <row r="857" s="31" customFormat="1" ht="13.35" customHeight="1" x14ac:dyDescent="0.2"/>
    <row r="858" s="31" customFormat="1" ht="13.35" customHeight="1" x14ac:dyDescent="0.2"/>
    <row r="859" s="31" customFormat="1" ht="13.35" customHeight="1" x14ac:dyDescent="0.2"/>
    <row r="860" s="31" customFormat="1" ht="13.35" customHeight="1" x14ac:dyDescent="0.2"/>
    <row r="861" s="31" customFormat="1" ht="13.35" customHeight="1" x14ac:dyDescent="0.2"/>
    <row r="862" s="31" customFormat="1" ht="13.35" customHeight="1" x14ac:dyDescent="0.2"/>
    <row r="863" s="31" customFormat="1" ht="13.35" customHeight="1" x14ac:dyDescent="0.2"/>
    <row r="864" s="31" customFormat="1" ht="13.35" customHeight="1" x14ac:dyDescent="0.2"/>
    <row r="865" s="31" customFormat="1" ht="13.35" customHeight="1" x14ac:dyDescent="0.2"/>
    <row r="866" s="31" customFormat="1" ht="13.35" customHeight="1" x14ac:dyDescent="0.2"/>
    <row r="867" s="31" customFormat="1" ht="13.35" customHeight="1" x14ac:dyDescent="0.2"/>
    <row r="868" s="31" customFormat="1" ht="13.35" customHeight="1" x14ac:dyDescent="0.2"/>
    <row r="869" s="31" customFormat="1" ht="13.35" customHeight="1" x14ac:dyDescent="0.2"/>
    <row r="870" s="31" customFormat="1" ht="13.35" customHeight="1" x14ac:dyDescent="0.2"/>
    <row r="871" s="31" customFormat="1" ht="13.35" customHeight="1" x14ac:dyDescent="0.2"/>
    <row r="872" s="31" customFormat="1" ht="13.35" customHeight="1" x14ac:dyDescent="0.2"/>
    <row r="873" s="31" customFormat="1" ht="13.35" customHeight="1" x14ac:dyDescent="0.2"/>
    <row r="874" s="31" customFormat="1" ht="13.35" customHeight="1" x14ac:dyDescent="0.2"/>
    <row r="875" s="31" customFormat="1" ht="13.35" customHeight="1" x14ac:dyDescent="0.2"/>
    <row r="876" s="31" customFormat="1" ht="13.35" customHeight="1" x14ac:dyDescent="0.2"/>
    <row r="877" s="31" customFormat="1" ht="13.35" customHeight="1" x14ac:dyDescent="0.2"/>
    <row r="878" s="31" customFormat="1" ht="13.35" customHeight="1" x14ac:dyDescent="0.2"/>
    <row r="879" s="31" customFormat="1" ht="13.35" customHeight="1" x14ac:dyDescent="0.2"/>
    <row r="880" s="31" customFormat="1" ht="13.35" customHeight="1" x14ac:dyDescent="0.2"/>
    <row r="881" s="31" customFormat="1" ht="13.35" customHeight="1" x14ac:dyDescent="0.2"/>
    <row r="882" s="31" customFormat="1" ht="13.35" customHeight="1" x14ac:dyDescent="0.2"/>
    <row r="883" s="31" customFormat="1" ht="13.35" customHeight="1" x14ac:dyDescent="0.2"/>
    <row r="884" s="31" customFormat="1" ht="13.35" customHeight="1" x14ac:dyDescent="0.2"/>
    <row r="885" s="31" customFormat="1" ht="13.35" customHeight="1" x14ac:dyDescent="0.2"/>
    <row r="886" s="31" customFormat="1" ht="13.35" customHeight="1" x14ac:dyDescent="0.2"/>
    <row r="887" s="31" customFormat="1" ht="13.35" customHeight="1" x14ac:dyDescent="0.2"/>
    <row r="888" s="31" customFormat="1" ht="13.35" customHeight="1" x14ac:dyDescent="0.2"/>
    <row r="889" s="31" customFormat="1" ht="13.35" customHeight="1" x14ac:dyDescent="0.2"/>
    <row r="890" s="31" customFormat="1" ht="13.35" customHeight="1" x14ac:dyDescent="0.2"/>
    <row r="891" s="31" customFormat="1" ht="13.35" customHeight="1" x14ac:dyDescent="0.2"/>
    <row r="892" s="31" customFormat="1" ht="13.35" customHeight="1" x14ac:dyDescent="0.2"/>
    <row r="893" s="31" customFormat="1" ht="13.35" customHeight="1" x14ac:dyDescent="0.2"/>
    <row r="894" s="31" customFormat="1" ht="13.35" customHeight="1" x14ac:dyDescent="0.2"/>
    <row r="895" s="31" customFormat="1" ht="13.35" customHeight="1" x14ac:dyDescent="0.2"/>
    <row r="896" s="31" customFormat="1" ht="13.35" customHeight="1" x14ac:dyDescent="0.2"/>
    <row r="897" s="31" customFormat="1" ht="13.35" customHeight="1" x14ac:dyDescent="0.2"/>
    <row r="898" s="31" customFormat="1" ht="13.35" customHeight="1" x14ac:dyDescent="0.2"/>
    <row r="899" s="31" customFormat="1" ht="13.35" customHeight="1" x14ac:dyDescent="0.2"/>
    <row r="900" s="31" customFormat="1" ht="13.35" customHeight="1" x14ac:dyDescent="0.2"/>
    <row r="901" s="31" customFormat="1" ht="13.35" customHeight="1" x14ac:dyDescent="0.2"/>
    <row r="902" s="31" customFormat="1" ht="13.35" customHeight="1" x14ac:dyDescent="0.2"/>
    <row r="903" s="31" customFormat="1" ht="13.35" customHeight="1" x14ac:dyDescent="0.2"/>
    <row r="904" s="31" customFormat="1" ht="13.35" customHeight="1" x14ac:dyDescent="0.2"/>
    <row r="905" s="31" customFormat="1" ht="13.35" customHeight="1" x14ac:dyDescent="0.2"/>
    <row r="906" s="31" customFormat="1" ht="13.35" customHeight="1" x14ac:dyDescent="0.2"/>
    <row r="907" s="31" customFormat="1" ht="13.35" customHeight="1" x14ac:dyDescent="0.2"/>
    <row r="908" s="31" customFormat="1" ht="13.35" customHeight="1" x14ac:dyDescent="0.2"/>
    <row r="909" s="31" customFormat="1" ht="13.35" customHeight="1" x14ac:dyDescent="0.2"/>
    <row r="910" s="31" customFormat="1" ht="13.35" customHeight="1" x14ac:dyDescent="0.2"/>
    <row r="911" s="31" customFormat="1" ht="13.35" customHeight="1" x14ac:dyDescent="0.2"/>
    <row r="912" s="31" customFormat="1" ht="13.35" customHeight="1" x14ac:dyDescent="0.2"/>
    <row r="913" s="31" customFormat="1" ht="13.35" customHeight="1" x14ac:dyDescent="0.2"/>
    <row r="914" s="31" customFormat="1" ht="13.35" customHeight="1" x14ac:dyDescent="0.2"/>
    <row r="915" s="31" customFormat="1" ht="13.35" customHeight="1" x14ac:dyDescent="0.2"/>
    <row r="916" s="31" customFormat="1" ht="13.35" customHeight="1" x14ac:dyDescent="0.2"/>
    <row r="917" s="31" customFormat="1" ht="13.35" customHeight="1" x14ac:dyDescent="0.2"/>
    <row r="918" s="31" customFormat="1" ht="13.35" customHeight="1" x14ac:dyDescent="0.2"/>
    <row r="919" s="31" customFormat="1" ht="13.35" customHeight="1" x14ac:dyDescent="0.2"/>
    <row r="920" s="31" customFormat="1" ht="13.35" customHeight="1" x14ac:dyDescent="0.2"/>
    <row r="921" s="31" customFormat="1" ht="13.35" customHeight="1" x14ac:dyDescent="0.2"/>
    <row r="922" s="31" customFormat="1" ht="13.35" customHeight="1" x14ac:dyDescent="0.2"/>
    <row r="923" s="31" customFormat="1" ht="13.35" customHeight="1" x14ac:dyDescent="0.2"/>
    <row r="924" s="31" customFormat="1" ht="13.35" customHeight="1" x14ac:dyDescent="0.2"/>
    <row r="925" s="31" customFormat="1" ht="13.35" customHeight="1" x14ac:dyDescent="0.2"/>
    <row r="926" s="31" customFormat="1" ht="13.35" customHeight="1" x14ac:dyDescent="0.2"/>
    <row r="927" s="31" customFormat="1" ht="13.35" customHeight="1" x14ac:dyDescent="0.2"/>
    <row r="928" s="31" customFormat="1" ht="13.35" customHeight="1" x14ac:dyDescent="0.2"/>
    <row r="929" s="31" customFormat="1" ht="13.35" customHeight="1" x14ac:dyDescent="0.2"/>
    <row r="930" s="31" customFormat="1" ht="13.35" customHeight="1" x14ac:dyDescent="0.2"/>
    <row r="931" s="31" customFormat="1" ht="13.35" customHeight="1" x14ac:dyDescent="0.2"/>
    <row r="932" s="31" customFormat="1" ht="13.35" customHeight="1" x14ac:dyDescent="0.2"/>
    <row r="933" s="31" customFormat="1" ht="13.35" customHeight="1" x14ac:dyDescent="0.2"/>
    <row r="934" s="31" customFormat="1" ht="13.35" customHeight="1" x14ac:dyDescent="0.2"/>
    <row r="935" s="31" customFormat="1" ht="13.35" customHeight="1" x14ac:dyDescent="0.2"/>
    <row r="936" s="31" customFormat="1" ht="13.35" customHeight="1" x14ac:dyDescent="0.2"/>
    <row r="937" s="31" customFormat="1" ht="13.35" customHeight="1" x14ac:dyDescent="0.2"/>
    <row r="938" s="31" customFormat="1" ht="13.35" customHeight="1" x14ac:dyDescent="0.2"/>
    <row r="939" s="31" customFormat="1" ht="13.35" customHeight="1" x14ac:dyDescent="0.2"/>
    <row r="940" s="31" customFormat="1" ht="13.35" customHeight="1" x14ac:dyDescent="0.2"/>
    <row r="941" s="31" customFormat="1" ht="13.35" customHeight="1" x14ac:dyDescent="0.2"/>
    <row r="942" s="31" customFormat="1" ht="13.35" customHeight="1" x14ac:dyDescent="0.2"/>
    <row r="943" s="31" customFormat="1" ht="13.35" customHeight="1" x14ac:dyDescent="0.2"/>
    <row r="944" s="31" customFormat="1" ht="13.35" customHeight="1" x14ac:dyDescent="0.2"/>
    <row r="945" s="31" customFormat="1" ht="13.35" customHeight="1" x14ac:dyDescent="0.2"/>
    <row r="946" s="31" customFormat="1" ht="13.35" customHeight="1" x14ac:dyDescent="0.2"/>
    <row r="947" s="31" customFormat="1" ht="13.35" customHeight="1" x14ac:dyDescent="0.2"/>
    <row r="948" s="31" customFormat="1" ht="13.35" customHeight="1" x14ac:dyDescent="0.2"/>
    <row r="949" s="31" customFormat="1" ht="13.35" customHeight="1" x14ac:dyDescent="0.2"/>
    <row r="950" s="31" customFormat="1" ht="13.35" customHeight="1" x14ac:dyDescent="0.2"/>
    <row r="951" s="31" customFormat="1" ht="13.35" customHeight="1" x14ac:dyDescent="0.2"/>
    <row r="952" s="31" customFormat="1" ht="13.35" customHeight="1" x14ac:dyDescent="0.2"/>
    <row r="953" s="31" customFormat="1" ht="13.35" customHeight="1" x14ac:dyDescent="0.2"/>
    <row r="954" s="31" customFormat="1" ht="13.35" customHeight="1" x14ac:dyDescent="0.2"/>
    <row r="955" s="31" customFormat="1" ht="13.35" customHeight="1" x14ac:dyDescent="0.2"/>
    <row r="956" s="31" customFormat="1" ht="13.35" customHeight="1" x14ac:dyDescent="0.2"/>
    <row r="957" s="31" customFormat="1" ht="13.35" customHeight="1" x14ac:dyDescent="0.2"/>
    <row r="958" s="31" customFormat="1" ht="13.35" customHeight="1" x14ac:dyDescent="0.2"/>
    <row r="959" s="31" customFormat="1" ht="13.35" customHeight="1" x14ac:dyDescent="0.2"/>
    <row r="960" s="31" customFormat="1" ht="13.35" customHeight="1" x14ac:dyDescent="0.2"/>
    <row r="961" s="31" customFormat="1" ht="13.35" customHeight="1" x14ac:dyDescent="0.2"/>
    <row r="962" s="31" customFormat="1" ht="13.35" customHeight="1" x14ac:dyDescent="0.2"/>
    <row r="963" s="31" customFormat="1" ht="13.35" customHeight="1" x14ac:dyDescent="0.2"/>
    <row r="964" s="31" customFormat="1" ht="13.35" customHeight="1" x14ac:dyDescent="0.2"/>
    <row r="965" s="31" customFormat="1" ht="13.35" customHeight="1" x14ac:dyDescent="0.2"/>
    <row r="966" s="31" customFormat="1" ht="13.35" customHeight="1" x14ac:dyDescent="0.2"/>
    <row r="967" s="31" customFormat="1" ht="13.35" customHeight="1" x14ac:dyDescent="0.2"/>
    <row r="968" s="31" customFormat="1" ht="13.35" customHeight="1" x14ac:dyDescent="0.2"/>
    <row r="969" s="31" customFormat="1" ht="13.35" customHeight="1" x14ac:dyDescent="0.2"/>
    <row r="970" s="31" customFormat="1" ht="13.35" customHeight="1" x14ac:dyDescent="0.2"/>
    <row r="971" s="31" customFormat="1" ht="13.35" customHeight="1" x14ac:dyDescent="0.2"/>
    <row r="972" s="31" customFormat="1" ht="13.35" customHeight="1" x14ac:dyDescent="0.2"/>
    <row r="973" s="31" customFormat="1" ht="13.35" customHeight="1" x14ac:dyDescent="0.2"/>
    <row r="974" s="31" customFormat="1" ht="13.35" customHeight="1" x14ac:dyDescent="0.2"/>
    <row r="975" s="31" customFormat="1" ht="13.35" customHeight="1" x14ac:dyDescent="0.2"/>
    <row r="976" s="31" customFormat="1" ht="13.35" customHeight="1" x14ac:dyDescent="0.2"/>
    <row r="977" s="31" customFormat="1" ht="13.35" customHeight="1" x14ac:dyDescent="0.2"/>
    <row r="978" s="31" customFormat="1" ht="13.35" customHeight="1" x14ac:dyDescent="0.2"/>
    <row r="979" s="31" customFormat="1" ht="13.35" customHeight="1" x14ac:dyDescent="0.2"/>
    <row r="980" s="31" customFormat="1" ht="13.35" customHeight="1" x14ac:dyDescent="0.2"/>
    <row r="981" s="31" customFormat="1" ht="13.35" customHeight="1" x14ac:dyDescent="0.2"/>
    <row r="982" s="31" customFormat="1" ht="13.35" customHeight="1" x14ac:dyDescent="0.2"/>
    <row r="983" s="31" customFormat="1" ht="13.35" customHeight="1" x14ac:dyDescent="0.2"/>
    <row r="984" s="31" customFormat="1" ht="13.35" customHeight="1" x14ac:dyDescent="0.2"/>
    <row r="985" s="31" customFormat="1" ht="13.35" customHeight="1" x14ac:dyDescent="0.2"/>
    <row r="986" s="31" customFormat="1" ht="13.35" customHeight="1" x14ac:dyDescent="0.2"/>
    <row r="987" s="31" customFormat="1" ht="13.35" customHeight="1" x14ac:dyDescent="0.2"/>
    <row r="988" s="31" customFormat="1" ht="13.35" customHeight="1" x14ac:dyDescent="0.2"/>
    <row r="989" s="31" customFormat="1" ht="13.35" customHeight="1" x14ac:dyDescent="0.2"/>
    <row r="990" s="31" customFormat="1" ht="13.35" customHeight="1" x14ac:dyDescent="0.2"/>
    <row r="991" s="31" customFormat="1" ht="13.35" customHeight="1" x14ac:dyDescent="0.2"/>
    <row r="992" s="31" customFormat="1" ht="13.35" customHeight="1" x14ac:dyDescent="0.2"/>
    <row r="993" s="31" customFormat="1" ht="13.35" customHeight="1" x14ac:dyDescent="0.2"/>
    <row r="994" s="31" customFormat="1" ht="13.35" customHeight="1" x14ac:dyDescent="0.2"/>
    <row r="995" s="31" customFormat="1" ht="13.35" customHeight="1" x14ac:dyDescent="0.2"/>
    <row r="996" s="31" customFormat="1" ht="13.35" customHeight="1" x14ac:dyDescent="0.2"/>
    <row r="997" s="31" customFormat="1" ht="13.35" customHeight="1" x14ac:dyDescent="0.2"/>
    <row r="998" s="31" customFormat="1" ht="13.35" customHeight="1" x14ac:dyDescent="0.2"/>
    <row r="999" s="31" customFormat="1" ht="13.35" customHeight="1" x14ac:dyDescent="0.2"/>
    <row r="1000" s="31" customFormat="1" ht="13.35" customHeight="1" x14ac:dyDescent="0.2"/>
    <row r="1001" s="31" customFormat="1" ht="13.35" customHeight="1" x14ac:dyDescent="0.2"/>
    <row r="1002" s="31" customFormat="1" ht="13.35" customHeight="1" x14ac:dyDescent="0.2"/>
    <row r="1003" s="31" customFormat="1" ht="13.35" customHeight="1" x14ac:dyDescent="0.2"/>
    <row r="1004" s="31" customFormat="1" ht="13.35" customHeight="1" x14ac:dyDescent="0.2"/>
    <row r="1005" s="31" customFormat="1" ht="13.35" customHeight="1" x14ac:dyDescent="0.2"/>
    <row r="1006" s="31" customFormat="1" ht="13.35" customHeight="1" x14ac:dyDescent="0.2"/>
    <row r="1007" s="31" customFormat="1" ht="13.35" customHeight="1" x14ac:dyDescent="0.2"/>
    <row r="1008" s="31" customFormat="1" ht="13.35" customHeight="1" x14ac:dyDescent="0.2"/>
    <row r="1009" s="31" customFormat="1" ht="13.35" customHeight="1" x14ac:dyDescent="0.2"/>
    <row r="1010" s="31" customFormat="1" ht="13.35" customHeight="1" x14ac:dyDescent="0.2"/>
    <row r="1011" s="31" customFormat="1" ht="13.35" customHeight="1" x14ac:dyDescent="0.2"/>
    <row r="1012" s="31" customFormat="1" ht="13.35" customHeight="1" x14ac:dyDescent="0.2"/>
    <row r="1013" s="31" customFormat="1" ht="13.35" customHeight="1" x14ac:dyDescent="0.2"/>
    <row r="1014" s="31" customFormat="1" ht="13.35" customHeight="1" x14ac:dyDescent="0.2"/>
    <row r="1015" s="31" customFormat="1" ht="13.35" customHeight="1" x14ac:dyDescent="0.2"/>
    <row r="1016" s="31" customFormat="1" ht="13.35" customHeight="1" x14ac:dyDescent="0.2"/>
    <row r="1017" s="31" customFormat="1" ht="13.35" customHeight="1" x14ac:dyDescent="0.2"/>
    <row r="1018" s="31" customFormat="1" ht="13.35" customHeight="1" x14ac:dyDescent="0.2"/>
    <row r="1019" s="31" customFormat="1" ht="13.35" customHeight="1" x14ac:dyDescent="0.2"/>
    <row r="1020" s="31" customFormat="1" ht="13.35" customHeight="1" x14ac:dyDescent="0.2"/>
    <row r="1021" s="31" customFormat="1" ht="13.35" customHeight="1" x14ac:dyDescent="0.2"/>
    <row r="1022" s="31" customFormat="1" ht="13.35" customHeight="1" x14ac:dyDescent="0.2"/>
    <row r="1023" s="31" customFormat="1" ht="13.35" customHeight="1" x14ac:dyDescent="0.2"/>
    <row r="1024" s="31" customFormat="1" ht="13.35" customHeight="1" x14ac:dyDescent="0.2"/>
    <row r="1025" s="31" customFormat="1" ht="13.35" customHeight="1" x14ac:dyDescent="0.2"/>
    <row r="1026" s="31" customFormat="1" ht="13.35" customHeight="1" x14ac:dyDescent="0.2"/>
    <row r="1027" s="31" customFormat="1" ht="13.35" customHeight="1" x14ac:dyDescent="0.2"/>
    <row r="1028" s="31" customFormat="1" ht="13.35" customHeight="1" x14ac:dyDescent="0.2"/>
    <row r="1029" s="31" customFormat="1" ht="13.35" customHeight="1" x14ac:dyDescent="0.2"/>
    <row r="1030" s="31" customFormat="1" ht="13.35" customHeight="1" x14ac:dyDescent="0.2"/>
    <row r="1031" s="31" customFormat="1" ht="13.35" customHeight="1" x14ac:dyDescent="0.2"/>
    <row r="1032" s="31" customFormat="1" ht="13.35" customHeight="1" x14ac:dyDescent="0.2"/>
    <row r="1033" s="31" customFormat="1" ht="13.35" customHeight="1" x14ac:dyDescent="0.2"/>
    <row r="1034" s="31" customFormat="1" ht="13.35" customHeight="1" x14ac:dyDescent="0.2"/>
    <row r="1035" s="31" customFormat="1" ht="13.35" customHeight="1" x14ac:dyDescent="0.2"/>
    <row r="1036" s="31" customFormat="1" ht="13.35" customHeight="1" x14ac:dyDescent="0.2"/>
    <row r="1037" s="31" customFormat="1" ht="13.35" customHeight="1" x14ac:dyDescent="0.2"/>
    <row r="1038" s="31" customFormat="1" ht="13.35" customHeight="1" x14ac:dyDescent="0.2"/>
    <row r="1039" s="31" customFormat="1" ht="13.35" customHeight="1" x14ac:dyDescent="0.2"/>
    <row r="1040" s="31" customFormat="1" ht="13.35" customHeight="1" x14ac:dyDescent="0.2"/>
    <row r="1041" s="31" customFormat="1" ht="13.35" customHeight="1" x14ac:dyDescent="0.2"/>
    <row r="1042" s="31" customFormat="1" ht="13.35" customHeight="1" x14ac:dyDescent="0.2"/>
    <row r="1043" s="31" customFormat="1" ht="13.35" customHeight="1" x14ac:dyDescent="0.2"/>
    <row r="1044" s="31" customFormat="1" ht="13.35" customHeight="1" x14ac:dyDescent="0.2"/>
    <row r="1045" s="31" customFormat="1" ht="13.35" customHeight="1" x14ac:dyDescent="0.2"/>
    <row r="1046" s="31" customFormat="1" ht="13.35" customHeight="1" x14ac:dyDescent="0.2"/>
    <row r="1047" s="31" customFormat="1" ht="13.35" customHeight="1" x14ac:dyDescent="0.2"/>
    <row r="1048" s="31" customFormat="1" ht="13.35" customHeight="1" x14ac:dyDescent="0.2"/>
    <row r="1049" s="31" customFormat="1" ht="13.35" customHeight="1" x14ac:dyDescent="0.2"/>
    <row r="1050" s="31" customFormat="1" ht="13.35" customHeight="1" x14ac:dyDescent="0.2"/>
    <row r="1051" s="31" customFormat="1" ht="13.35" customHeight="1" x14ac:dyDescent="0.2"/>
    <row r="1052" s="31" customFormat="1" ht="13.35" customHeight="1" x14ac:dyDescent="0.2"/>
    <row r="1053" s="31" customFormat="1" ht="13.35" customHeight="1" x14ac:dyDescent="0.2"/>
    <row r="1054" s="31" customFormat="1" ht="13.35" customHeight="1" x14ac:dyDescent="0.2"/>
    <row r="1055" s="31" customFormat="1" ht="13.35" customHeight="1" x14ac:dyDescent="0.2"/>
    <row r="1056" s="31" customFormat="1" ht="13.35" customHeight="1" x14ac:dyDescent="0.2"/>
    <row r="1057" s="31" customFormat="1" ht="13.35" customHeight="1" x14ac:dyDescent="0.2"/>
    <row r="1058" s="31" customFormat="1" ht="13.35" customHeight="1" x14ac:dyDescent="0.2"/>
    <row r="1059" s="31" customFormat="1" ht="13.35" customHeight="1" x14ac:dyDescent="0.2"/>
    <row r="1060" s="31" customFormat="1" ht="13.35" customHeight="1" x14ac:dyDescent="0.2"/>
    <row r="1061" s="31" customFormat="1" ht="13.35" customHeight="1" x14ac:dyDescent="0.2"/>
    <row r="1062" s="31" customFormat="1" ht="13.35" customHeight="1" x14ac:dyDescent="0.2"/>
    <row r="1063" s="31" customFormat="1" ht="13.35" customHeight="1" x14ac:dyDescent="0.2"/>
    <row r="1064" s="31" customFormat="1" ht="13.35" customHeight="1" x14ac:dyDescent="0.2"/>
    <row r="1065" s="31" customFormat="1" ht="13.35" customHeight="1" x14ac:dyDescent="0.2"/>
    <row r="1066" s="31" customFormat="1" ht="13.35" customHeight="1" x14ac:dyDescent="0.2"/>
    <row r="1067" s="31" customFormat="1" ht="13.35" customHeight="1" x14ac:dyDescent="0.2"/>
    <row r="1068" s="31" customFormat="1" ht="13.35" customHeight="1" x14ac:dyDescent="0.2"/>
    <row r="1069" s="31" customFormat="1" ht="13.35" customHeight="1" x14ac:dyDescent="0.2"/>
    <row r="1070" s="31" customFormat="1" ht="13.35" customHeight="1" x14ac:dyDescent="0.2"/>
    <row r="1071" s="31" customFormat="1" ht="13.35" customHeight="1" x14ac:dyDescent="0.2"/>
    <row r="1072" s="31" customFormat="1" ht="13.35" customHeight="1" x14ac:dyDescent="0.2"/>
    <row r="1073" s="31" customFormat="1" ht="13.35" customHeight="1" x14ac:dyDescent="0.2"/>
    <row r="1074" s="31" customFormat="1" ht="13.35" customHeight="1" x14ac:dyDescent="0.2"/>
    <row r="1075" s="31" customFormat="1" ht="13.35" customHeight="1" x14ac:dyDescent="0.2"/>
    <row r="1076" s="31" customFormat="1" ht="13.35" customHeight="1" x14ac:dyDescent="0.2"/>
    <row r="1077" s="31" customFormat="1" ht="13.35" customHeight="1" x14ac:dyDescent="0.2"/>
    <row r="1078" s="31" customFormat="1" ht="13.35" customHeight="1" x14ac:dyDescent="0.2"/>
    <row r="1079" s="31" customFormat="1" ht="13.35" customHeight="1" x14ac:dyDescent="0.2"/>
    <row r="1080" s="31" customFormat="1" ht="13.35" customHeight="1" x14ac:dyDescent="0.2"/>
    <row r="1081" s="31" customFormat="1" ht="13.35" customHeight="1" x14ac:dyDescent="0.2"/>
    <row r="1082" s="31" customFormat="1" ht="13.35" customHeight="1" x14ac:dyDescent="0.2"/>
    <row r="1083" s="31" customFormat="1" ht="13.35" customHeight="1" x14ac:dyDescent="0.2"/>
    <row r="1084" s="31" customFormat="1" ht="13.35" customHeight="1" x14ac:dyDescent="0.2"/>
    <row r="1085" s="31" customFormat="1" ht="13.35" customHeight="1" x14ac:dyDescent="0.2"/>
    <row r="1086" s="31" customFormat="1" ht="13.35" customHeight="1" x14ac:dyDescent="0.2"/>
    <row r="1087" s="31" customFormat="1" ht="13.35" customHeight="1" x14ac:dyDescent="0.2"/>
    <row r="1088" s="31" customFormat="1" ht="13.35" customHeight="1" x14ac:dyDescent="0.2"/>
    <row r="1089" s="31" customFormat="1" ht="13.35" customHeight="1" x14ac:dyDescent="0.2"/>
    <row r="1090" s="31" customFormat="1" ht="13.35" customHeight="1" x14ac:dyDescent="0.2"/>
    <row r="1091" s="31" customFormat="1" ht="13.35" customHeight="1" x14ac:dyDescent="0.2"/>
    <row r="1092" s="31" customFormat="1" ht="13.35" customHeight="1" x14ac:dyDescent="0.2"/>
    <row r="1093" s="31" customFormat="1" ht="13.35" customHeight="1" x14ac:dyDescent="0.2"/>
    <row r="1094" s="31" customFormat="1" ht="13.35" customHeight="1" x14ac:dyDescent="0.2"/>
    <row r="1095" s="31" customFormat="1" ht="13.35" customHeight="1" x14ac:dyDescent="0.2"/>
    <row r="1096" s="31" customFormat="1" ht="13.35" customHeight="1" x14ac:dyDescent="0.2"/>
    <row r="1097" s="31" customFormat="1" ht="13.35" customHeight="1" x14ac:dyDescent="0.2"/>
    <row r="1098" s="31" customFormat="1" ht="13.35" customHeight="1" x14ac:dyDescent="0.2"/>
    <row r="1099" s="31" customFormat="1" ht="13.35" customHeight="1" x14ac:dyDescent="0.2"/>
    <row r="1100" s="31" customFormat="1" ht="13.35" customHeight="1" x14ac:dyDescent="0.2"/>
    <row r="1101" s="31" customFormat="1" ht="13.35" customHeight="1" x14ac:dyDescent="0.2"/>
    <row r="1102" s="31" customFormat="1" ht="13.35" customHeight="1" x14ac:dyDescent="0.2"/>
    <row r="1103" s="31" customFormat="1" ht="13.35" customHeight="1" x14ac:dyDescent="0.2"/>
    <row r="1104" s="31" customFormat="1" ht="13.35" customHeight="1" x14ac:dyDescent="0.2"/>
    <row r="1105" s="31" customFormat="1" ht="13.35" customHeight="1" x14ac:dyDescent="0.2"/>
    <row r="1106" s="31" customFormat="1" ht="13.35" customHeight="1" x14ac:dyDescent="0.2"/>
    <row r="1107" s="31" customFormat="1" ht="13.35" customHeight="1" x14ac:dyDescent="0.2"/>
    <row r="1108" s="31" customFormat="1" ht="13.35" customHeight="1" x14ac:dyDescent="0.2"/>
    <row r="1109" s="31" customFormat="1" ht="13.35" customHeight="1" x14ac:dyDescent="0.2"/>
    <row r="1110" s="31" customFormat="1" ht="13.35" customHeight="1" x14ac:dyDescent="0.2"/>
    <row r="1111" s="31" customFormat="1" ht="13.35" customHeight="1" x14ac:dyDescent="0.2"/>
    <row r="1112" s="31" customFormat="1" ht="13.35" customHeight="1" x14ac:dyDescent="0.2"/>
    <row r="1113" s="31" customFormat="1" ht="13.35" customHeight="1" x14ac:dyDescent="0.2"/>
    <row r="1114" s="31" customFormat="1" ht="13.35" customHeight="1" x14ac:dyDescent="0.2"/>
    <row r="1115" s="31" customFormat="1" ht="13.35" customHeight="1" x14ac:dyDescent="0.2"/>
    <row r="1116" s="31" customFormat="1" ht="13.35" customHeight="1" x14ac:dyDescent="0.2"/>
    <row r="1117" s="31" customFormat="1" ht="13.35" customHeight="1" x14ac:dyDescent="0.2"/>
    <row r="1118" s="31" customFormat="1" ht="13.35" customHeight="1" x14ac:dyDescent="0.2"/>
    <row r="1119" s="31" customFormat="1" ht="13.35" customHeight="1" x14ac:dyDescent="0.2"/>
    <row r="1120" s="31" customFormat="1" ht="13.35" customHeight="1" x14ac:dyDescent="0.2"/>
    <row r="1121" s="31" customFormat="1" ht="13.35" customHeight="1" x14ac:dyDescent="0.2"/>
    <row r="1122" s="31" customFormat="1" ht="13.35" customHeight="1" x14ac:dyDescent="0.2"/>
    <row r="1123" s="31" customFormat="1" ht="13.35" customHeight="1" x14ac:dyDescent="0.2"/>
    <row r="1124" s="31" customFormat="1" ht="13.35" customHeight="1" x14ac:dyDescent="0.2"/>
    <row r="1125" s="31" customFormat="1" ht="13.35" customHeight="1" x14ac:dyDescent="0.2"/>
    <row r="1126" s="31" customFormat="1" ht="13.35" customHeight="1" x14ac:dyDescent="0.2"/>
    <row r="1127" s="31" customFormat="1" ht="13.35" customHeight="1" x14ac:dyDescent="0.2"/>
    <row r="1128" s="31" customFormat="1" ht="13.35" customHeight="1" x14ac:dyDescent="0.2"/>
    <row r="1129" s="31" customFormat="1" ht="13.35" customHeight="1" x14ac:dyDescent="0.2"/>
    <row r="1130" s="31" customFormat="1" ht="13.35" customHeight="1" x14ac:dyDescent="0.2"/>
    <row r="1131" s="31" customFormat="1" ht="13.35" customHeight="1" x14ac:dyDescent="0.2"/>
    <row r="1132" s="31" customFormat="1" ht="13.35" customHeight="1" x14ac:dyDescent="0.2"/>
    <row r="1133" s="31" customFormat="1" ht="13.35" customHeight="1" x14ac:dyDescent="0.2"/>
    <row r="1134" s="31" customFormat="1" ht="13.35" customHeight="1" x14ac:dyDescent="0.2"/>
    <row r="1135" s="31" customFormat="1" ht="13.35" customHeight="1" x14ac:dyDescent="0.2"/>
    <row r="1136" s="31" customFormat="1" ht="13.35" customHeight="1" x14ac:dyDescent="0.2"/>
    <row r="1137" s="31" customFormat="1" ht="13.35" customHeight="1" x14ac:dyDescent="0.2"/>
    <row r="1138" s="31" customFormat="1" ht="13.35" customHeight="1" x14ac:dyDescent="0.2"/>
    <row r="1139" s="31" customFormat="1" ht="13.35" customHeight="1" x14ac:dyDescent="0.2"/>
    <row r="1140" s="31" customFormat="1" ht="13.35" customHeight="1" x14ac:dyDescent="0.2"/>
    <row r="1141" s="31" customFormat="1" ht="13.35" customHeight="1" x14ac:dyDescent="0.2"/>
    <row r="1142" s="31" customFormat="1" ht="13.35" customHeight="1" x14ac:dyDescent="0.2"/>
    <row r="1143" s="31" customFormat="1" ht="13.35" customHeight="1" x14ac:dyDescent="0.2"/>
    <row r="1144" s="31" customFormat="1" ht="13.35" customHeight="1" x14ac:dyDescent="0.2"/>
    <row r="1145" s="31" customFormat="1" ht="13.35" customHeight="1" x14ac:dyDescent="0.2"/>
    <row r="1146" s="31" customFormat="1" ht="13.35" customHeight="1" x14ac:dyDescent="0.2"/>
    <row r="1147" s="31" customFormat="1" ht="13.35" customHeight="1" x14ac:dyDescent="0.2"/>
    <row r="1148" s="31" customFormat="1" ht="13.35" customHeight="1" x14ac:dyDescent="0.2"/>
    <row r="1149" s="31" customFormat="1" ht="13.35" customHeight="1" x14ac:dyDescent="0.2"/>
    <row r="1150" s="31" customFormat="1" ht="13.35" customHeight="1" x14ac:dyDescent="0.2"/>
    <row r="1151" s="31" customFormat="1" ht="13.35" customHeight="1" x14ac:dyDescent="0.2"/>
    <row r="1152" s="31" customFormat="1" ht="13.35" customHeight="1" x14ac:dyDescent="0.2"/>
    <row r="1153" s="31" customFormat="1" ht="13.35" customHeight="1" x14ac:dyDescent="0.2"/>
    <row r="1154" s="31" customFormat="1" ht="13.35" customHeight="1" x14ac:dyDescent="0.2"/>
    <row r="1155" s="31" customFormat="1" ht="13.35" customHeight="1" x14ac:dyDescent="0.2"/>
    <row r="1156" s="31" customFormat="1" ht="13.35" customHeight="1" x14ac:dyDescent="0.2"/>
    <row r="1157" s="31" customFormat="1" ht="13.35" customHeight="1" x14ac:dyDescent="0.2"/>
    <row r="1158" s="31" customFormat="1" ht="13.35" customHeight="1" x14ac:dyDescent="0.2"/>
    <row r="1159" s="31" customFormat="1" ht="13.35" customHeight="1" x14ac:dyDescent="0.2"/>
    <row r="1160" s="31" customFormat="1" ht="13.35" customHeight="1" x14ac:dyDescent="0.2"/>
    <row r="1161" s="31" customFormat="1" ht="13.35" customHeight="1" x14ac:dyDescent="0.2"/>
    <row r="1162" s="31" customFormat="1" ht="13.35" customHeight="1" x14ac:dyDescent="0.2"/>
    <row r="1163" s="31" customFormat="1" ht="13.35" customHeight="1" x14ac:dyDescent="0.2"/>
    <row r="1164" s="31" customFormat="1" ht="13.35" customHeight="1" x14ac:dyDescent="0.2"/>
    <row r="1165" s="31" customFormat="1" ht="13.35" customHeight="1" x14ac:dyDescent="0.2"/>
    <row r="1166" s="31" customFormat="1" ht="13.35" customHeight="1" x14ac:dyDescent="0.2"/>
    <row r="1167" s="31" customFormat="1" ht="13.35" customHeight="1" x14ac:dyDescent="0.2"/>
    <row r="1168" s="31" customFormat="1" ht="13.35" customHeight="1" x14ac:dyDescent="0.2"/>
    <row r="1169" s="31" customFormat="1" ht="13.35" customHeight="1" x14ac:dyDescent="0.2"/>
    <row r="1170" s="31" customFormat="1" ht="13.35" customHeight="1" x14ac:dyDescent="0.2"/>
    <row r="1171" s="31" customFormat="1" ht="13.35" customHeight="1" x14ac:dyDescent="0.2"/>
    <row r="1172" s="31" customFormat="1" ht="13.35" customHeight="1" x14ac:dyDescent="0.2"/>
    <row r="1173" s="31" customFormat="1" ht="13.35" customHeight="1" x14ac:dyDescent="0.2"/>
    <row r="1174" s="31" customFormat="1" ht="13.35" customHeight="1" x14ac:dyDescent="0.2"/>
    <row r="1175" s="31" customFormat="1" ht="13.35" customHeight="1" x14ac:dyDescent="0.2"/>
    <row r="1176" s="31" customFormat="1" ht="13.35" customHeight="1" x14ac:dyDescent="0.2"/>
    <row r="1177" s="31" customFormat="1" ht="13.35" customHeight="1" x14ac:dyDescent="0.2"/>
    <row r="1178" s="31" customFormat="1" ht="13.35" customHeight="1" x14ac:dyDescent="0.2"/>
    <row r="1179" s="31" customFormat="1" ht="13.35" customHeight="1" x14ac:dyDescent="0.2"/>
    <row r="1180" s="31" customFormat="1" ht="13.35" customHeight="1" x14ac:dyDescent="0.2"/>
    <row r="1181" s="31" customFormat="1" ht="13.35" customHeight="1" x14ac:dyDescent="0.2"/>
    <row r="1182" s="31" customFormat="1" ht="13.35" customHeight="1" x14ac:dyDescent="0.2"/>
    <row r="1183" s="31" customFormat="1" ht="13.35" customHeight="1" x14ac:dyDescent="0.2"/>
    <row r="1184" s="31" customFormat="1" ht="13.35" customHeight="1" x14ac:dyDescent="0.2"/>
    <row r="1185" s="31" customFormat="1" ht="13.35" customHeight="1" x14ac:dyDescent="0.2"/>
    <row r="1186" s="31" customFormat="1" ht="13.35" customHeight="1" x14ac:dyDescent="0.2"/>
    <row r="1187" s="31" customFormat="1" ht="13.35" customHeight="1" x14ac:dyDescent="0.2"/>
    <row r="1188" s="31" customFormat="1" ht="13.35" customHeight="1" x14ac:dyDescent="0.2"/>
    <row r="1189" s="31" customFormat="1" ht="13.35" customHeight="1" x14ac:dyDescent="0.2"/>
    <row r="1190" s="31" customFormat="1" ht="13.35" customHeight="1" x14ac:dyDescent="0.2"/>
    <row r="1191" s="31" customFormat="1" ht="13.35" customHeight="1" x14ac:dyDescent="0.2"/>
    <row r="1192" s="31" customFormat="1" ht="13.35" customHeight="1" x14ac:dyDescent="0.2"/>
    <row r="1193" s="31" customFormat="1" ht="13.35" customHeight="1" x14ac:dyDescent="0.2"/>
    <row r="1194" s="31" customFormat="1" ht="13.35" customHeight="1" x14ac:dyDescent="0.2"/>
    <row r="1195" s="31" customFormat="1" ht="13.35" customHeight="1" x14ac:dyDescent="0.2"/>
    <row r="1196" s="31" customFormat="1" ht="13.35" customHeight="1" x14ac:dyDescent="0.2"/>
    <row r="1197" s="31" customFormat="1" ht="13.35" customHeight="1" x14ac:dyDescent="0.2"/>
    <row r="1198" s="31" customFormat="1" ht="13.35" customHeight="1" x14ac:dyDescent="0.2"/>
    <row r="1199" s="31" customFormat="1" ht="13.35" customHeight="1" x14ac:dyDescent="0.2"/>
    <row r="1200" s="31" customFormat="1" ht="13.35" customHeight="1" x14ac:dyDescent="0.2"/>
    <row r="1201" s="31" customFormat="1" ht="13.35" customHeight="1" x14ac:dyDescent="0.2"/>
    <row r="1202" s="31" customFormat="1" ht="13.35" customHeight="1" x14ac:dyDescent="0.2"/>
    <row r="1203" s="31" customFormat="1" ht="13.35" customHeight="1" x14ac:dyDescent="0.2"/>
    <row r="1204" s="31" customFormat="1" ht="13.35" customHeight="1" x14ac:dyDescent="0.2"/>
    <row r="1205" s="31" customFormat="1" ht="13.35" customHeight="1" x14ac:dyDescent="0.2"/>
    <row r="1206" s="31" customFormat="1" ht="13.35" customHeight="1" x14ac:dyDescent="0.2"/>
    <row r="1207" s="31" customFormat="1" ht="13.35" customHeight="1" x14ac:dyDescent="0.2"/>
    <row r="1208" s="31" customFormat="1" ht="13.35" customHeight="1" x14ac:dyDescent="0.2"/>
    <row r="1209" s="31" customFormat="1" ht="13.35" customHeight="1" x14ac:dyDescent="0.2"/>
    <row r="1210" s="31" customFormat="1" ht="13.35" customHeight="1" x14ac:dyDescent="0.2"/>
    <row r="1211" s="31" customFormat="1" ht="13.35" customHeight="1" x14ac:dyDescent="0.2"/>
    <row r="1212" s="31" customFormat="1" ht="13.35" customHeight="1" x14ac:dyDescent="0.2"/>
    <row r="1213" s="31" customFormat="1" ht="13.35" customHeight="1" x14ac:dyDescent="0.2"/>
    <row r="1214" s="31" customFormat="1" ht="13.35" customHeight="1" x14ac:dyDescent="0.2"/>
    <row r="1215" s="31" customFormat="1" ht="13.35" customHeight="1" x14ac:dyDescent="0.2"/>
    <row r="1216" s="31" customFormat="1" ht="13.35" customHeight="1" x14ac:dyDescent="0.2"/>
    <row r="1217" s="31" customFormat="1" ht="13.35" customHeight="1" x14ac:dyDescent="0.2"/>
    <row r="1218" s="31" customFormat="1" ht="13.35" customHeight="1" x14ac:dyDescent="0.2"/>
    <row r="1219" s="31" customFormat="1" ht="13.35" customHeight="1" x14ac:dyDescent="0.2"/>
    <row r="1220" s="31" customFormat="1" ht="13.35" customHeight="1" x14ac:dyDescent="0.2"/>
    <row r="1221" s="31" customFormat="1" ht="13.35" customHeight="1" x14ac:dyDescent="0.2"/>
    <row r="1222" s="31" customFormat="1" ht="13.35" customHeight="1" x14ac:dyDescent="0.2"/>
    <row r="1223" s="31" customFormat="1" ht="13.35" customHeight="1" x14ac:dyDescent="0.2"/>
    <row r="1224" s="31" customFormat="1" ht="13.35" customHeight="1" x14ac:dyDescent="0.2"/>
    <row r="1225" s="31" customFormat="1" ht="13.35" customHeight="1" x14ac:dyDescent="0.2"/>
    <row r="1226" s="31" customFormat="1" ht="13.35" customHeight="1" x14ac:dyDescent="0.2"/>
    <row r="1227" s="31" customFormat="1" ht="13.35" customHeight="1" x14ac:dyDescent="0.2"/>
    <row r="1228" s="31" customFormat="1" ht="13.35" customHeight="1" x14ac:dyDescent="0.2"/>
    <row r="1229" s="31" customFormat="1" ht="13.35" customHeight="1" x14ac:dyDescent="0.2"/>
    <row r="1230" s="31" customFormat="1" ht="13.35" customHeight="1" x14ac:dyDescent="0.2"/>
    <row r="1231" s="31" customFormat="1" ht="13.35" customHeight="1" x14ac:dyDescent="0.2"/>
    <row r="1232" s="31" customFormat="1" ht="13.35" customHeight="1" x14ac:dyDescent="0.2"/>
    <row r="1233" s="31" customFormat="1" ht="13.35" customHeight="1" x14ac:dyDescent="0.2"/>
    <row r="1234" s="31" customFormat="1" ht="13.35" customHeight="1" x14ac:dyDescent="0.2"/>
    <row r="1235" s="31" customFormat="1" ht="13.35" customHeight="1" x14ac:dyDescent="0.2"/>
    <row r="1236" s="31" customFormat="1" ht="13.35" customHeight="1" x14ac:dyDescent="0.2"/>
    <row r="1237" s="31" customFormat="1" ht="13.35" customHeight="1" x14ac:dyDescent="0.2"/>
    <row r="1238" s="31" customFormat="1" ht="13.35" customHeight="1" x14ac:dyDescent="0.2"/>
    <row r="1239" s="31" customFormat="1" ht="13.35" customHeight="1" x14ac:dyDescent="0.2"/>
    <row r="1240" s="31" customFormat="1" ht="13.35" customHeight="1" x14ac:dyDescent="0.2"/>
    <row r="1241" s="31" customFormat="1" ht="13.35" customHeight="1" x14ac:dyDescent="0.2"/>
    <row r="1242" s="31" customFormat="1" ht="13.35" customHeight="1" x14ac:dyDescent="0.2"/>
    <row r="1243" s="31" customFormat="1" ht="13.35" customHeight="1" x14ac:dyDescent="0.2"/>
    <row r="1244" s="31" customFormat="1" ht="13.35" customHeight="1" x14ac:dyDescent="0.2"/>
    <row r="1245" s="31" customFormat="1" ht="13.35" customHeight="1" x14ac:dyDescent="0.2"/>
    <row r="1246" s="31" customFormat="1" ht="13.35" customHeight="1" x14ac:dyDescent="0.2"/>
    <row r="1247" s="31" customFormat="1" ht="13.35" customHeight="1" x14ac:dyDescent="0.2"/>
    <row r="1248" s="31" customFormat="1" ht="13.35" customHeight="1" x14ac:dyDescent="0.2"/>
    <row r="1249" s="31" customFormat="1" ht="13.35" customHeight="1" x14ac:dyDescent="0.2"/>
    <row r="1250" s="31" customFormat="1" ht="13.35" customHeight="1" x14ac:dyDescent="0.2"/>
    <row r="1251" s="31" customFormat="1" ht="13.35" customHeight="1" x14ac:dyDescent="0.2"/>
    <row r="1252" s="31" customFormat="1" ht="13.35" customHeight="1" x14ac:dyDescent="0.2"/>
    <row r="1253" s="31" customFormat="1" ht="13.35" customHeight="1" x14ac:dyDescent="0.2"/>
    <row r="1254" s="31" customFormat="1" ht="13.35" customHeight="1" x14ac:dyDescent="0.2"/>
    <row r="1255" s="31" customFormat="1" ht="13.35" customHeight="1" x14ac:dyDescent="0.2"/>
    <row r="1256" s="31" customFormat="1" ht="13.35" customHeight="1" x14ac:dyDescent="0.2"/>
    <row r="1257" s="31" customFormat="1" ht="13.35" customHeight="1" x14ac:dyDescent="0.2"/>
    <row r="1258" s="31" customFormat="1" ht="13.35" customHeight="1" x14ac:dyDescent="0.2"/>
    <row r="1259" s="31" customFormat="1" ht="13.35" customHeight="1" x14ac:dyDescent="0.2"/>
    <row r="1260" s="31" customFormat="1" ht="13.35" customHeight="1" x14ac:dyDescent="0.2"/>
    <row r="1261" s="31" customFormat="1" ht="13.35" customHeight="1" x14ac:dyDescent="0.2"/>
    <row r="1262" s="31" customFormat="1" ht="13.35" customHeight="1" x14ac:dyDescent="0.2"/>
    <row r="1263" s="31" customFormat="1" ht="13.35" customHeight="1" x14ac:dyDescent="0.2"/>
    <row r="1264" s="31" customFormat="1" ht="13.35" customHeight="1" x14ac:dyDescent="0.2"/>
    <row r="1265" s="31" customFormat="1" ht="13.35" customHeight="1" x14ac:dyDescent="0.2"/>
    <row r="1266" s="31" customFormat="1" ht="13.35" customHeight="1" x14ac:dyDescent="0.2"/>
    <row r="1267" s="31" customFormat="1" ht="13.35" customHeight="1" x14ac:dyDescent="0.2"/>
    <row r="1268" s="31" customFormat="1" ht="13.35" customHeight="1" x14ac:dyDescent="0.2"/>
    <row r="1269" s="31" customFormat="1" ht="13.35" customHeight="1" x14ac:dyDescent="0.2"/>
    <row r="1270" s="31" customFormat="1" ht="13.35" customHeight="1" x14ac:dyDescent="0.2"/>
    <row r="1271" s="31" customFormat="1" ht="13.35" customHeight="1" x14ac:dyDescent="0.2"/>
    <row r="1272" s="31" customFormat="1" ht="13.35" customHeight="1" x14ac:dyDescent="0.2"/>
    <row r="1273" s="31" customFormat="1" ht="13.35" customHeight="1" x14ac:dyDescent="0.2"/>
    <row r="1274" s="31" customFormat="1" ht="13.35" customHeight="1" x14ac:dyDescent="0.2"/>
    <row r="1275" s="31" customFormat="1" ht="13.35" customHeight="1" x14ac:dyDescent="0.2"/>
    <row r="1276" s="31" customFormat="1" ht="13.35" customHeight="1" x14ac:dyDescent="0.2"/>
    <row r="1277" s="31" customFormat="1" ht="13.35" customHeight="1" x14ac:dyDescent="0.2"/>
    <row r="1278" s="31" customFormat="1" ht="13.35" customHeight="1" x14ac:dyDescent="0.2"/>
    <row r="1279" s="31" customFormat="1" ht="13.35" customHeight="1" x14ac:dyDescent="0.2"/>
    <row r="1280" s="31" customFormat="1" ht="13.35" customHeight="1" x14ac:dyDescent="0.2"/>
    <row r="1281" s="31" customFormat="1" ht="13.35" customHeight="1" x14ac:dyDescent="0.2"/>
    <row r="1282" s="31" customFormat="1" ht="13.35" customHeight="1" x14ac:dyDescent="0.2"/>
    <row r="1283" s="31" customFormat="1" ht="13.35" customHeight="1" x14ac:dyDescent="0.2"/>
    <row r="1284" s="31" customFormat="1" ht="13.35" customHeight="1" x14ac:dyDescent="0.2"/>
    <row r="1285" s="31" customFormat="1" ht="13.35" customHeight="1" x14ac:dyDescent="0.2"/>
    <row r="1286" s="31" customFormat="1" ht="13.35" customHeight="1" x14ac:dyDescent="0.2"/>
    <row r="1287" s="31" customFormat="1" ht="13.35" customHeight="1" x14ac:dyDescent="0.2"/>
    <row r="1288" s="31" customFormat="1" ht="13.35" customHeight="1" x14ac:dyDescent="0.2"/>
    <row r="1289" s="31" customFormat="1" ht="13.35" customHeight="1" x14ac:dyDescent="0.2"/>
    <row r="1290" s="31" customFormat="1" ht="13.35" customHeight="1" x14ac:dyDescent="0.2"/>
    <row r="1291" s="31" customFormat="1" ht="13.35" customHeight="1" x14ac:dyDescent="0.2"/>
    <row r="1292" s="31" customFormat="1" ht="13.35" customHeight="1" x14ac:dyDescent="0.2"/>
    <row r="1293" s="31" customFormat="1" ht="13.35" customHeight="1" x14ac:dyDescent="0.2"/>
    <row r="1294" s="31" customFormat="1" ht="13.35" customHeight="1" x14ac:dyDescent="0.2"/>
    <row r="1295" s="31" customFormat="1" ht="13.35" customHeight="1" x14ac:dyDescent="0.2"/>
    <row r="1296" s="31" customFormat="1" ht="13.35" customHeight="1" x14ac:dyDescent="0.2"/>
    <row r="1297" s="31" customFormat="1" ht="13.35" customHeight="1" x14ac:dyDescent="0.2"/>
    <row r="1298" s="31" customFormat="1" ht="13.35" customHeight="1" x14ac:dyDescent="0.2"/>
    <row r="1299" s="31" customFormat="1" ht="13.35" customHeight="1" x14ac:dyDescent="0.2"/>
    <row r="1300" s="31" customFormat="1" ht="13.35" customHeight="1" x14ac:dyDescent="0.2"/>
    <row r="1301" s="31" customFormat="1" ht="13.35" customHeight="1" x14ac:dyDescent="0.2"/>
    <row r="1302" s="31" customFormat="1" ht="13.35" customHeight="1" x14ac:dyDescent="0.2"/>
    <row r="1303" s="31" customFormat="1" ht="13.35" customHeight="1" x14ac:dyDescent="0.2"/>
    <row r="1304" s="31" customFormat="1" ht="13.35" customHeight="1" x14ac:dyDescent="0.2"/>
    <row r="1305" s="31" customFormat="1" ht="13.35" customHeight="1" x14ac:dyDescent="0.2"/>
    <row r="1306" s="31" customFormat="1" ht="13.35" customHeight="1" x14ac:dyDescent="0.2"/>
    <row r="1307" s="31" customFormat="1" ht="13.35" customHeight="1" x14ac:dyDescent="0.2"/>
    <row r="1308" s="31" customFormat="1" ht="13.35" customHeight="1" x14ac:dyDescent="0.2"/>
    <row r="1309" s="31" customFormat="1" ht="13.35" customHeight="1" x14ac:dyDescent="0.2"/>
    <row r="1310" s="31" customFormat="1" ht="13.35" customHeight="1" x14ac:dyDescent="0.2"/>
    <row r="1311" s="31" customFormat="1" ht="13.35" customHeight="1" x14ac:dyDescent="0.2"/>
    <row r="1312" s="31" customFormat="1" ht="13.35" customHeight="1" x14ac:dyDescent="0.2"/>
    <row r="1313" s="31" customFormat="1" ht="13.35" customHeight="1" x14ac:dyDescent="0.2"/>
    <row r="1314" s="31" customFormat="1" ht="13.35" customHeight="1" x14ac:dyDescent="0.2"/>
    <row r="1315" s="31" customFormat="1" ht="13.35" customHeight="1" x14ac:dyDescent="0.2"/>
    <row r="1316" s="31" customFormat="1" ht="13.35" customHeight="1" x14ac:dyDescent="0.2"/>
    <row r="1317" s="31" customFormat="1" ht="13.35" customHeight="1" x14ac:dyDescent="0.2"/>
    <row r="1318" s="31" customFormat="1" ht="13.35" customHeight="1" x14ac:dyDescent="0.2"/>
    <row r="1319" s="31" customFormat="1" ht="13.35" customHeight="1" x14ac:dyDescent="0.2"/>
    <row r="1320" s="31" customFormat="1" ht="13.35" customHeight="1" x14ac:dyDescent="0.2"/>
    <row r="1321" s="31" customFormat="1" ht="13.35" customHeight="1" x14ac:dyDescent="0.2"/>
    <row r="1322" s="31" customFormat="1" ht="13.35" customHeight="1" x14ac:dyDescent="0.2"/>
    <row r="1323" s="31" customFormat="1" ht="13.35" customHeight="1" x14ac:dyDescent="0.2"/>
    <row r="1324" s="31" customFormat="1" ht="13.35" customHeight="1" x14ac:dyDescent="0.2"/>
    <row r="1325" s="31" customFormat="1" ht="13.35" customHeight="1" x14ac:dyDescent="0.2"/>
    <row r="1326" s="31" customFormat="1" ht="13.35" customHeight="1" x14ac:dyDescent="0.2"/>
    <row r="1327" s="31" customFormat="1" ht="13.35" customHeight="1" x14ac:dyDescent="0.2"/>
    <row r="1328" s="31" customFormat="1" ht="13.35" customHeight="1" x14ac:dyDescent="0.2"/>
    <row r="1329" s="31" customFormat="1" ht="13.35" customHeight="1" x14ac:dyDescent="0.2"/>
    <row r="1330" s="31" customFormat="1" ht="13.35" customHeight="1" x14ac:dyDescent="0.2"/>
    <row r="1331" s="31" customFormat="1" ht="13.35" customHeight="1" x14ac:dyDescent="0.2"/>
    <row r="1332" s="31" customFormat="1" ht="13.35" customHeight="1" x14ac:dyDescent="0.2"/>
    <row r="1333" s="31" customFormat="1" ht="13.35" customHeight="1" x14ac:dyDescent="0.2"/>
    <row r="1334" s="31" customFormat="1" ht="13.35" customHeight="1" x14ac:dyDescent="0.2"/>
    <row r="1335" s="31" customFormat="1" ht="13.35" customHeight="1" x14ac:dyDescent="0.2"/>
    <row r="1336" s="31" customFormat="1" ht="13.35" customHeight="1" x14ac:dyDescent="0.2"/>
    <row r="1337" s="31" customFormat="1" ht="13.35" customHeight="1" x14ac:dyDescent="0.2"/>
    <row r="1338" s="31" customFormat="1" ht="13.35" customHeight="1" x14ac:dyDescent="0.2"/>
    <row r="1339" s="31" customFormat="1" ht="13.35" customHeight="1" x14ac:dyDescent="0.2"/>
    <row r="1340" s="31" customFormat="1" ht="13.35" customHeight="1" x14ac:dyDescent="0.2"/>
    <row r="1341" s="31" customFormat="1" ht="13.35" customHeight="1" x14ac:dyDescent="0.2"/>
    <row r="1342" s="31" customFormat="1" ht="13.35" customHeight="1" x14ac:dyDescent="0.2"/>
    <row r="1343" s="31" customFormat="1" ht="13.35" customHeight="1" x14ac:dyDescent="0.2"/>
    <row r="1344" s="31" customFormat="1" ht="13.35" customHeight="1" x14ac:dyDescent="0.2"/>
    <row r="1345" s="31" customFormat="1" ht="13.35" customHeight="1" x14ac:dyDescent="0.2"/>
    <row r="1346" s="31" customFormat="1" ht="13.35" customHeight="1" x14ac:dyDescent="0.2"/>
    <row r="1347" s="31" customFormat="1" ht="13.35" customHeight="1" x14ac:dyDescent="0.2"/>
    <row r="1348" s="31" customFormat="1" ht="13.35" customHeight="1" x14ac:dyDescent="0.2"/>
    <row r="1349" s="31" customFormat="1" ht="13.35" customHeight="1" x14ac:dyDescent="0.2"/>
    <row r="1350" s="31" customFormat="1" ht="13.35" customHeight="1" x14ac:dyDescent="0.2"/>
    <row r="1351" s="31" customFormat="1" ht="13.35" customHeight="1" x14ac:dyDescent="0.2"/>
    <row r="1352" s="31" customFormat="1" ht="13.35" customHeight="1" x14ac:dyDescent="0.2"/>
    <row r="1353" s="31" customFormat="1" ht="13.35" customHeight="1" x14ac:dyDescent="0.2"/>
    <row r="1354" s="31" customFormat="1" ht="13.35" customHeight="1" x14ac:dyDescent="0.2"/>
    <row r="1355" s="31" customFormat="1" ht="13.35" customHeight="1" x14ac:dyDescent="0.2"/>
    <row r="1356" s="31" customFormat="1" ht="13.35" customHeight="1" x14ac:dyDescent="0.2"/>
    <row r="1357" s="31" customFormat="1" ht="13.35" customHeight="1" x14ac:dyDescent="0.2"/>
    <row r="1358" s="31" customFormat="1" ht="13.35" customHeight="1" x14ac:dyDescent="0.2"/>
    <row r="1359" s="31" customFormat="1" ht="13.35" customHeight="1" x14ac:dyDescent="0.2"/>
    <row r="1360" s="31" customFormat="1" ht="13.35" customHeight="1" x14ac:dyDescent="0.2"/>
    <row r="1361" s="31" customFormat="1" ht="13.35" customHeight="1" x14ac:dyDescent="0.2"/>
    <row r="1362" s="31" customFormat="1" ht="13.35" customHeight="1" x14ac:dyDescent="0.2"/>
    <row r="1363" s="31" customFormat="1" ht="13.35" customHeight="1" x14ac:dyDescent="0.2"/>
    <row r="1364" s="31" customFormat="1" ht="13.35" customHeight="1" x14ac:dyDescent="0.2"/>
    <row r="1365" s="31" customFormat="1" ht="13.35" customHeight="1" x14ac:dyDescent="0.2"/>
    <row r="1366" s="31" customFormat="1" ht="13.35" customHeight="1" x14ac:dyDescent="0.2"/>
    <row r="1367" s="31" customFormat="1" ht="13.35" customHeight="1" x14ac:dyDescent="0.2"/>
    <row r="1368" s="31" customFormat="1" ht="13.35" customHeight="1" x14ac:dyDescent="0.2"/>
    <row r="1369" s="31" customFormat="1" ht="13.35" customHeight="1" x14ac:dyDescent="0.2"/>
    <row r="1370" s="31" customFormat="1" ht="13.35" customHeight="1" x14ac:dyDescent="0.2"/>
    <row r="1371" s="31" customFormat="1" ht="13.35" customHeight="1" x14ac:dyDescent="0.2"/>
    <row r="1372" s="31" customFormat="1" ht="13.35" customHeight="1" x14ac:dyDescent="0.2"/>
    <row r="1373" s="31" customFormat="1" ht="13.35" customHeight="1" x14ac:dyDescent="0.2"/>
    <row r="1374" s="31" customFormat="1" ht="13.35" customHeight="1" x14ac:dyDescent="0.2"/>
    <row r="1375" s="31" customFormat="1" ht="13.35" customHeight="1" x14ac:dyDescent="0.2"/>
    <row r="1376" s="31" customFormat="1" ht="13.35" customHeight="1" x14ac:dyDescent="0.2"/>
    <row r="1377" s="31" customFormat="1" ht="13.35" customHeight="1" x14ac:dyDescent="0.2"/>
    <row r="1378" s="31" customFormat="1" ht="13.35" customHeight="1" x14ac:dyDescent="0.2"/>
    <row r="1379" s="31" customFormat="1" ht="13.35" customHeight="1" x14ac:dyDescent="0.2"/>
    <row r="1380" s="31" customFormat="1" ht="13.35" customHeight="1" x14ac:dyDescent="0.2"/>
    <row r="1381" s="31" customFormat="1" ht="13.35" customHeight="1" x14ac:dyDescent="0.2"/>
    <row r="1382" s="31" customFormat="1" ht="13.35" customHeight="1" x14ac:dyDescent="0.2"/>
    <row r="1383" s="31" customFormat="1" ht="13.35" customHeight="1" x14ac:dyDescent="0.2"/>
    <row r="1384" s="31" customFormat="1" ht="13.35" customHeight="1" x14ac:dyDescent="0.2"/>
    <row r="1385" s="31" customFormat="1" ht="13.35" customHeight="1" x14ac:dyDescent="0.2"/>
    <row r="1386" s="31" customFormat="1" ht="13.35" customHeight="1" x14ac:dyDescent="0.2"/>
    <row r="1387" s="31" customFormat="1" ht="13.35" customHeight="1" x14ac:dyDescent="0.2"/>
    <row r="1388" s="31" customFormat="1" ht="13.35" customHeight="1" x14ac:dyDescent="0.2"/>
    <row r="1389" s="31" customFormat="1" ht="13.35" customHeight="1" x14ac:dyDescent="0.2"/>
    <row r="1390" s="31" customFormat="1" ht="13.35" customHeight="1" x14ac:dyDescent="0.2"/>
    <row r="1391" s="31" customFormat="1" ht="13.35" customHeight="1" x14ac:dyDescent="0.2"/>
    <row r="1392" s="31" customFormat="1" ht="13.35" customHeight="1" x14ac:dyDescent="0.2"/>
    <row r="1393" s="31" customFormat="1" ht="13.35" customHeight="1" x14ac:dyDescent="0.2"/>
    <row r="1394" s="31" customFormat="1" ht="13.35" customHeight="1" x14ac:dyDescent="0.2"/>
    <row r="1395" s="31" customFormat="1" ht="13.35" customHeight="1" x14ac:dyDescent="0.2"/>
    <row r="1396" s="31" customFormat="1" ht="13.35" customHeight="1" x14ac:dyDescent="0.2"/>
    <row r="1397" s="31" customFormat="1" ht="13.35" customHeight="1" x14ac:dyDescent="0.2"/>
    <row r="1398" s="31" customFormat="1" ht="13.35" customHeight="1" x14ac:dyDescent="0.2"/>
    <row r="1399" s="31" customFormat="1" ht="13.35" customHeight="1" x14ac:dyDescent="0.2"/>
    <row r="1400" s="31" customFormat="1" ht="13.35" customHeight="1" x14ac:dyDescent="0.2"/>
    <row r="1401" s="31" customFormat="1" ht="13.35" customHeight="1" x14ac:dyDescent="0.2"/>
    <row r="1402" s="31" customFormat="1" ht="13.35" customHeight="1" x14ac:dyDescent="0.2"/>
    <row r="1403" s="31" customFormat="1" ht="13.35" customHeight="1" x14ac:dyDescent="0.2"/>
    <row r="1404" s="31" customFormat="1" ht="13.35" customHeight="1" x14ac:dyDescent="0.2"/>
    <row r="1405" s="31" customFormat="1" ht="13.35" customHeight="1" x14ac:dyDescent="0.2"/>
    <row r="1406" s="31" customFormat="1" ht="13.35" customHeight="1" x14ac:dyDescent="0.2"/>
    <row r="1407" s="31" customFormat="1" ht="13.35" customHeight="1" x14ac:dyDescent="0.2"/>
    <row r="1408" s="31" customFormat="1" ht="13.35" customHeight="1" x14ac:dyDescent="0.2"/>
    <row r="1409" s="31" customFormat="1" ht="13.35" customHeight="1" x14ac:dyDescent="0.2"/>
    <row r="1410" s="31" customFormat="1" ht="13.35" customHeight="1" x14ac:dyDescent="0.2"/>
    <row r="1411" s="31" customFormat="1" ht="13.35" customHeight="1" x14ac:dyDescent="0.2"/>
    <row r="1412" s="31" customFormat="1" ht="13.35" customHeight="1" x14ac:dyDescent="0.2"/>
    <row r="1413" s="31" customFormat="1" ht="13.35" customHeight="1" x14ac:dyDescent="0.2"/>
    <row r="1414" s="31" customFormat="1" ht="13.35" customHeight="1" x14ac:dyDescent="0.2"/>
    <row r="1415" s="31" customFormat="1" ht="13.35" customHeight="1" x14ac:dyDescent="0.2"/>
    <row r="1416" s="31" customFormat="1" ht="13.35" customHeight="1" x14ac:dyDescent="0.2"/>
    <row r="1417" s="31" customFormat="1" ht="13.35" customHeight="1" x14ac:dyDescent="0.2"/>
    <row r="1418" s="31" customFormat="1" ht="13.35" customHeight="1" x14ac:dyDescent="0.2"/>
    <row r="1419" s="31" customFormat="1" ht="13.35" customHeight="1" x14ac:dyDescent="0.2"/>
    <row r="1420" s="31" customFormat="1" ht="13.35" customHeight="1" x14ac:dyDescent="0.2"/>
    <row r="1421" s="31" customFormat="1" ht="13.35" customHeight="1" x14ac:dyDescent="0.2"/>
    <row r="1422" s="31" customFormat="1" ht="13.35" customHeight="1" x14ac:dyDescent="0.2"/>
    <row r="1423" s="31" customFormat="1" ht="13.35" customHeight="1" x14ac:dyDescent="0.2"/>
    <row r="1424" s="31" customFormat="1" ht="13.35" customHeight="1" x14ac:dyDescent="0.2"/>
    <row r="1425" s="31" customFormat="1" ht="13.35" customHeight="1" x14ac:dyDescent="0.2"/>
    <row r="1426" s="31" customFormat="1" ht="13.35" customHeight="1" x14ac:dyDescent="0.2"/>
    <row r="1427" s="31" customFormat="1" ht="13.35" customHeight="1" x14ac:dyDescent="0.2"/>
    <row r="1428" s="31" customFormat="1" ht="13.35" customHeight="1" x14ac:dyDescent="0.2"/>
    <row r="1429" s="31" customFormat="1" ht="13.35" customHeight="1" x14ac:dyDescent="0.2"/>
    <row r="1430" s="31" customFormat="1" ht="13.35" customHeight="1" x14ac:dyDescent="0.2"/>
    <row r="1431" s="31" customFormat="1" ht="13.35" customHeight="1" x14ac:dyDescent="0.2"/>
    <row r="1432" s="31" customFormat="1" ht="13.35" customHeight="1" x14ac:dyDescent="0.2"/>
    <row r="1433" s="31" customFormat="1" ht="13.35" customHeight="1" x14ac:dyDescent="0.2"/>
    <row r="1434" s="31" customFormat="1" ht="13.35" customHeight="1" x14ac:dyDescent="0.2"/>
    <row r="1435" s="31" customFormat="1" ht="13.35" customHeight="1" x14ac:dyDescent="0.2"/>
    <row r="1436" s="31" customFormat="1" ht="13.35" customHeight="1" x14ac:dyDescent="0.2"/>
    <row r="1437" s="31" customFormat="1" ht="13.35" customHeight="1" x14ac:dyDescent="0.2"/>
    <row r="1438" s="31" customFormat="1" ht="13.35" customHeight="1" x14ac:dyDescent="0.2"/>
    <row r="1439" s="31" customFormat="1" ht="13.35" customHeight="1" x14ac:dyDescent="0.2"/>
    <row r="1440" s="31" customFormat="1" ht="13.35" customHeight="1" x14ac:dyDescent="0.2"/>
    <row r="1441" s="31" customFormat="1" ht="13.35" customHeight="1" x14ac:dyDescent="0.2"/>
    <row r="1442" s="31" customFormat="1" ht="13.35" customHeight="1" x14ac:dyDescent="0.2"/>
    <row r="1443" s="31" customFormat="1" ht="13.35" customHeight="1" x14ac:dyDescent="0.2"/>
    <row r="1444" s="31" customFormat="1" ht="13.35" customHeight="1" x14ac:dyDescent="0.2"/>
    <row r="1445" s="31" customFormat="1" ht="13.35" customHeight="1" x14ac:dyDescent="0.2"/>
    <row r="1446" s="31" customFormat="1" ht="13.35" customHeight="1" x14ac:dyDescent="0.2"/>
    <row r="1447" s="31" customFormat="1" ht="13.35" customHeight="1" x14ac:dyDescent="0.2"/>
    <row r="1448" s="31" customFormat="1" ht="13.35" customHeight="1" x14ac:dyDescent="0.2"/>
    <row r="1449" s="31" customFormat="1" ht="13.35" customHeight="1" x14ac:dyDescent="0.2"/>
    <row r="1450" s="31" customFormat="1" ht="13.35" customHeight="1" x14ac:dyDescent="0.2"/>
    <row r="1451" s="31" customFormat="1" ht="13.35" customHeight="1" x14ac:dyDescent="0.2"/>
    <row r="1452" s="31" customFormat="1" ht="13.35" customHeight="1" x14ac:dyDescent="0.2"/>
    <row r="1453" s="31" customFormat="1" ht="13.35" customHeight="1" x14ac:dyDescent="0.2"/>
    <row r="1454" s="31" customFormat="1" ht="13.35" customHeight="1" x14ac:dyDescent="0.2"/>
    <row r="1455" s="31" customFormat="1" ht="13.35" customHeight="1" x14ac:dyDescent="0.2"/>
    <row r="1456" s="31" customFormat="1" ht="13.35" customHeight="1" x14ac:dyDescent="0.2"/>
    <row r="1457" s="31" customFormat="1" ht="13.35" customHeight="1" x14ac:dyDescent="0.2"/>
    <row r="1458" s="31" customFormat="1" ht="13.35" customHeight="1" x14ac:dyDescent="0.2"/>
    <row r="1459" s="31" customFormat="1" ht="13.35" customHeight="1" x14ac:dyDescent="0.2"/>
    <row r="1460" s="31" customFormat="1" ht="13.35" customHeight="1" x14ac:dyDescent="0.2"/>
    <row r="1461" s="31" customFormat="1" ht="13.35" customHeight="1" x14ac:dyDescent="0.2"/>
    <row r="1462" s="31" customFormat="1" ht="13.35" customHeight="1" x14ac:dyDescent="0.2"/>
    <row r="1463" s="31" customFormat="1" ht="13.35" customHeight="1" x14ac:dyDescent="0.2"/>
    <row r="1464" s="31" customFormat="1" ht="13.35" customHeight="1" x14ac:dyDescent="0.2"/>
    <row r="1465" s="31" customFormat="1" ht="13.35" customHeight="1" x14ac:dyDescent="0.2"/>
    <row r="1466" s="31" customFormat="1" ht="13.35" customHeight="1" x14ac:dyDescent="0.2"/>
    <row r="1467" s="31" customFormat="1" ht="13.35" customHeight="1" x14ac:dyDescent="0.2"/>
    <row r="1468" s="31" customFormat="1" ht="13.35" customHeight="1" x14ac:dyDescent="0.2"/>
    <row r="1469" s="31" customFormat="1" ht="13.35" customHeight="1" x14ac:dyDescent="0.2"/>
    <row r="1470" s="31" customFormat="1" ht="13.35" customHeight="1" x14ac:dyDescent="0.2"/>
    <row r="1471" s="31" customFormat="1" ht="13.35" customHeight="1" x14ac:dyDescent="0.2"/>
    <row r="1472" s="31" customFormat="1" ht="13.35" customHeight="1" x14ac:dyDescent="0.2"/>
    <row r="1473" s="31" customFormat="1" ht="13.35" customHeight="1" x14ac:dyDescent="0.2"/>
    <row r="1474" s="31" customFormat="1" ht="13.35" customHeight="1" x14ac:dyDescent="0.2"/>
    <row r="1475" s="31" customFormat="1" ht="13.35" customHeight="1" x14ac:dyDescent="0.2"/>
    <row r="1476" s="31" customFormat="1" ht="13.35" customHeight="1" x14ac:dyDescent="0.2"/>
    <row r="1477" s="31" customFormat="1" ht="13.35" customHeight="1" x14ac:dyDescent="0.2"/>
    <row r="1478" s="31" customFormat="1" ht="13.35" customHeight="1" x14ac:dyDescent="0.2"/>
    <row r="1479" s="31" customFormat="1" ht="13.35" customHeight="1" x14ac:dyDescent="0.2"/>
    <row r="1480" s="31" customFormat="1" ht="13.35" customHeight="1" x14ac:dyDescent="0.2"/>
    <row r="1481" s="31" customFormat="1" ht="13.35" customHeight="1" x14ac:dyDescent="0.2"/>
    <row r="1482" s="31" customFormat="1" ht="13.35" customHeight="1" x14ac:dyDescent="0.2"/>
    <row r="1483" s="31" customFormat="1" ht="13.35" customHeight="1" x14ac:dyDescent="0.2"/>
    <row r="1484" s="31" customFormat="1" ht="13.35" customHeight="1" x14ac:dyDescent="0.2"/>
    <row r="1485" s="31" customFormat="1" ht="13.35" customHeight="1" x14ac:dyDescent="0.2"/>
    <row r="1486" s="31" customFormat="1" ht="13.35" customHeight="1" x14ac:dyDescent="0.2"/>
    <row r="1487" s="31" customFormat="1" ht="13.35" customHeight="1" x14ac:dyDescent="0.2"/>
    <row r="1488" s="31" customFormat="1" ht="13.35" customHeight="1" x14ac:dyDescent="0.2"/>
    <row r="1489" s="31" customFormat="1" ht="13.35" customHeight="1" x14ac:dyDescent="0.2"/>
    <row r="1490" s="31" customFormat="1" ht="13.35" customHeight="1" x14ac:dyDescent="0.2"/>
    <row r="1491" s="31" customFormat="1" ht="13.35" customHeight="1" x14ac:dyDescent="0.2"/>
    <row r="1492" s="31" customFormat="1" ht="13.35" customHeight="1" x14ac:dyDescent="0.2"/>
    <row r="1493" s="31" customFormat="1" ht="13.35" customHeight="1" x14ac:dyDescent="0.2"/>
    <row r="1494" s="31" customFormat="1" ht="13.35" customHeight="1" x14ac:dyDescent="0.2"/>
    <row r="1495" s="31" customFormat="1" ht="13.35" customHeight="1" x14ac:dyDescent="0.2"/>
    <row r="1496" s="31" customFormat="1" ht="13.35" customHeight="1" x14ac:dyDescent="0.2"/>
    <row r="1497" s="31" customFormat="1" ht="13.35" customHeight="1" x14ac:dyDescent="0.2"/>
    <row r="1498" s="31" customFormat="1" ht="13.35" customHeight="1" x14ac:dyDescent="0.2"/>
    <row r="1499" s="31" customFormat="1" ht="13.35" customHeight="1" x14ac:dyDescent="0.2"/>
    <row r="1500" s="31" customFormat="1" ht="13.35" customHeight="1" x14ac:dyDescent="0.2"/>
    <row r="1501" s="31" customFormat="1" ht="13.35" customHeight="1" x14ac:dyDescent="0.2"/>
    <row r="1502" s="31" customFormat="1" ht="13.35" customHeight="1" x14ac:dyDescent="0.2"/>
    <row r="1503" s="31" customFormat="1" ht="13.35" customHeight="1" x14ac:dyDescent="0.2"/>
    <row r="1504" s="31" customFormat="1" ht="13.35" customHeight="1" x14ac:dyDescent="0.2"/>
    <row r="1505" s="31" customFormat="1" ht="13.35" customHeight="1" x14ac:dyDescent="0.2"/>
    <row r="1506" s="31" customFormat="1" ht="13.35" customHeight="1" x14ac:dyDescent="0.2"/>
    <row r="1507" s="31" customFormat="1" ht="13.35" customHeight="1" x14ac:dyDescent="0.2"/>
    <row r="1508" s="31" customFormat="1" ht="13.35" customHeight="1" x14ac:dyDescent="0.2"/>
    <row r="1509" s="31" customFormat="1" ht="13.35" customHeight="1" x14ac:dyDescent="0.2"/>
    <row r="1510" s="31" customFormat="1" ht="13.35" customHeight="1" x14ac:dyDescent="0.2"/>
    <row r="1511" s="31" customFormat="1" ht="13.35" customHeight="1" x14ac:dyDescent="0.2"/>
    <row r="1512" s="31" customFormat="1" ht="13.35" customHeight="1" x14ac:dyDescent="0.2"/>
    <row r="1513" s="31" customFormat="1" ht="13.35" customHeight="1" x14ac:dyDescent="0.2"/>
    <row r="1514" s="31" customFormat="1" ht="13.35" customHeight="1" x14ac:dyDescent="0.2"/>
    <row r="1515" s="31" customFormat="1" ht="13.35" customHeight="1" x14ac:dyDescent="0.2"/>
    <row r="1516" s="31" customFormat="1" ht="13.35" customHeight="1" x14ac:dyDescent="0.2"/>
    <row r="1517" s="31" customFormat="1" ht="13.35" customHeight="1" x14ac:dyDescent="0.2"/>
    <row r="1518" s="31" customFormat="1" ht="13.35" customHeight="1" x14ac:dyDescent="0.2"/>
    <row r="1519" s="31" customFormat="1" ht="13.35" customHeight="1" x14ac:dyDescent="0.2"/>
    <row r="1520" s="31" customFormat="1" ht="13.35" customHeight="1" x14ac:dyDescent="0.2"/>
    <row r="1521" s="31" customFormat="1" ht="13.35" customHeight="1" x14ac:dyDescent="0.2"/>
    <row r="1522" s="31" customFormat="1" ht="13.35" customHeight="1" x14ac:dyDescent="0.2"/>
    <row r="1523" s="31" customFormat="1" ht="13.35" customHeight="1" x14ac:dyDescent="0.2"/>
    <row r="1524" s="31" customFormat="1" ht="13.35" customHeight="1" x14ac:dyDescent="0.2"/>
    <row r="1525" s="31" customFormat="1" ht="13.35" customHeight="1" x14ac:dyDescent="0.2"/>
    <row r="1526" s="31" customFormat="1" ht="13.35" customHeight="1" x14ac:dyDescent="0.2"/>
    <row r="1527" s="31" customFormat="1" ht="13.35" customHeight="1" x14ac:dyDescent="0.2"/>
    <row r="1528" s="31" customFormat="1" ht="13.35" customHeight="1" x14ac:dyDescent="0.2"/>
    <row r="1529" s="31" customFormat="1" ht="13.35" customHeight="1" x14ac:dyDescent="0.2"/>
    <row r="1530" s="31" customFormat="1" ht="13.35" customHeight="1" x14ac:dyDescent="0.2"/>
    <row r="1531" s="31" customFormat="1" ht="13.35" customHeight="1" x14ac:dyDescent="0.2"/>
    <row r="1532" s="31" customFormat="1" ht="13.35" customHeight="1" x14ac:dyDescent="0.2"/>
    <row r="1533" s="31" customFormat="1" ht="13.35" customHeight="1" x14ac:dyDescent="0.2"/>
    <row r="1534" s="31" customFormat="1" ht="13.35" customHeight="1" x14ac:dyDescent="0.2"/>
    <row r="1535" s="31" customFormat="1" ht="13.35" customHeight="1" x14ac:dyDescent="0.2"/>
    <row r="1536" s="31" customFormat="1" ht="13.35" customHeight="1" x14ac:dyDescent="0.2"/>
    <row r="1537" s="31" customFormat="1" ht="13.35" customHeight="1" x14ac:dyDescent="0.2"/>
    <row r="1538" s="31" customFormat="1" ht="13.35" customHeight="1" x14ac:dyDescent="0.2"/>
    <row r="1539" s="31" customFormat="1" ht="13.35" customHeight="1" x14ac:dyDescent="0.2"/>
    <row r="1540" s="31" customFormat="1" ht="13.35" customHeight="1" x14ac:dyDescent="0.2"/>
    <row r="1541" s="31" customFormat="1" ht="13.35" customHeight="1" x14ac:dyDescent="0.2"/>
    <row r="1542" s="31" customFormat="1" ht="13.35" customHeight="1" x14ac:dyDescent="0.2"/>
    <row r="1543" s="31" customFormat="1" ht="13.35" customHeight="1" x14ac:dyDescent="0.2"/>
    <row r="1544" s="31" customFormat="1" ht="13.35" customHeight="1" x14ac:dyDescent="0.2"/>
    <row r="1545" s="31" customFormat="1" ht="13.35" customHeight="1" x14ac:dyDescent="0.2"/>
    <row r="1546" s="31" customFormat="1" ht="13.35" customHeight="1" x14ac:dyDescent="0.2"/>
    <row r="1547" s="31" customFormat="1" ht="13.35" customHeight="1" x14ac:dyDescent="0.2"/>
    <row r="1548" s="31" customFormat="1" ht="13.35" customHeight="1" x14ac:dyDescent="0.2"/>
    <row r="1549" s="31" customFormat="1" ht="13.35" customHeight="1" x14ac:dyDescent="0.2"/>
    <row r="1550" s="31" customFormat="1" ht="13.35" customHeight="1" x14ac:dyDescent="0.2"/>
    <row r="1551" s="31" customFormat="1" ht="13.35" customHeight="1" x14ac:dyDescent="0.2"/>
    <row r="1552" s="31" customFormat="1" ht="13.35" customHeight="1" x14ac:dyDescent="0.2"/>
    <row r="1553" s="31" customFormat="1" ht="13.35" customHeight="1" x14ac:dyDescent="0.2"/>
    <row r="1554" s="31" customFormat="1" ht="13.35" customHeight="1" x14ac:dyDescent="0.2"/>
    <row r="1555" s="31" customFormat="1" ht="13.35" customHeight="1" x14ac:dyDescent="0.2"/>
    <row r="1556" s="31" customFormat="1" ht="13.35" customHeight="1" x14ac:dyDescent="0.2"/>
    <row r="1557" s="31" customFormat="1" ht="13.35" customHeight="1" x14ac:dyDescent="0.2"/>
    <row r="1558" s="31" customFormat="1" ht="13.35" customHeight="1" x14ac:dyDescent="0.2"/>
    <row r="1559" s="31" customFormat="1" ht="13.35" customHeight="1" x14ac:dyDescent="0.2"/>
    <row r="1560" s="31" customFormat="1" ht="13.35" customHeight="1" x14ac:dyDescent="0.2"/>
    <row r="1561" s="31" customFormat="1" ht="13.35" customHeight="1" x14ac:dyDescent="0.2"/>
    <row r="1562" s="31" customFormat="1" ht="13.35" customHeight="1" x14ac:dyDescent="0.2"/>
    <row r="1563" s="31" customFormat="1" ht="13.35" customHeight="1" x14ac:dyDescent="0.2"/>
    <row r="1564" s="31" customFormat="1" ht="13.35" customHeight="1" x14ac:dyDescent="0.2"/>
    <row r="1565" s="31" customFormat="1" ht="13.35" customHeight="1" x14ac:dyDescent="0.2"/>
    <row r="1566" s="31" customFormat="1" ht="13.35" customHeight="1" x14ac:dyDescent="0.2"/>
    <row r="1567" s="31" customFormat="1" ht="13.35" customHeight="1" x14ac:dyDescent="0.2"/>
    <row r="1568" s="31" customFormat="1" ht="13.35" customHeight="1" x14ac:dyDescent="0.2"/>
    <row r="1569" s="31" customFormat="1" ht="13.35" customHeight="1" x14ac:dyDescent="0.2"/>
    <row r="1570" s="31" customFormat="1" ht="13.35" customHeight="1" x14ac:dyDescent="0.2"/>
    <row r="1571" s="31" customFormat="1" ht="13.35" customHeight="1" x14ac:dyDescent="0.2"/>
    <row r="1572" s="31" customFormat="1" ht="13.35" customHeight="1" x14ac:dyDescent="0.2"/>
    <row r="1573" s="31" customFormat="1" ht="13.35" customHeight="1" x14ac:dyDescent="0.2"/>
    <row r="1574" s="31" customFormat="1" ht="13.35" customHeight="1" x14ac:dyDescent="0.2"/>
    <row r="1575" s="31" customFormat="1" ht="13.35" customHeight="1" x14ac:dyDescent="0.2"/>
    <row r="1576" s="31" customFormat="1" ht="13.35" customHeight="1" x14ac:dyDescent="0.2"/>
    <row r="1577" s="31" customFormat="1" ht="13.35" customHeight="1" x14ac:dyDescent="0.2"/>
    <row r="1578" s="31" customFormat="1" ht="13.35" customHeight="1" x14ac:dyDescent="0.2"/>
    <row r="1579" s="31" customFormat="1" ht="13.35" customHeight="1" x14ac:dyDescent="0.2"/>
    <row r="1580" s="31" customFormat="1" ht="13.35" customHeight="1" x14ac:dyDescent="0.2"/>
    <row r="1581" s="31" customFormat="1" ht="13.35" customHeight="1" x14ac:dyDescent="0.2"/>
    <row r="1582" s="31" customFormat="1" ht="13.35" customHeight="1" x14ac:dyDescent="0.2"/>
    <row r="1583" s="31" customFormat="1" ht="13.35" customHeight="1" x14ac:dyDescent="0.2"/>
    <row r="1584" s="31" customFormat="1" ht="13.35" customHeight="1" x14ac:dyDescent="0.2"/>
    <row r="1585" s="31" customFormat="1" ht="13.35" customHeight="1" x14ac:dyDescent="0.2"/>
    <row r="1586" s="31" customFormat="1" ht="13.35" customHeight="1" x14ac:dyDescent="0.2"/>
    <row r="1587" s="31" customFormat="1" ht="13.35" customHeight="1" x14ac:dyDescent="0.2"/>
    <row r="1588" s="31" customFormat="1" ht="13.35" customHeight="1" x14ac:dyDescent="0.2"/>
    <row r="1589" s="31" customFormat="1" ht="13.35" customHeight="1" x14ac:dyDescent="0.2"/>
    <row r="1590" s="31" customFormat="1" ht="13.35" customHeight="1" x14ac:dyDescent="0.2"/>
    <row r="1591" s="31" customFormat="1" ht="13.35" customHeight="1" x14ac:dyDescent="0.2"/>
    <row r="1592" s="31" customFormat="1" ht="13.35" customHeight="1" x14ac:dyDescent="0.2"/>
    <row r="1593" s="31" customFormat="1" ht="13.35" customHeight="1" x14ac:dyDescent="0.2"/>
    <row r="1594" s="31" customFormat="1" ht="13.35" customHeight="1" x14ac:dyDescent="0.2"/>
    <row r="1595" s="31" customFormat="1" ht="13.35" customHeight="1" x14ac:dyDescent="0.2"/>
    <row r="1596" s="31" customFormat="1" ht="13.35" customHeight="1" x14ac:dyDescent="0.2"/>
    <row r="1597" s="31" customFormat="1" ht="13.35" customHeight="1" x14ac:dyDescent="0.2"/>
    <row r="1598" s="31" customFormat="1" ht="13.35" customHeight="1" x14ac:dyDescent="0.2"/>
    <row r="1599" s="31" customFormat="1" ht="13.35" customHeight="1" x14ac:dyDescent="0.2"/>
    <row r="1600" s="31" customFormat="1" ht="13.35" customHeight="1" x14ac:dyDescent="0.2"/>
    <row r="1601" s="31" customFormat="1" ht="13.35" customHeight="1" x14ac:dyDescent="0.2"/>
    <row r="1602" s="31" customFormat="1" ht="13.35" customHeight="1" x14ac:dyDescent="0.2"/>
    <row r="1603" s="31" customFormat="1" ht="13.35" customHeight="1" x14ac:dyDescent="0.2"/>
    <row r="1604" s="31" customFormat="1" ht="13.35" customHeight="1" x14ac:dyDescent="0.2"/>
    <row r="1605" s="31" customFormat="1" ht="13.35" customHeight="1" x14ac:dyDescent="0.2"/>
    <row r="1606" s="31" customFormat="1" ht="13.35" customHeight="1" x14ac:dyDescent="0.2"/>
    <row r="1607" s="31" customFormat="1" ht="13.35" customHeight="1" x14ac:dyDescent="0.2"/>
    <row r="1608" s="31" customFormat="1" ht="13.35" customHeight="1" x14ac:dyDescent="0.2"/>
    <row r="1609" s="31" customFormat="1" ht="13.35" customHeight="1" x14ac:dyDescent="0.2"/>
    <row r="1610" s="31" customFormat="1" ht="13.35" customHeight="1" x14ac:dyDescent="0.2"/>
    <row r="1611" s="31" customFormat="1" ht="13.35" customHeight="1" x14ac:dyDescent="0.2"/>
    <row r="1612" s="31" customFormat="1" ht="13.35" customHeight="1" x14ac:dyDescent="0.2"/>
    <row r="1613" s="31" customFormat="1" ht="13.35" customHeight="1" x14ac:dyDescent="0.2"/>
    <row r="1614" s="31" customFormat="1" ht="13.35" customHeight="1" x14ac:dyDescent="0.2"/>
    <row r="1615" s="31" customFormat="1" ht="13.35" customHeight="1" x14ac:dyDescent="0.2"/>
    <row r="1616" s="31" customFormat="1" ht="13.35" customHeight="1" x14ac:dyDescent="0.2"/>
    <row r="1617" s="31" customFormat="1" ht="13.35" customHeight="1" x14ac:dyDescent="0.2"/>
    <row r="1618" s="31" customFormat="1" ht="13.35" customHeight="1" x14ac:dyDescent="0.2"/>
    <row r="1619" s="31" customFormat="1" ht="13.35" customHeight="1" x14ac:dyDescent="0.2"/>
    <row r="1620" s="31" customFormat="1" ht="13.35" customHeight="1" x14ac:dyDescent="0.2"/>
    <row r="1621" s="31" customFormat="1" ht="13.35" customHeight="1" x14ac:dyDescent="0.2"/>
    <row r="1622" s="31" customFormat="1" ht="13.35" customHeight="1" x14ac:dyDescent="0.2"/>
    <row r="1623" s="31" customFormat="1" ht="13.35" customHeight="1" x14ac:dyDescent="0.2"/>
    <row r="1624" s="31" customFormat="1" ht="13.35" customHeight="1" x14ac:dyDescent="0.2"/>
    <row r="1625" s="31" customFormat="1" ht="13.35" customHeight="1" x14ac:dyDescent="0.2"/>
    <row r="1626" s="31" customFormat="1" ht="13.35" customHeight="1" x14ac:dyDescent="0.2"/>
    <row r="1627" s="31" customFormat="1" ht="13.35" customHeight="1" x14ac:dyDescent="0.2"/>
    <row r="1628" s="31" customFormat="1" ht="13.35" customHeight="1" x14ac:dyDescent="0.2"/>
    <row r="1629" s="31" customFormat="1" ht="13.35" customHeight="1" x14ac:dyDescent="0.2"/>
    <row r="1630" s="31" customFormat="1" ht="13.35" customHeight="1" x14ac:dyDescent="0.2"/>
    <row r="1631" s="31" customFormat="1" ht="13.35" customHeight="1" x14ac:dyDescent="0.2"/>
    <row r="1632" s="31" customFormat="1" ht="13.35" customHeight="1" x14ac:dyDescent="0.2"/>
    <row r="1633" s="31" customFormat="1" ht="13.35" customHeight="1" x14ac:dyDescent="0.2"/>
    <row r="1634" s="31" customFormat="1" ht="13.35" customHeight="1" x14ac:dyDescent="0.2"/>
    <row r="1635" s="31" customFormat="1" ht="13.35" customHeight="1" x14ac:dyDescent="0.2"/>
    <row r="1636" s="31" customFormat="1" ht="13.35" customHeight="1" x14ac:dyDescent="0.2"/>
    <row r="1637" s="31" customFormat="1" ht="13.35" customHeight="1" x14ac:dyDescent="0.2"/>
    <row r="1638" s="31" customFormat="1" ht="13.35" customHeight="1" x14ac:dyDescent="0.2"/>
    <row r="1639" s="31" customFormat="1" ht="13.35" customHeight="1" x14ac:dyDescent="0.2"/>
    <row r="1640" s="31" customFormat="1" ht="13.35" customHeight="1" x14ac:dyDescent="0.2"/>
    <row r="1641" s="31" customFormat="1" ht="13.35" customHeight="1" x14ac:dyDescent="0.2"/>
    <row r="1642" s="31" customFormat="1" ht="13.35" customHeight="1" x14ac:dyDescent="0.2"/>
    <row r="1643" s="31" customFormat="1" ht="13.35" customHeight="1" x14ac:dyDescent="0.2"/>
    <row r="1644" s="31" customFormat="1" ht="13.35" customHeight="1" x14ac:dyDescent="0.2"/>
    <row r="1645" s="31" customFormat="1" ht="13.35" customHeight="1" x14ac:dyDescent="0.2"/>
    <row r="1646" s="31" customFormat="1" ht="13.35" customHeight="1" x14ac:dyDescent="0.2"/>
    <row r="1647" s="31" customFormat="1" ht="13.35" customHeight="1" x14ac:dyDescent="0.2"/>
    <row r="1648" s="31" customFormat="1" ht="13.35" customHeight="1" x14ac:dyDescent="0.2"/>
    <row r="1649" s="31" customFormat="1" ht="13.35" customHeight="1" x14ac:dyDescent="0.2"/>
    <row r="1650" s="31" customFormat="1" ht="13.35" customHeight="1" x14ac:dyDescent="0.2"/>
    <row r="1651" s="31" customFormat="1" ht="13.35" customHeight="1" x14ac:dyDescent="0.2"/>
    <row r="1652" s="31" customFormat="1" ht="13.35" customHeight="1" x14ac:dyDescent="0.2"/>
    <row r="1653" s="31" customFormat="1" ht="13.35" customHeight="1" x14ac:dyDescent="0.2"/>
    <row r="1654" s="31" customFormat="1" ht="13.35" customHeight="1" x14ac:dyDescent="0.2"/>
    <row r="1655" s="31" customFormat="1" ht="13.35" customHeight="1" x14ac:dyDescent="0.2"/>
    <row r="1656" s="31" customFormat="1" ht="13.35" customHeight="1" x14ac:dyDescent="0.2"/>
    <row r="1657" s="31" customFormat="1" ht="13.35" customHeight="1" x14ac:dyDescent="0.2"/>
    <row r="1658" s="31" customFormat="1" ht="13.35" customHeight="1" x14ac:dyDescent="0.2"/>
    <row r="1659" s="31" customFormat="1" ht="13.35" customHeight="1" x14ac:dyDescent="0.2"/>
    <row r="1660" s="31" customFormat="1" ht="13.35" customHeight="1" x14ac:dyDescent="0.2"/>
    <row r="1661" s="31" customFormat="1" ht="13.35" customHeight="1" x14ac:dyDescent="0.2"/>
    <row r="1662" s="31" customFormat="1" ht="13.35" customHeight="1" x14ac:dyDescent="0.2"/>
    <row r="1663" s="31" customFormat="1" ht="13.35" customHeight="1" x14ac:dyDescent="0.2"/>
    <row r="1664" s="31" customFormat="1" ht="13.35" customHeight="1" x14ac:dyDescent="0.2"/>
    <row r="1665" s="31" customFormat="1" ht="13.35" customHeight="1" x14ac:dyDescent="0.2"/>
    <row r="1666" s="31" customFormat="1" ht="13.35" customHeight="1" x14ac:dyDescent="0.2"/>
    <row r="1667" s="31" customFormat="1" ht="13.35" customHeight="1" x14ac:dyDescent="0.2"/>
    <row r="1668" s="31" customFormat="1" ht="13.35" customHeight="1" x14ac:dyDescent="0.2"/>
    <row r="1669" s="31" customFormat="1" ht="13.35" customHeight="1" x14ac:dyDescent="0.2"/>
    <row r="1670" s="31" customFormat="1" ht="13.35" customHeight="1" x14ac:dyDescent="0.2"/>
    <row r="1671" s="31" customFormat="1" ht="13.35" customHeight="1" x14ac:dyDescent="0.2"/>
    <row r="1672" s="31" customFormat="1" ht="13.35" customHeight="1" x14ac:dyDescent="0.2"/>
    <row r="1673" s="31" customFormat="1" ht="13.35" customHeight="1" x14ac:dyDescent="0.2"/>
    <row r="1674" s="31" customFormat="1" ht="13.35" customHeight="1" x14ac:dyDescent="0.2"/>
    <row r="1675" s="31" customFormat="1" ht="13.35" customHeight="1" x14ac:dyDescent="0.2"/>
    <row r="1676" s="31" customFormat="1" ht="13.35" customHeight="1" x14ac:dyDescent="0.2"/>
    <row r="1677" s="31" customFormat="1" ht="13.35" customHeight="1" x14ac:dyDescent="0.2"/>
    <row r="1678" s="31" customFormat="1" ht="13.35" customHeight="1" x14ac:dyDescent="0.2"/>
    <row r="1679" s="31" customFormat="1" ht="13.35" customHeight="1" x14ac:dyDescent="0.2"/>
    <row r="1680" s="31" customFormat="1" ht="13.35" customHeight="1" x14ac:dyDescent="0.2"/>
    <row r="1681" s="31" customFormat="1" ht="13.35" customHeight="1" x14ac:dyDescent="0.2"/>
    <row r="1682" s="31" customFormat="1" ht="13.35" customHeight="1" x14ac:dyDescent="0.2"/>
    <row r="1683" s="31" customFormat="1" ht="13.35" customHeight="1" x14ac:dyDescent="0.2"/>
    <row r="1684" s="31" customFormat="1" ht="13.35" customHeight="1" x14ac:dyDescent="0.2"/>
    <row r="1685" s="31" customFormat="1" ht="13.35" customHeight="1" x14ac:dyDescent="0.2"/>
    <row r="1686" s="31" customFormat="1" ht="13.35" customHeight="1" x14ac:dyDescent="0.2"/>
    <row r="1687" s="31" customFormat="1" ht="13.35" customHeight="1" x14ac:dyDescent="0.2"/>
    <row r="1688" s="31" customFormat="1" ht="13.35" customHeight="1" x14ac:dyDescent="0.2"/>
    <row r="1689" s="31" customFormat="1" ht="13.35" customHeight="1" x14ac:dyDescent="0.2"/>
    <row r="1690" s="31" customFormat="1" ht="13.35" customHeight="1" x14ac:dyDescent="0.2"/>
    <row r="1691" s="31" customFormat="1" ht="13.35" customHeight="1" x14ac:dyDescent="0.2"/>
    <row r="1692" s="31" customFormat="1" ht="13.35" customHeight="1" x14ac:dyDescent="0.2"/>
    <row r="1693" s="31" customFormat="1" ht="13.35" customHeight="1" x14ac:dyDescent="0.2"/>
    <row r="1694" s="31" customFormat="1" ht="13.35" customHeight="1" x14ac:dyDescent="0.2"/>
    <row r="1695" s="31" customFormat="1" ht="13.35" customHeight="1" x14ac:dyDescent="0.2"/>
    <row r="1696" s="31" customFormat="1" ht="13.35" customHeight="1" x14ac:dyDescent="0.2"/>
    <row r="1697" s="31" customFormat="1" ht="13.35" customHeight="1" x14ac:dyDescent="0.2"/>
    <row r="1698" s="31" customFormat="1" ht="13.35" customHeight="1" x14ac:dyDescent="0.2"/>
    <row r="1699" s="31" customFormat="1" ht="13.35" customHeight="1" x14ac:dyDescent="0.2"/>
    <row r="1700" s="31" customFormat="1" ht="13.35" customHeight="1" x14ac:dyDescent="0.2"/>
    <row r="1701" s="31" customFormat="1" ht="13.35" customHeight="1" x14ac:dyDescent="0.2"/>
    <row r="1702" s="31" customFormat="1" ht="13.35" customHeight="1" x14ac:dyDescent="0.2"/>
    <row r="1703" s="31" customFormat="1" ht="13.35" customHeight="1" x14ac:dyDescent="0.2"/>
    <row r="1704" s="31" customFormat="1" ht="13.35" customHeight="1" x14ac:dyDescent="0.2"/>
    <row r="1705" s="31" customFormat="1" ht="13.35" customHeight="1" x14ac:dyDescent="0.2"/>
    <row r="1706" s="31" customFormat="1" ht="13.35" customHeight="1" x14ac:dyDescent="0.2"/>
    <row r="1707" s="31" customFormat="1" ht="13.35" customHeight="1" x14ac:dyDescent="0.2"/>
    <row r="1708" s="31" customFormat="1" ht="13.35" customHeight="1" x14ac:dyDescent="0.2"/>
    <row r="1709" s="31" customFormat="1" ht="13.35" customHeight="1" x14ac:dyDescent="0.2"/>
    <row r="1710" s="31" customFormat="1" ht="13.35" customHeight="1" x14ac:dyDescent="0.2"/>
    <row r="1711" s="31" customFormat="1" ht="13.35" customHeight="1" x14ac:dyDescent="0.2"/>
    <row r="1712" s="31" customFormat="1" ht="13.35" customHeight="1" x14ac:dyDescent="0.2"/>
    <row r="1713" s="31" customFormat="1" ht="13.35" customHeight="1" x14ac:dyDescent="0.2"/>
    <row r="1714" s="31" customFormat="1" ht="13.35" customHeight="1" x14ac:dyDescent="0.2"/>
    <row r="1715" s="31" customFormat="1" ht="13.35" customHeight="1" x14ac:dyDescent="0.2"/>
    <row r="1716" s="31" customFormat="1" ht="13.35" customHeight="1" x14ac:dyDescent="0.2"/>
    <row r="1717" s="31" customFormat="1" ht="13.35" customHeight="1" x14ac:dyDescent="0.2"/>
    <row r="1718" s="31" customFormat="1" ht="13.35" customHeight="1" x14ac:dyDescent="0.2"/>
    <row r="1719" s="31" customFormat="1" ht="13.35" customHeight="1" x14ac:dyDescent="0.2"/>
    <row r="1720" s="31" customFormat="1" ht="13.35" customHeight="1" x14ac:dyDescent="0.2"/>
    <row r="1721" s="31" customFormat="1" ht="13.35" customHeight="1" x14ac:dyDescent="0.2"/>
    <row r="1722" s="31" customFormat="1" ht="13.35" customHeight="1" x14ac:dyDescent="0.2"/>
    <row r="1723" s="31" customFormat="1" ht="13.35" customHeight="1" x14ac:dyDescent="0.2"/>
    <row r="1724" s="31" customFormat="1" ht="13.35" customHeight="1" x14ac:dyDescent="0.2"/>
    <row r="1725" s="31" customFormat="1" ht="13.35" customHeight="1" x14ac:dyDescent="0.2"/>
    <row r="1726" s="31" customFormat="1" ht="13.35" customHeight="1" x14ac:dyDescent="0.2"/>
    <row r="1727" s="31" customFormat="1" ht="13.35" customHeight="1" x14ac:dyDescent="0.2"/>
    <row r="1728" s="31" customFormat="1" ht="13.35" customHeight="1" x14ac:dyDescent="0.2"/>
    <row r="1729" s="31" customFormat="1" ht="13.35" customHeight="1" x14ac:dyDescent="0.2"/>
    <row r="1730" s="31" customFormat="1" ht="13.35" customHeight="1" x14ac:dyDescent="0.2"/>
    <row r="1731" s="31" customFormat="1" ht="13.35" customHeight="1" x14ac:dyDescent="0.2"/>
    <row r="1732" s="31" customFormat="1" ht="13.35" customHeight="1" x14ac:dyDescent="0.2"/>
    <row r="1733" s="31" customFormat="1" ht="13.35" customHeight="1" x14ac:dyDescent="0.2"/>
    <row r="1734" s="31" customFormat="1" ht="13.35" customHeight="1" x14ac:dyDescent="0.2"/>
    <row r="1735" s="31" customFormat="1" ht="13.35" customHeight="1" x14ac:dyDescent="0.2"/>
    <row r="1736" s="31" customFormat="1" ht="13.35" customHeight="1" x14ac:dyDescent="0.2"/>
    <row r="1737" s="31" customFormat="1" ht="13.35" customHeight="1" x14ac:dyDescent="0.2"/>
    <row r="1738" s="31" customFormat="1" ht="13.35" customHeight="1" x14ac:dyDescent="0.2"/>
    <row r="1739" s="31" customFormat="1" ht="13.35" customHeight="1" x14ac:dyDescent="0.2"/>
    <row r="1740" s="31" customFormat="1" ht="13.35" customHeight="1" x14ac:dyDescent="0.2"/>
    <row r="1741" s="31" customFormat="1" ht="13.35" customHeight="1" x14ac:dyDescent="0.2"/>
    <row r="1742" s="31" customFormat="1" ht="13.35" customHeight="1" x14ac:dyDescent="0.2"/>
    <row r="1743" s="31" customFormat="1" ht="13.35" customHeight="1" x14ac:dyDescent="0.2"/>
    <row r="1744" s="31" customFormat="1" ht="13.35" customHeight="1" x14ac:dyDescent="0.2"/>
    <row r="1745" s="31" customFormat="1" ht="13.35" customHeight="1" x14ac:dyDescent="0.2"/>
    <row r="1746" s="31" customFormat="1" ht="13.35" customHeight="1" x14ac:dyDescent="0.2"/>
    <row r="1747" s="31" customFormat="1" ht="13.35" customHeight="1" x14ac:dyDescent="0.2"/>
    <row r="1748" s="31" customFormat="1" ht="13.35" customHeight="1" x14ac:dyDescent="0.2"/>
    <row r="1749" s="31" customFormat="1" ht="13.35" customHeight="1" x14ac:dyDescent="0.2"/>
    <row r="1750" s="31" customFormat="1" ht="13.35" customHeight="1" x14ac:dyDescent="0.2"/>
    <row r="1751" s="31" customFormat="1" ht="13.35" customHeight="1" x14ac:dyDescent="0.2"/>
    <row r="1752" s="31" customFormat="1" ht="13.35" customHeight="1" x14ac:dyDescent="0.2"/>
    <row r="1753" s="31" customFormat="1" ht="13.35" customHeight="1" x14ac:dyDescent="0.2"/>
    <row r="1754" s="31" customFormat="1" ht="13.35" customHeight="1" x14ac:dyDescent="0.2"/>
    <row r="1755" s="31" customFormat="1" ht="13.35" customHeight="1" x14ac:dyDescent="0.2"/>
    <row r="1756" s="31" customFormat="1" ht="13.35" customHeight="1" x14ac:dyDescent="0.2"/>
    <row r="1757" s="31" customFormat="1" ht="13.35" customHeight="1" x14ac:dyDescent="0.2"/>
    <row r="1758" s="31" customFormat="1" ht="13.35" customHeight="1" x14ac:dyDescent="0.2"/>
    <row r="1759" s="31" customFormat="1" ht="13.35" customHeight="1" x14ac:dyDescent="0.2"/>
    <row r="1760" s="31" customFormat="1" ht="13.35" customHeight="1" x14ac:dyDescent="0.2"/>
    <row r="1761" s="31" customFormat="1" ht="13.35" customHeight="1" x14ac:dyDescent="0.2"/>
    <row r="1762" s="31" customFormat="1" ht="13.35" customHeight="1" x14ac:dyDescent="0.2"/>
    <row r="1763" s="31" customFormat="1" ht="13.35" customHeight="1" x14ac:dyDescent="0.2"/>
    <row r="1764" s="31" customFormat="1" ht="13.35" customHeight="1" x14ac:dyDescent="0.2"/>
    <row r="1765" s="31" customFormat="1" ht="13.35" customHeight="1" x14ac:dyDescent="0.2"/>
    <row r="1766" s="31" customFormat="1" ht="13.35" customHeight="1" x14ac:dyDescent="0.2"/>
    <row r="1767" s="31" customFormat="1" ht="13.35" customHeight="1" x14ac:dyDescent="0.2"/>
    <row r="1768" s="31" customFormat="1" ht="13.35" customHeight="1" x14ac:dyDescent="0.2"/>
    <row r="1769" s="31" customFormat="1" ht="13.35" customHeight="1" x14ac:dyDescent="0.2"/>
    <row r="1770" s="31" customFormat="1" ht="13.35" customHeight="1" x14ac:dyDescent="0.2"/>
    <row r="1771" s="31" customFormat="1" ht="13.35" customHeight="1" x14ac:dyDescent="0.2"/>
    <row r="1772" s="31" customFormat="1" ht="13.35" customHeight="1" x14ac:dyDescent="0.2"/>
    <row r="1773" s="31" customFormat="1" ht="13.35" customHeight="1" x14ac:dyDescent="0.2"/>
    <row r="1774" s="31" customFormat="1" ht="13.35" customHeight="1" x14ac:dyDescent="0.2"/>
    <row r="1775" s="31" customFormat="1" ht="13.35" customHeight="1" x14ac:dyDescent="0.2"/>
    <row r="1776" s="31" customFormat="1" ht="13.35" customHeight="1" x14ac:dyDescent="0.2"/>
    <row r="1777" s="31" customFormat="1" ht="13.35" customHeight="1" x14ac:dyDescent="0.2"/>
    <row r="1778" s="31" customFormat="1" ht="13.35" customHeight="1" x14ac:dyDescent="0.2"/>
    <row r="1779" s="31" customFormat="1" ht="13.35" customHeight="1" x14ac:dyDescent="0.2"/>
    <row r="1780" s="31" customFormat="1" ht="13.35" customHeight="1" x14ac:dyDescent="0.2"/>
    <row r="1781" s="31" customFormat="1" ht="13.35" customHeight="1" x14ac:dyDescent="0.2"/>
    <row r="1782" s="31" customFormat="1" ht="13.35" customHeight="1" x14ac:dyDescent="0.2"/>
    <row r="1783" s="31" customFormat="1" ht="13.35" customHeight="1" x14ac:dyDescent="0.2"/>
    <row r="1784" s="31" customFormat="1" ht="13.35" customHeight="1" x14ac:dyDescent="0.2"/>
    <row r="1785" s="31" customFormat="1" ht="13.35" customHeight="1" x14ac:dyDescent="0.2"/>
    <row r="1786" s="31" customFormat="1" ht="13.35" customHeight="1" x14ac:dyDescent="0.2"/>
    <row r="1787" s="31" customFormat="1" ht="13.35" customHeight="1" x14ac:dyDescent="0.2"/>
    <row r="1788" s="31" customFormat="1" ht="13.35" customHeight="1" x14ac:dyDescent="0.2"/>
    <row r="1789" s="31" customFormat="1" ht="13.35" customHeight="1" x14ac:dyDescent="0.2"/>
    <row r="1790" s="31" customFormat="1" ht="13.35" customHeight="1" x14ac:dyDescent="0.2"/>
    <row r="1791" s="31" customFormat="1" ht="13.35" customHeight="1" x14ac:dyDescent="0.2"/>
    <row r="1792" s="31" customFormat="1" ht="13.35" customHeight="1" x14ac:dyDescent="0.2"/>
    <row r="1793" s="31" customFormat="1" ht="13.35" customHeight="1" x14ac:dyDescent="0.2"/>
    <row r="1794" s="31" customFormat="1" ht="13.35" customHeight="1" x14ac:dyDescent="0.2"/>
    <row r="1795" s="31" customFormat="1" ht="13.35" customHeight="1" x14ac:dyDescent="0.2"/>
    <row r="1796" s="31" customFormat="1" ht="13.35" customHeight="1" x14ac:dyDescent="0.2"/>
    <row r="1797" s="31" customFormat="1" ht="13.35" customHeight="1" x14ac:dyDescent="0.2"/>
    <row r="1798" s="31" customFormat="1" ht="13.35" customHeight="1" x14ac:dyDescent="0.2"/>
    <row r="1799" s="31" customFormat="1" ht="13.35" customHeight="1" x14ac:dyDescent="0.2"/>
    <row r="1800" s="31" customFormat="1" ht="13.35" customHeight="1" x14ac:dyDescent="0.2"/>
    <row r="1801" s="31" customFormat="1" ht="13.35" customHeight="1" x14ac:dyDescent="0.2"/>
    <row r="1802" s="31" customFormat="1" ht="13.35" customHeight="1" x14ac:dyDescent="0.2"/>
    <row r="1803" s="31" customFormat="1" ht="13.35" customHeight="1" x14ac:dyDescent="0.2"/>
    <row r="1804" s="31" customFormat="1" ht="13.35" customHeight="1" x14ac:dyDescent="0.2"/>
    <row r="1805" s="31" customFormat="1" ht="13.35" customHeight="1" x14ac:dyDescent="0.2"/>
    <row r="1806" s="31" customFormat="1" ht="13.35" customHeight="1" x14ac:dyDescent="0.2"/>
    <row r="1807" s="31" customFormat="1" ht="13.35" customHeight="1" x14ac:dyDescent="0.2"/>
    <row r="1808" s="31" customFormat="1" ht="13.35" customHeight="1" x14ac:dyDescent="0.2"/>
    <row r="1809" s="31" customFormat="1" ht="13.35" customHeight="1" x14ac:dyDescent="0.2"/>
    <row r="1810" s="31" customFormat="1" ht="13.35" customHeight="1" x14ac:dyDescent="0.2"/>
    <row r="1811" s="31" customFormat="1" ht="13.35" customHeight="1" x14ac:dyDescent="0.2"/>
    <row r="1812" s="31" customFormat="1" ht="13.35" customHeight="1" x14ac:dyDescent="0.2"/>
    <row r="1813" s="31" customFormat="1" ht="13.35" customHeight="1" x14ac:dyDescent="0.2"/>
    <row r="1814" s="31" customFormat="1" ht="13.35" customHeight="1" x14ac:dyDescent="0.2"/>
    <row r="1815" s="31" customFormat="1" ht="13.35" customHeight="1" x14ac:dyDescent="0.2"/>
    <row r="1816" s="31" customFormat="1" ht="13.35" customHeight="1" x14ac:dyDescent="0.2"/>
    <row r="1817" s="31" customFormat="1" ht="13.35" customHeight="1" x14ac:dyDescent="0.2"/>
    <row r="1818" s="31" customFormat="1" ht="13.35" customHeight="1" x14ac:dyDescent="0.2"/>
    <row r="1819" s="31" customFormat="1" ht="13.35" customHeight="1" x14ac:dyDescent="0.2"/>
    <row r="1820" s="31" customFormat="1" ht="13.35" customHeight="1" x14ac:dyDescent="0.2"/>
    <row r="1821" s="31" customFormat="1" ht="13.35" customHeight="1" x14ac:dyDescent="0.2"/>
    <row r="1822" s="31" customFormat="1" ht="13.35" customHeight="1" x14ac:dyDescent="0.2"/>
    <row r="1823" s="31" customFormat="1" ht="13.35" customHeight="1" x14ac:dyDescent="0.2"/>
    <row r="1824" s="31" customFormat="1" ht="13.35" customHeight="1" x14ac:dyDescent="0.2"/>
    <row r="1825" s="31" customFormat="1" ht="13.35" customHeight="1" x14ac:dyDescent="0.2"/>
    <row r="1826" s="31" customFormat="1" ht="13.35" customHeight="1" x14ac:dyDescent="0.2"/>
    <row r="1827" s="31" customFormat="1" ht="13.35" customHeight="1" x14ac:dyDescent="0.2"/>
    <row r="1828" s="31" customFormat="1" ht="13.35" customHeight="1" x14ac:dyDescent="0.2"/>
    <row r="1829" s="31" customFormat="1" ht="13.35" customHeight="1" x14ac:dyDescent="0.2"/>
    <row r="1830" s="31" customFormat="1" ht="13.35" customHeight="1" x14ac:dyDescent="0.2"/>
    <row r="1831" s="31" customFormat="1" ht="13.35" customHeight="1" x14ac:dyDescent="0.2"/>
    <row r="1832" s="31" customFormat="1" ht="13.35" customHeight="1" x14ac:dyDescent="0.2"/>
    <row r="1833" s="31" customFormat="1" ht="13.35" customHeight="1" x14ac:dyDescent="0.2"/>
    <row r="1834" s="31" customFormat="1" ht="13.35" customHeight="1" x14ac:dyDescent="0.2"/>
    <row r="1835" s="31" customFormat="1" ht="13.35" customHeight="1" x14ac:dyDescent="0.2"/>
    <row r="1836" s="31" customFormat="1" ht="13.35" customHeight="1" x14ac:dyDescent="0.2"/>
    <row r="1837" s="31" customFormat="1" ht="13.35" customHeight="1" x14ac:dyDescent="0.2"/>
    <row r="1838" s="31" customFormat="1" ht="13.35" customHeight="1" x14ac:dyDescent="0.2"/>
    <row r="1839" s="31" customFormat="1" ht="13.35" customHeight="1" x14ac:dyDescent="0.2"/>
    <row r="1840" s="31" customFormat="1" ht="13.35" customHeight="1" x14ac:dyDescent="0.2"/>
    <row r="1841" s="31" customFormat="1" ht="13.35" customHeight="1" x14ac:dyDescent="0.2"/>
    <row r="1842" s="31" customFormat="1" ht="13.35" customHeight="1" x14ac:dyDescent="0.2"/>
    <row r="1843" s="31" customFormat="1" ht="13.35" customHeight="1" x14ac:dyDescent="0.2"/>
    <row r="1844" s="31" customFormat="1" ht="13.35" customHeight="1" x14ac:dyDescent="0.2"/>
    <row r="1845" s="31" customFormat="1" ht="13.35" customHeight="1" x14ac:dyDescent="0.2"/>
    <row r="1846" s="31" customFormat="1" ht="13.35" customHeight="1" x14ac:dyDescent="0.2"/>
    <row r="1847" s="31" customFormat="1" ht="13.35" customHeight="1" x14ac:dyDescent="0.2"/>
    <row r="1848" s="31" customFormat="1" ht="13.35" customHeight="1" x14ac:dyDescent="0.2"/>
    <row r="1849" s="31" customFormat="1" ht="13.35" customHeight="1" x14ac:dyDescent="0.2"/>
    <row r="1850" s="31" customFormat="1" ht="13.35" customHeight="1" x14ac:dyDescent="0.2"/>
    <row r="1851" s="31" customFormat="1" ht="13.35" customHeight="1" x14ac:dyDescent="0.2"/>
    <row r="1852" s="31" customFormat="1" ht="13.35" customHeight="1" x14ac:dyDescent="0.2"/>
    <row r="1853" s="31" customFormat="1" ht="13.35" customHeight="1" x14ac:dyDescent="0.2"/>
    <row r="1854" s="31" customFormat="1" ht="13.35" customHeight="1" x14ac:dyDescent="0.2"/>
    <row r="1855" s="31" customFormat="1" ht="13.35" customHeight="1" x14ac:dyDescent="0.2"/>
    <row r="1856" s="31" customFormat="1" ht="13.35" customHeight="1" x14ac:dyDescent="0.2"/>
    <row r="1857" s="31" customFormat="1" ht="13.35" customHeight="1" x14ac:dyDescent="0.2"/>
    <row r="1858" s="31" customFormat="1" ht="13.35" customHeight="1" x14ac:dyDescent="0.2"/>
    <row r="1859" s="31" customFormat="1" ht="13.35" customHeight="1" x14ac:dyDescent="0.2"/>
    <row r="1860" s="31" customFormat="1" ht="13.35" customHeight="1" x14ac:dyDescent="0.2"/>
    <row r="1861" s="31" customFormat="1" ht="13.35" customHeight="1" x14ac:dyDescent="0.2"/>
    <row r="1862" s="31" customFormat="1" ht="13.35" customHeight="1" x14ac:dyDescent="0.2"/>
    <row r="1863" s="31" customFormat="1" ht="13.35" customHeight="1" x14ac:dyDescent="0.2"/>
    <row r="1864" s="31" customFormat="1" ht="13.35" customHeight="1" x14ac:dyDescent="0.2"/>
    <row r="1865" s="31" customFormat="1" ht="13.35" customHeight="1" x14ac:dyDescent="0.2"/>
    <row r="1866" s="31" customFormat="1" ht="13.35" customHeight="1" x14ac:dyDescent="0.2"/>
    <row r="1867" s="31" customFormat="1" ht="13.35" customHeight="1" x14ac:dyDescent="0.2"/>
    <row r="1868" s="31" customFormat="1" ht="13.35" customHeight="1" x14ac:dyDescent="0.2"/>
    <row r="1869" s="31" customFormat="1" ht="13.35" customHeight="1" x14ac:dyDescent="0.2"/>
    <row r="1870" s="31" customFormat="1" ht="13.35" customHeight="1" x14ac:dyDescent="0.2"/>
    <row r="1871" s="31" customFormat="1" ht="13.35" customHeight="1" x14ac:dyDescent="0.2"/>
    <row r="1872" s="31" customFormat="1" ht="13.35" customHeight="1" x14ac:dyDescent="0.2"/>
    <row r="1873" s="31" customFormat="1" ht="13.35" customHeight="1" x14ac:dyDescent="0.2"/>
    <row r="1874" s="31" customFormat="1" ht="13.35" customHeight="1" x14ac:dyDescent="0.2"/>
    <row r="1875" s="31" customFormat="1" ht="13.35" customHeight="1" x14ac:dyDescent="0.2"/>
    <row r="1876" s="31" customFormat="1" ht="13.35" customHeight="1" x14ac:dyDescent="0.2"/>
    <row r="1877" s="31" customFormat="1" ht="13.35" customHeight="1" x14ac:dyDescent="0.2"/>
    <row r="1878" s="31" customFormat="1" ht="13.35" customHeight="1" x14ac:dyDescent="0.2"/>
    <row r="1879" s="31" customFormat="1" ht="13.35" customHeight="1" x14ac:dyDescent="0.2"/>
    <row r="1880" s="31" customFormat="1" ht="13.35" customHeight="1" x14ac:dyDescent="0.2"/>
    <row r="1881" s="31" customFormat="1" ht="13.35" customHeight="1" x14ac:dyDescent="0.2"/>
    <row r="1882" s="31" customFormat="1" ht="13.35" customHeight="1" x14ac:dyDescent="0.2"/>
    <row r="1883" s="31" customFormat="1" ht="13.35" customHeight="1" x14ac:dyDescent="0.2"/>
    <row r="1884" s="31" customFormat="1" ht="13.35" customHeight="1" x14ac:dyDescent="0.2"/>
    <row r="1885" s="31" customFormat="1" ht="13.35" customHeight="1" x14ac:dyDescent="0.2"/>
    <row r="1886" s="31" customFormat="1" ht="13.35" customHeight="1" x14ac:dyDescent="0.2"/>
    <row r="1887" s="31" customFormat="1" ht="13.35" customHeight="1" x14ac:dyDescent="0.2"/>
    <row r="1888" s="31" customFormat="1" ht="13.35" customHeight="1" x14ac:dyDescent="0.2"/>
    <row r="1889" s="31" customFormat="1" ht="13.35" customHeight="1" x14ac:dyDescent="0.2"/>
    <row r="1890" s="31" customFormat="1" ht="13.35" customHeight="1" x14ac:dyDescent="0.2"/>
    <row r="1891" s="31" customFormat="1" ht="13.35" customHeight="1" x14ac:dyDescent="0.2"/>
    <row r="1892" s="31" customFormat="1" ht="13.35" customHeight="1" x14ac:dyDescent="0.2"/>
    <row r="1893" s="31" customFormat="1" ht="13.35" customHeight="1" x14ac:dyDescent="0.2"/>
    <row r="1894" s="31" customFormat="1" ht="13.35" customHeight="1" x14ac:dyDescent="0.2"/>
    <row r="1895" s="31" customFormat="1" ht="13.35" customHeight="1" x14ac:dyDescent="0.2"/>
    <row r="1896" s="31" customFormat="1" ht="13.35" customHeight="1" x14ac:dyDescent="0.2"/>
    <row r="1897" s="31" customFormat="1" ht="13.35" customHeight="1" x14ac:dyDescent="0.2"/>
    <row r="1898" s="31" customFormat="1" ht="13.35" customHeight="1" x14ac:dyDescent="0.2"/>
    <row r="1899" s="31" customFormat="1" ht="13.35" customHeight="1" x14ac:dyDescent="0.2"/>
    <row r="1900" s="31" customFormat="1" ht="13.35" customHeight="1" x14ac:dyDescent="0.2"/>
    <row r="1901" s="31" customFormat="1" ht="13.35" customHeight="1" x14ac:dyDescent="0.2"/>
    <row r="1902" s="31" customFormat="1" ht="13.35" customHeight="1" x14ac:dyDescent="0.2"/>
    <row r="1903" s="31" customFormat="1" ht="13.35" customHeight="1" x14ac:dyDescent="0.2"/>
    <row r="1904" s="31" customFormat="1" ht="13.35" customHeight="1" x14ac:dyDescent="0.2"/>
    <row r="1905" s="31" customFormat="1" ht="13.35" customHeight="1" x14ac:dyDescent="0.2"/>
    <row r="1906" s="31" customFormat="1" ht="13.35" customHeight="1" x14ac:dyDescent="0.2"/>
    <row r="1907" s="31" customFormat="1" ht="13.35" customHeight="1" x14ac:dyDescent="0.2"/>
    <row r="1908" s="31" customFormat="1" ht="13.35" customHeight="1" x14ac:dyDescent="0.2"/>
    <row r="1909" s="31" customFormat="1" ht="13.35" customHeight="1" x14ac:dyDescent="0.2"/>
    <row r="1910" s="31" customFormat="1" ht="13.35" customHeight="1" x14ac:dyDescent="0.2"/>
    <row r="1911" s="31" customFormat="1" ht="13.35" customHeight="1" x14ac:dyDescent="0.2"/>
    <row r="1912" s="31" customFormat="1" ht="13.35" customHeight="1" x14ac:dyDescent="0.2"/>
    <row r="1913" s="31" customFormat="1" ht="13.35" customHeight="1" x14ac:dyDescent="0.2"/>
    <row r="1914" s="31" customFormat="1" ht="13.35" customHeight="1" x14ac:dyDescent="0.2"/>
    <row r="1915" s="31" customFormat="1" ht="13.35" customHeight="1" x14ac:dyDescent="0.2"/>
    <row r="1916" s="31" customFormat="1" ht="13.35" customHeight="1" x14ac:dyDescent="0.2"/>
    <row r="1917" s="31" customFormat="1" ht="13.35" customHeight="1" x14ac:dyDescent="0.2"/>
    <row r="1918" s="31" customFormat="1" ht="13.35" customHeight="1" x14ac:dyDescent="0.2"/>
    <row r="1919" s="31" customFormat="1" ht="13.35" customHeight="1" x14ac:dyDescent="0.2"/>
    <row r="1920" s="31" customFormat="1" ht="13.35" customHeight="1" x14ac:dyDescent="0.2"/>
    <row r="1921" s="31" customFormat="1" ht="13.35" customHeight="1" x14ac:dyDescent="0.2"/>
    <row r="1922" s="31" customFormat="1" ht="13.35" customHeight="1" x14ac:dyDescent="0.2"/>
    <row r="1923" s="31" customFormat="1" ht="13.35" customHeight="1" x14ac:dyDescent="0.2"/>
    <row r="1924" s="31" customFormat="1" ht="13.35" customHeight="1" x14ac:dyDescent="0.2"/>
    <row r="1925" s="31" customFormat="1" ht="13.35" customHeight="1" x14ac:dyDescent="0.2"/>
    <row r="1926" s="31" customFormat="1" ht="13.35" customHeight="1" x14ac:dyDescent="0.2"/>
    <row r="1927" s="31" customFormat="1" ht="13.35" customHeight="1" x14ac:dyDescent="0.2"/>
    <row r="1928" s="31" customFormat="1" ht="13.35" customHeight="1" x14ac:dyDescent="0.2"/>
    <row r="1929" s="31" customFormat="1" ht="13.35" customHeight="1" x14ac:dyDescent="0.2"/>
    <row r="1930" s="31" customFormat="1" ht="13.35" customHeight="1" x14ac:dyDescent="0.2"/>
    <row r="1931" s="31" customFormat="1" ht="13.35" customHeight="1" x14ac:dyDescent="0.2"/>
    <row r="1932" s="31" customFormat="1" ht="13.35" customHeight="1" x14ac:dyDescent="0.2"/>
    <row r="1933" s="31" customFormat="1" ht="13.35" customHeight="1" x14ac:dyDescent="0.2"/>
    <row r="1934" s="31" customFormat="1" ht="13.35" customHeight="1" x14ac:dyDescent="0.2"/>
    <row r="1935" s="31" customFormat="1" ht="13.35" customHeight="1" x14ac:dyDescent="0.2"/>
    <row r="1936" s="31" customFormat="1" ht="13.35" customHeight="1" x14ac:dyDescent="0.2"/>
    <row r="1937" s="31" customFormat="1" ht="13.35" customHeight="1" x14ac:dyDescent="0.2"/>
    <row r="1938" s="31" customFormat="1" ht="13.35" customHeight="1" x14ac:dyDescent="0.2"/>
    <row r="1939" s="31" customFormat="1" ht="13.35" customHeight="1" x14ac:dyDescent="0.2"/>
    <row r="1940" s="31" customFormat="1" ht="13.35" customHeight="1" x14ac:dyDescent="0.2"/>
    <row r="1941" s="31" customFormat="1" ht="13.35" customHeight="1" x14ac:dyDescent="0.2"/>
    <row r="1942" s="31" customFormat="1" ht="13.35" customHeight="1" x14ac:dyDescent="0.2"/>
    <row r="1943" s="31" customFormat="1" ht="13.35" customHeight="1" x14ac:dyDescent="0.2"/>
    <row r="1944" s="31" customFormat="1" ht="13.35" customHeight="1" x14ac:dyDescent="0.2"/>
    <row r="1945" s="31" customFormat="1" ht="13.35" customHeight="1" x14ac:dyDescent="0.2"/>
    <row r="1946" s="31" customFormat="1" ht="13.35" customHeight="1" x14ac:dyDescent="0.2"/>
    <row r="1947" s="31" customFormat="1" ht="13.35" customHeight="1" x14ac:dyDescent="0.2"/>
    <row r="1948" s="31" customFormat="1" ht="13.35" customHeight="1" x14ac:dyDescent="0.2"/>
    <row r="1949" s="31" customFormat="1" ht="13.35" customHeight="1" x14ac:dyDescent="0.2"/>
    <row r="1950" s="31" customFormat="1" ht="13.35" customHeight="1" x14ac:dyDescent="0.2"/>
    <row r="1951" s="31" customFormat="1" ht="13.35" customHeight="1" x14ac:dyDescent="0.2"/>
    <row r="1952" s="31" customFormat="1" ht="13.35" customHeight="1" x14ac:dyDescent="0.2"/>
    <row r="1953" s="31" customFormat="1" ht="13.35" customHeight="1" x14ac:dyDescent="0.2"/>
    <row r="1954" s="31" customFormat="1" ht="13.35" customHeight="1" x14ac:dyDescent="0.2"/>
    <row r="1955" s="31" customFormat="1" ht="13.35" customHeight="1" x14ac:dyDescent="0.2"/>
    <row r="1956" s="31" customFormat="1" ht="13.35" customHeight="1" x14ac:dyDescent="0.2"/>
    <row r="1957" s="31" customFormat="1" ht="13.35" customHeight="1" x14ac:dyDescent="0.2"/>
    <row r="1958" s="31" customFormat="1" ht="13.35" customHeight="1" x14ac:dyDescent="0.2"/>
    <row r="1959" s="31" customFormat="1" ht="13.35" customHeight="1" x14ac:dyDescent="0.2"/>
    <row r="1960" s="31" customFormat="1" ht="13.35" customHeight="1" x14ac:dyDescent="0.2"/>
    <row r="1961" s="31" customFormat="1" ht="13.35" customHeight="1" x14ac:dyDescent="0.2"/>
    <row r="1962" s="31" customFormat="1" ht="13.35" customHeight="1" x14ac:dyDescent="0.2"/>
    <row r="1963" s="31" customFormat="1" ht="13.35" customHeight="1" x14ac:dyDescent="0.2"/>
    <row r="1964" s="31" customFormat="1" ht="13.35" customHeight="1" x14ac:dyDescent="0.2"/>
    <row r="1965" s="31" customFormat="1" ht="13.35" customHeight="1" x14ac:dyDescent="0.2"/>
    <row r="1966" s="31" customFormat="1" ht="13.35" customHeight="1" x14ac:dyDescent="0.2"/>
    <row r="1967" s="31" customFormat="1" ht="13.35" customHeight="1" x14ac:dyDescent="0.2"/>
    <row r="1968" s="31" customFormat="1" ht="13.35" customHeight="1" x14ac:dyDescent="0.2"/>
    <row r="1969" s="31" customFormat="1" ht="13.35" customHeight="1" x14ac:dyDescent="0.2"/>
    <row r="1970" s="31" customFormat="1" ht="13.35" customHeight="1" x14ac:dyDescent="0.2"/>
    <row r="1971" s="31" customFormat="1" ht="13.35" customHeight="1" x14ac:dyDescent="0.2"/>
    <row r="1972" s="31" customFormat="1" ht="13.35" customHeight="1" x14ac:dyDescent="0.2"/>
    <row r="1973" s="31" customFormat="1" ht="13.35" customHeight="1" x14ac:dyDescent="0.2"/>
    <row r="1974" s="31" customFormat="1" ht="13.35" customHeight="1" x14ac:dyDescent="0.2"/>
    <row r="1975" s="31" customFormat="1" ht="13.35" customHeight="1" x14ac:dyDescent="0.2"/>
    <row r="1976" s="31" customFormat="1" ht="13.35" customHeight="1" x14ac:dyDescent="0.2"/>
    <row r="1977" s="31" customFormat="1" ht="13.35" customHeight="1" x14ac:dyDescent="0.2"/>
    <row r="1978" s="31" customFormat="1" ht="13.35" customHeight="1" x14ac:dyDescent="0.2"/>
    <row r="1979" s="31" customFormat="1" ht="13.35" customHeight="1" x14ac:dyDescent="0.2"/>
    <row r="1980" s="31" customFormat="1" ht="13.35" customHeight="1" x14ac:dyDescent="0.2"/>
    <row r="1981" s="31" customFormat="1" ht="13.35" customHeight="1" x14ac:dyDescent="0.2"/>
    <row r="1982" s="31" customFormat="1" ht="13.35" customHeight="1" x14ac:dyDescent="0.2"/>
    <row r="1983" s="31" customFormat="1" ht="13.35" customHeight="1" x14ac:dyDescent="0.2"/>
    <row r="1984" s="31" customFormat="1" ht="13.35" customHeight="1" x14ac:dyDescent="0.2"/>
    <row r="1985" s="31" customFormat="1" ht="13.35" customHeight="1" x14ac:dyDescent="0.2"/>
    <row r="1986" s="31" customFormat="1" ht="13.35" customHeight="1" x14ac:dyDescent="0.2"/>
    <row r="1987" s="31" customFormat="1" ht="13.35" customHeight="1" x14ac:dyDescent="0.2"/>
    <row r="1988" s="31" customFormat="1" ht="13.35" customHeight="1" x14ac:dyDescent="0.2"/>
    <row r="1989" s="31" customFormat="1" ht="13.35" customHeight="1" x14ac:dyDescent="0.2"/>
    <row r="1990" s="31" customFormat="1" ht="13.35" customHeight="1" x14ac:dyDescent="0.2"/>
    <row r="1991" s="31" customFormat="1" ht="13.35" customHeight="1" x14ac:dyDescent="0.2"/>
    <row r="1992" s="31" customFormat="1" ht="13.35" customHeight="1" x14ac:dyDescent="0.2"/>
    <row r="1993" s="31" customFormat="1" ht="13.35" customHeight="1" x14ac:dyDescent="0.2"/>
    <row r="1994" s="31" customFormat="1" ht="13.35" customHeight="1" x14ac:dyDescent="0.2"/>
    <row r="1995" s="31" customFormat="1" ht="13.35" customHeight="1" x14ac:dyDescent="0.2"/>
    <row r="1996" s="31" customFormat="1" ht="13.35" customHeight="1" x14ac:dyDescent="0.2"/>
    <row r="1997" s="31" customFormat="1" ht="13.35" customHeight="1" x14ac:dyDescent="0.2"/>
    <row r="1998" s="31" customFormat="1" ht="13.35" customHeight="1" x14ac:dyDescent="0.2"/>
    <row r="1999" s="31" customFormat="1" ht="13.35" customHeight="1" x14ac:dyDescent="0.2"/>
    <row r="2000" s="31" customFormat="1" ht="13.35" customHeight="1" x14ac:dyDescent="0.2"/>
    <row r="2001" s="31" customFormat="1" ht="13.35" customHeight="1" x14ac:dyDescent="0.2"/>
    <row r="2002" s="31" customFormat="1" ht="13.35" customHeight="1" x14ac:dyDescent="0.2"/>
    <row r="2003" s="31" customFormat="1" ht="13.35" customHeight="1" x14ac:dyDescent="0.2"/>
    <row r="2004" s="31" customFormat="1" ht="13.35" customHeight="1" x14ac:dyDescent="0.2"/>
    <row r="2005" s="31" customFormat="1" ht="13.35" customHeight="1" x14ac:dyDescent="0.2"/>
    <row r="2006" s="31" customFormat="1" ht="13.35" customHeight="1" x14ac:dyDescent="0.2"/>
    <row r="2007" s="31" customFormat="1" ht="13.35" customHeight="1" x14ac:dyDescent="0.2"/>
    <row r="2008" s="31" customFormat="1" ht="13.35" customHeight="1" x14ac:dyDescent="0.2"/>
    <row r="2009" s="31" customFormat="1" ht="13.35" customHeight="1" x14ac:dyDescent="0.2"/>
    <row r="2010" s="31" customFormat="1" ht="13.35" customHeight="1" x14ac:dyDescent="0.2"/>
    <row r="2011" s="31" customFormat="1" ht="13.35" customHeight="1" x14ac:dyDescent="0.2"/>
    <row r="2012" s="31" customFormat="1" ht="13.35" customHeight="1" x14ac:dyDescent="0.2"/>
    <row r="2013" s="31" customFormat="1" ht="13.35" customHeight="1" x14ac:dyDescent="0.2"/>
    <row r="2014" s="31" customFormat="1" ht="13.35" customHeight="1" x14ac:dyDescent="0.2"/>
    <row r="2015" s="31" customFormat="1" ht="13.35" customHeight="1" x14ac:dyDescent="0.2"/>
    <row r="2016" s="31" customFormat="1" ht="13.35" customHeight="1" x14ac:dyDescent="0.2"/>
    <row r="2017" s="31" customFormat="1" ht="13.35" customHeight="1" x14ac:dyDescent="0.2"/>
    <row r="2018" s="31" customFormat="1" ht="13.35" customHeight="1" x14ac:dyDescent="0.2"/>
    <row r="2019" s="31" customFormat="1" ht="13.35" customHeight="1" x14ac:dyDescent="0.2"/>
    <row r="2020" s="31" customFormat="1" ht="13.35" customHeight="1" x14ac:dyDescent="0.2"/>
    <row r="2021" s="31" customFormat="1" ht="13.35" customHeight="1" x14ac:dyDescent="0.2"/>
    <row r="2022" s="31" customFormat="1" ht="13.35" customHeight="1" x14ac:dyDescent="0.2"/>
    <row r="2023" s="31" customFormat="1" ht="13.35" customHeight="1" x14ac:dyDescent="0.2"/>
    <row r="2024" s="31" customFormat="1" ht="13.35" customHeight="1" x14ac:dyDescent="0.2"/>
    <row r="2025" s="31" customFormat="1" ht="13.35" customHeight="1" x14ac:dyDescent="0.2"/>
    <row r="2026" s="31" customFormat="1" ht="13.35" customHeight="1" x14ac:dyDescent="0.2"/>
    <row r="2027" s="31" customFormat="1" ht="13.35" customHeight="1" x14ac:dyDescent="0.2"/>
    <row r="2028" s="31" customFormat="1" ht="13.35" customHeight="1" x14ac:dyDescent="0.2"/>
    <row r="2029" s="31" customFormat="1" ht="13.35" customHeight="1" x14ac:dyDescent="0.2"/>
    <row r="2030" s="31" customFormat="1" ht="13.35" customHeight="1" x14ac:dyDescent="0.2"/>
    <row r="2031" s="31" customFormat="1" ht="13.35" customHeight="1" x14ac:dyDescent="0.2"/>
    <row r="2032" s="31" customFormat="1" ht="13.35" customHeight="1" x14ac:dyDescent="0.2"/>
    <row r="2033" s="31" customFormat="1" ht="13.35" customHeight="1" x14ac:dyDescent="0.2"/>
    <row r="2034" s="31" customFormat="1" ht="13.35" customHeight="1" x14ac:dyDescent="0.2"/>
    <row r="2035" s="31" customFormat="1" ht="13.35" customHeight="1" x14ac:dyDescent="0.2"/>
    <row r="2036" s="31" customFormat="1" ht="13.35" customHeight="1" x14ac:dyDescent="0.2"/>
    <row r="2037" s="31" customFormat="1" ht="13.35" customHeight="1" x14ac:dyDescent="0.2"/>
    <row r="2038" s="31" customFormat="1" ht="13.35" customHeight="1" x14ac:dyDescent="0.2"/>
    <row r="2039" s="31" customFormat="1" ht="13.35" customHeight="1" x14ac:dyDescent="0.2"/>
    <row r="2040" s="31" customFormat="1" ht="13.35" customHeight="1" x14ac:dyDescent="0.2"/>
    <row r="2041" s="31" customFormat="1" ht="13.35" customHeight="1" x14ac:dyDescent="0.2"/>
    <row r="2042" s="31" customFormat="1" ht="13.35" customHeight="1" x14ac:dyDescent="0.2"/>
    <row r="2043" s="31" customFormat="1" ht="13.35" customHeight="1" x14ac:dyDescent="0.2"/>
    <row r="2044" s="31" customFormat="1" ht="13.35" customHeight="1" x14ac:dyDescent="0.2"/>
    <row r="2045" s="31" customFormat="1" ht="13.35" customHeight="1" x14ac:dyDescent="0.2"/>
    <row r="2046" s="31" customFormat="1" ht="13.35" customHeight="1" x14ac:dyDescent="0.2"/>
    <row r="2047" s="31" customFormat="1" ht="13.35" customHeight="1" x14ac:dyDescent="0.2"/>
    <row r="2048" s="31" customFormat="1" ht="13.35" customHeight="1" x14ac:dyDescent="0.2"/>
    <row r="2049" s="31" customFormat="1" ht="13.35" customHeight="1" x14ac:dyDescent="0.2"/>
    <row r="2050" s="31" customFormat="1" ht="13.35" customHeight="1" x14ac:dyDescent="0.2"/>
    <row r="2051" s="31" customFormat="1" ht="13.35" customHeight="1" x14ac:dyDescent="0.2"/>
    <row r="2052" s="31" customFormat="1" ht="13.35" customHeight="1" x14ac:dyDescent="0.2"/>
    <row r="2053" s="31" customFormat="1" ht="13.35" customHeight="1" x14ac:dyDescent="0.2"/>
    <row r="2054" s="31" customFormat="1" ht="13.35" customHeight="1" x14ac:dyDescent="0.2"/>
    <row r="2055" s="31" customFormat="1" ht="13.35" customHeight="1" x14ac:dyDescent="0.2"/>
    <row r="2056" s="31" customFormat="1" ht="13.35" customHeight="1" x14ac:dyDescent="0.2"/>
    <row r="2057" s="31" customFormat="1" ht="13.35" customHeight="1" x14ac:dyDescent="0.2"/>
    <row r="2058" s="31" customFormat="1" ht="13.35" customHeight="1" x14ac:dyDescent="0.2"/>
    <row r="2059" s="31" customFormat="1" ht="13.35" customHeight="1" x14ac:dyDescent="0.2"/>
    <row r="2060" s="31" customFormat="1" ht="13.35" customHeight="1" x14ac:dyDescent="0.2"/>
    <row r="2061" s="31" customFormat="1" ht="13.35" customHeight="1" x14ac:dyDescent="0.2"/>
    <row r="2062" s="31" customFormat="1" ht="13.35" customHeight="1" x14ac:dyDescent="0.2"/>
    <row r="2063" s="31" customFormat="1" ht="13.35" customHeight="1" x14ac:dyDescent="0.2"/>
    <row r="2064" s="31" customFormat="1" ht="13.35" customHeight="1" x14ac:dyDescent="0.2"/>
    <row r="2065" s="31" customFormat="1" ht="13.35" customHeight="1" x14ac:dyDescent="0.2"/>
    <row r="2066" s="31" customFormat="1" ht="13.35" customHeight="1" x14ac:dyDescent="0.2"/>
    <row r="2067" s="31" customFormat="1" ht="13.35" customHeight="1" x14ac:dyDescent="0.2"/>
    <row r="2068" s="31" customFormat="1" ht="13.35" customHeight="1" x14ac:dyDescent="0.2"/>
    <row r="2069" s="31" customFormat="1" ht="13.35" customHeight="1" x14ac:dyDescent="0.2"/>
    <row r="2070" s="31" customFormat="1" ht="13.35" customHeight="1" x14ac:dyDescent="0.2"/>
    <row r="2071" s="31" customFormat="1" ht="13.35" customHeight="1" x14ac:dyDescent="0.2"/>
    <row r="2072" s="31" customFormat="1" ht="13.35" customHeight="1" x14ac:dyDescent="0.2"/>
    <row r="2073" s="31" customFormat="1" ht="13.35" customHeight="1" x14ac:dyDescent="0.2"/>
    <row r="2074" s="31" customFormat="1" ht="13.35" customHeight="1" x14ac:dyDescent="0.2"/>
    <row r="2075" s="31" customFormat="1" ht="13.35" customHeight="1" x14ac:dyDescent="0.2"/>
    <row r="2076" s="31" customFormat="1" ht="13.35" customHeight="1" x14ac:dyDescent="0.2"/>
    <row r="2077" s="31" customFormat="1" ht="13.35" customHeight="1" x14ac:dyDescent="0.2"/>
    <row r="2078" s="31" customFormat="1" ht="13.35" customHeight="1" x14ac:dyDescent="0.2"/>
    <row r="2079" s="31" customFormat="1" ht="13.35" customHeight="1" x14ac:dyDescent="0.2"/>
    <row r="2080" s="31" customFormat="1" ht="13.35" customHeight="1" x14ac:dyDescent="0.2"/>
    <row r="2081" s="31" customFormat="1" ht="13.35" customHeight="1" x14ac:dyDescent="0.2"/>
    <row r="2082" s="31" customFormat="1" ht="13.35" customHeight="1" x14ac:dyDescent="0.2"/>
    <row r="2083" s="31" customFormat="1" ht="13.35" customHeight="1" x14ac:dyDescent="0.2"/>
    <row r="2084" s="31" customFormat="1" ht="13.35" customHeight="1" x14ac:dyDescent="0.2"/>
    <row r="2085" s="31" customFormat="1" ht="13.35" customHeight="1" x14ac:dyDescent="0.2"/>
    <row r="2086" s="31" customFormat="1" ht="13.35" customHeight="1" x14ac:dyDescent="0.2"/>
    <row r="2087" s="31" customFormat="1" ht="13.35" customHeight="1" x14ac:dyDescent="0.2"/>
    <row r="2088" s="31" customFormat="1" ht="13.35" customHeight="1" x14ac:dyDescent="0.2"/>
    <row r="2089" s="31" customFormat="1" ht="13.35" customHeight="1" x14ac:dyDescent="0.2"/>
    <row r="2090" s="31" customFormat="1" ht="13.35" customHeight="1" x14ac:dyDescent="0.2"/>
    <row r="2091" s="31" customFormat="1" ht="13.35" customHeight="1" x14ac:dyDescent="0.2"/>
    <row r="2092" s="31" customFormat="1" ht="13.35" customHeight="1" x14ac:dyDescent="0.2"/>
    <row r="2093" s="31" customFormat="1" ht="13.35" customHeight="1" x14ac:dyDescent="0.2"/>
    <row r="2094" s="31" customFormat="1" ht="13.35" customHeight="1" x14ac:dyDescent="0.2"/>
    <row r="2095" s="31" customFormat="1" ht="13.35" customHeight="1" x14ac:dyDescent="0.2"/>
    <row r="2096" s="31" customFormat="1" ht="13.35" customHeight="1" x14ac:dyDescent="0.2"/>
    <row r="2097" s="31" customFormat="1" ht="13.35" customHeight="1" x14ac:dyDescent="0.2"/>
    <row r="2098" s="31" customFormat="1" ht="13.35" customHeight="1" x14ac:dyDescent="0.2"/>
    <row r="2099" s="31" customFormat="1" ht="13.35" customHeight="1" x14ac:dyDescent="0.2"/>
    <row r="2100" s="31" customFormat="1" ht="13.35" customHeight="1" x14ac:dyDescent="0.2"/>
    <row r="2101" s="31" customFormat="1" ht="13.35" customHeight="1" x14ac:dyDescent="0.2"/>
    <row r="2102" s="31" customFormat="1" ht="13.35" customHeight="1" x14ac:dyDescent="0.2"/>
    <row r="2103" s="31" customFormat="1" ht="13.35" customHeight="1" x14ac:dyDescent="0.2"/>
    <row r="2104" s="31" customFormat="1" ht="13.35" customHeight="1" x14ac:dyDescent="0.2"/>
    <row r="2105" s="31" customFormat="1" ht="13.35" customHeight="1" x14ac:dyDescent="0.2"/>
    <row r="2106" s="31" customFormat="1" ht="13.35" customHeight="1" x14ac:dyDescent="0.2"/>
    <row r="2107" s="31" customFormat="1" ht="13.35" customHeight="1" x14ac:dyDescent="0.2"/>
    <row r="2108" s="31" customFormat="1" ht="13.35" customHeight="1" x14ac:dyDescent="0.2"/>
    <row r="2109" s="31" customFormat="1" ht="13.35" customHeight="1" x14ac:dyDescent="0.2"/>
    <row r="2110" s="31" customFormat="1" ht="13.35" customHeight="1" x14ac:dyDescent="0.2"/>
    <row r="2111" s="31" customFormat="1" ht="13.35" customHeight="1" x14ac:dyDescent="0.2"/>
    <row r="2112" s="31" customFormat="1" ht="13.35" customHeight="1" x14ac:dyDescent="0.2"/>
    <row r="2113" s="31" customFormat="1" ht="13.35" customHeight="1" x14ac:dyDescent="0.2"/>
    <row r="2114" s="31" customFormat="1" ht="13.35" customHeight="1" x14ac:dyDescent="0.2"/>
    <row r="2115" s="31" customFormat="1" ht="13.35" customHeight="1" x14ac:dyDescent="0.2"/>
    <row r="2116" s="31" customFormat="1" ht="13.35" customHeight="1" x14ac:dyDescent="0.2"/>
    <row r="2117" s="31" customFormat="1" ht="13.35" customHeight="1" x14ac:dyDescent="0.2"/>
    <row r="2118" s="31" customFormat="1" ht="13.35" customHeight="1" x14ac:dyDescent="0.2"/>
    <row r="2119" s="31" customFormat="1" ht="13.35" customHeight="1" x14ac:dyDescent="0.2"/>
    <row r="2120" s="31" customFormat="1" ht="13.35" customHeight="1" x14ac:dyDescent="0.2"/>
    <row r="2121" s="31" customFormat="1" ht="13.35" customHeight="1" x14ac:dyDescent="0.2"/>
    <row r="2122" s="31" customFormat="1" ht="13.35" customHeight="1" x14ac:dyDescent="0.2"/>
    <row r="2123" s="31" customFormat="1" ht="13.35" customHeight="1" x14ac:dyDescent="0.2"/>
    <row r="2124" s="31" customFormat="1" ht="13.35" customHeight="1" x14ac:dyDescent="0.2"/>
    <row r="2125" s="31" customFormat="1" ht="13.35" customHeight="1" x14ac:dyDescent="0.2"/>
    <row r="2126" s="31" customFormat="1" ht="13.35" customHeight="1" x14ac:dyDescent="0.2"/>
    <row r="2127" s="31" customFormat="1" ht="13.35" customHeight="1" x14ac:dyDescent="0.2"/>
    <row r="2128" s="31" customFormat="1" ht="13.35" customHeight="1" x14ac:dyDescent="0.2"/>
    <row r="2129" s="31" customFormat="1" ht="13.35" customHeight="1" x14ac:dyDescent="0.2"/>
    <row r="2130" s="31" customFormat="1" ht="13.35" customHeight="1" x14ac:dyDescent="0.2"/>
    <row r="2131" s="31" customFormat="1" ht="13.35" customHeight="1" x14ac:dyDescent="0.2"/>
    <row r="2132" s="31" customFormat="1" ht="13.35" customHeight="1" x14ac:dyDescent="0.2"/>
    <row r="2133" s="31" customFormat="1" ht="13.35" customHeight="1" x14ac:dyDescent="0.2"/>
    <row r="2134" s="31" customFormat="1" ht="13.35" customHeight="1" x14ac:dyDescent="0.2"/>
    <row r="2135" s="31" customFormat="1" ht="13.35" customHeight="1" x14ac:dyDescent="0.2"/>
    <row r="2136" s="31" customFormat="1" ht="13.35" customHeight="1" x14ac:dyDescent="0.2"/>
    <row r="2137" s="31" customFormat="1" ht="13.35" customHeight="1" x14ac:dyDescent="0.2"/>
    <row r="2138" s="31" customFormat="1" ht="13.35" customHeight="1" x14ac:dyDescent="0.2"/>
    <row r="2139" s="31" customFormat="1" ht="13.35" customHeight="1" x14ac:dyDescent="0.2"/>
    <row r="2140" s="31" customFormat="1" ht="13.35" customHeight="1" x14ac:dyDescent="0.2"/>
    <row r="2141" s="31" customFormat="1" ht="13.35" customHeight="1" x14ac:dyDescent="0.2"/>
    <row r="2142" s="31" customFormat="1" ht="13.35" customHeight="1" x14ac:dyDescent="0.2"/>
    <row r="2143" s="31" customFormat="1" ht="13.35" customHeight="1" x14ac:dyDescent="0.2"/>
    <row r="2144" s="31" customFormat="1" ht="13.35" customHeight="1" x14ac:dyDescent="0.2"/>
    <row r="2145" s="31" customFormat="1" ht="13.35" customHeight="1" x14ac:dyDescent="0.2"/>
    <row r="2146" s="31" customFormat="1" ht="13.35" customHeight="1" x14ac:dyDescent="0.2"/>
    <row r="2147" s="31" customFormat="1" ht="13.35" customHeight="1" x14ac:dyDescent="0.2"/>
    <row r="2148" s="31" customFormat="1" ht="13.35" customHeight="1" x14ac:dyDescent="0.2"/>
    <row r="2149" s="31" customFormat="1" ht="13.35" customHeight="1" x14ac:dyDescent="0.2"/>
    <row r="2150" s="31" customFormat="1" ht="13.35" customHeight="1" x14ac:dyDescent="0.2"/>
    <row r="2151" s="31" customFormat="1" ht="13.35" customHeight="1" x14ac:dyDescent="0.2"/>
    <row r="2152" s="31" customFormat="1" ht="13.35" customHeight="1" x14ac:dyDescent="0.2"/>
    <row r="2153" s="31" customFormat="1" ht="13.35" customHeight="1" x14ac:dyDescent="0.2"/>
    <row r="2154" s="31" customFormat="1" ht="13.35" customHeight="1" x14ac:dyDescent="0.2"/>
    <row r="2155" s="31" customFormat="1" ht="13.35" customHeight="1" x14ac:dyDescent="0.2"/>
    <row r="2156" s="31" customFormat="1" ht="13.35" customHeight="1" x14ac:dyDescent="0.2"/>
    <row r="2157" s="31" customFormat="1" ht="13.35" customHeight="1" x14ac:dyDescent="0.2"/>
    <row r="2158" s="31" customFormat="1" ht="13.35" customHeight="1" x14ac:dyDescent="0.2"/>
    <row r="2159" s="31" customFormat="1" ht="13.35" customHeight="1" x14ac:dyDescent="0.2"/>
    <row r="2160" s="31" customFormat="1" ht="13.35" customHeight="1" x14ac:dyDescent="0.2"/>
    <row r="2161" s="31" customFormat="1" ht="13.35" customHeight="1" x14ac:dyDescent="0.2"/>
    <row r="2162" s="31" customFormat="1" ht="13.35" customHeight="1" x14ac:dyDescent="0.2"/>
    <row r="2163" s="31" customFormat="1" ht="13.35" customHeight="1" x14ac:dyDescent="0.2"/>
    <row r="2164" s="31" customFormat="1" ht="13.35" customHeight="1" x14ac:dyDescent="0.2"/>
    <row r="2165" s="31" customFormat="1" ht="13.35" customHeight="1" x14ac:dyDescent="0.2"/>
    <row r="2166" s="31" customFormat="1" ht="13.35" customHeight="1" x14ac:dyDescent="0.2"/>
    <row r="2167" s="31" customFormat="1" ht="13.35" customHeight="1" x14ac:dyDescent="0.2"/>
    <row r="2168" s="31" customFormat="1" ht="13.35" customHeight="1" x14ac:dyDescent="0.2"/>
    <row r="2169" s="31" customFormat="1" ht="13.35" customHeight="1" x14ac:dyDescent="0.2"/>
    <row r="2170" s="31" customFormat="1" ht="13.35" customHeight="1" x14ac:dyDescent="0.2"/>
    <row r="2171" s="31" customFormat="1" ht="13.35" customHeight="1" x14ac:dyDescent="0.2"/>
    <row r="2172" s="31" customFormat="1" ht="13.35" customHeight="1" x14ac:dyDescent="0.2"/>
    <row r="2173" s="31" customFormat="1" ht="13.35" customHeight="1" x14ac:dyDescent="0.2"/>
    <row r="2174" s="31" customFormat="1" ht="13.35" customHeight="1" x14ac:dyDescent="0.2"/>
    <row r="2175" s="31" customFormat="1" ht="13.35" customHeight="1" x14ac:dyDescent="0.2"/>
    <row r="2176" s="31" customFormat="1" ht="13.35" customHeight="1" x14ac:dyDescent="0.2"/>
    <row r="2177" s="31" customFormat="1" ht="13.35" customHeight="1" x14ac:dyDescent="0.2"/>
    <row r="2178" s="31" customFormat="1" ht="13.35" customHeight="1" x14ac:dyDescent="0.2"/>
    <row r="2179" s="31" customFormat="1" ht="13.35" customHeight="1" x14ac:dyDescent="0.2"/>
    <row r="2180" s="31" customFormat="1" ht="13.35" customHeight="1" x14ac:dyDescent="0.2"/>
    <row r="2181" s="31" customFormat="1" ht="13.35" customHeight="1" x14ac:dyDescent="0.2"/>
    <row r="2182" s="31" customFormat="1" ht="13.35" customHeight="1" x14ac:dyDescent="0.2"/>
    <row r="2183" s="31" customFormat="1" ht="13.35" customHeight="1" x14ac:dyDescent="0.2"/>
    <row r="2184" s="31" customFormat="1" ht="13.35" customHeight="1" x14ac:dyDescent="0.2"/>
    <row r="2185" s="31" customFormat="1" ht="13.35" customHeight="1" x14ac:dyDescent="0.2"/>
    <row r="2186" s="31" customFormat="1" ht="13.35" customHeight="1" x14ac:dyDescent="0.2"/>
    <row r="2187" s="31" customFormat="1" ht="13.35" customHeight="1" x14ac:dyDescent="0.2"/>
    <row r="2188" s="31" customFormat="1" ht="13.35" customHeight="1" x14ac:dyDescent="0.2"/>
    <row r="2189" s="31" customFormat="1" ht="13.35" customHeight="1" x14ac:dyDescent="0.2"/>
    <row r="2190" s="31" customFormat="1" ht="13.35" customHeight="1" x14ac:dyDescent="0.2"/>
    <row r="2191" s="31" customFormat="1" ht="13.35" customHeight="1" x14ac:dyDescent="0.2"/>
    <row r="2192" s="31" customFormat="1" ht="13.35" customHeight="1" x14ac:dyDescent="0.2"/>
    <row r="2193" s="31" customFormat="1" ht="13.35" customHeight="1" x14ac:dyDescent="0.2"/>
    <row r="2194" s="31" customFormat="1" ht="13.35" customHeight="1" x14ac:dyDescent="0.2"/>
    <row r="2195" s="31" customFormat="1" ht="13.35" customHeight="1" x14ac:dyDescent="0.2"/>
    <row r="2196" s="31" customFormat="1" ht="13.35" customHeight="1" x14ac:dyDescent="0.2"/>
    <row r="2197" s="31" customFormat="1" ht="13.35" customHeight="1" x14ac:dyDescent="0.2"/>
    <row r="2198" s="31" customFormat="1" ht="13.35" customHeight="1" x14ac:dyDescent="0.2"/>
    <row r="2199" s="31" customFormat="1" ht="13.35" customHeight="1" x14ac:dyDescent="0.2"/>
    <row r="2200" s="31" customFormat="1" ht="13.35" customHeight="1" x14ac:dyDescent="0.2"/>
    <row r="2201" s="31" customFormat="1" ht="13.35" customHeight="1" x14ac:dyDescent="0.2"/>
    <row r="2202" s="31" customFormat="1" ht="13.35" customHeight="1" x14ac:dyDescent="0.2"/>
    <row r="2203" s="31" customFormat="1" ht="13.35" customHeight="1" x14ac:dyDescent="0.2"/>
    <row r="2204" s="31" customFormat="1" ht="13.35" customHeight="1" x14ac:dyDescent="0.2"/>
    <row r="2205" s="31" customFormat="1" ht="13.35" customHeight="1" x14ac:dyDescent="0.2"/>
    <row r="2206" s="31" customFormat="1" ht="13.35" customHeight="1" x14ac:dyDescent="0.2"/>
    <row r="2207" s="31" customFormat="1" ht="13.35" customHeight="1" x14ac:dyDescent="0.2"/>
    <row r="2208" s="31" customFormat="1" ht="13.35" customHeight="1" x14ac:dyDescent="0.2"/>
    <row r="2209" s="31" customFormat="1" ht="13.35" customHeight="1" x14ac:dyDescent="0.2"/>
    <row r="2210" s="31" customFormat="1" ht="13.35" customHeight="1" x14ac:dyDescent="0.2"/>
    <row r="2211" s="31" customFormat="1" ht="13.35" customHeight="1" x14ac:dyDescent="0.2"/>
    <row r="2212" s="31" customFormat="1" ht="13.35" customHeight="1" x14ac:dyDescent="0.2"/>
    <row r="2213" s="31" customFormat="1" ht="13.35" customHeight="1" x14ac:dyDescent="0.2"/>
    <row r="2214" s="31" customFormat="1" ht="13.35" customHeight="1" x14ac:dyDescent="0.2"/>
    <row r="2215" s="31" customFormat="1" ht="13.35" customHeight="1" x14ac:dyDescent="0.2"/>
    <row r="2216" s="31" customFormat="1" ht="13.35" customHeight="1" x14ac:dyDescent="0.2"/>
    <row r="2217" s="31" customFormat="1" ht="13.35" customHeight="1" x14ac:dyDescent="0.2"/>
    <row r="2218" s="31" customFormat="1" ht="13.35" customHeight="1" x14ac:dyDescent="0.2"/>
    <row r="2219" s="31" customFormat="1" ht="13.35" customHeight="1" x14ac:dyDescent="0.2"/>
    <row r="2220" s="31" customFormat="1" ht="13.35" customHeight="1" x14ac:dyDescent="0.2"/>
    <row r="2221" s="31" customFormat="1" ht="13.35" customHeight="1" x14ac:dyDescent="0.2"/>
    <row r="2222" s="31" customFormat="1" ht="13.35" customHeight="1" x14ac:dyDescent="0.2"/>
    <row r="2223" s="31" customFormat="1" ht="13.35" customHeight="1" x14ac:dyDescent="0.2"/>
    <row r="2224" s="31" customFormat="1" ht="13.35" customHeight="1" x14ac:dyDescent="0.2"/>
    <row r="2225" s="31" customFormat="1" ht="13.35" customHeight="1" x14ac:dyDescent="0.2"/>
    <row r="2226" s="31" customFormat="1" ht="13.35" customHeight="1" x14ac:dyDescent="0.2"/>
    <row r="2227" s="31" customFormat="1" ht="13.35" customHeight="1" x14ac:dyDescent="0.2"/>
    <row r="2228" s="31" customFormat="1" ht="13.35" customHeight="1" x14ac:dyDescent="0.2"/>
    <row r="2229" s="31" customFormat="1" ht="13.35" customHeight="1" x14ac:dyDescent="0.2"/>
    <row r="2230" s="31" customFormat="1" ht="13.35" customHeight="1" x14ac:dyDescent="0.2"/>
    <row r="2231" s="31" customFormat="1" ht="13.35" customHeight="1" x14ac:dyDescent="0.2"/>
    <row r="2232" s="31" customFormat="1" ht="13.35" customHeight="1" x14ac:dyDescent="0.2"/>
    <row r="2233" s="31" customFormat="1" ht="13.35" customHeight="1" x14ac:dyDescent="0.2"/>
    <row r="2234" s="31" customFormat="1" ht="13.35" customHeight="1" x14ac:dyDescent="0.2"/>
    <row r="2235" s="31" customFormat="1" ht="13.35" customHeight="1" x14ac:dyDescent="0.2"/>
    <row r="2236" s="31" customFormat="1" ht="13.35" customHeight="1" x14ac:dyDescent="0.2"/>
    <row r="2237" s="31" customFormat="1" ht="13.35" customHeight="1" x14ac:dyDescent="0.2"/>
    <row r="2238" s="31" customFormat="1" ht="13.35" customHeight="1" x14ac:dyDescent="0.2"/>
    <row r="2239" s="31" customFormat="1" ht="13.35" customHeight="1" x14ac:dyDescent="0.2"/>
    <row r="2240" s="31" customFormat="1" ht="13.35" customHeight="1" x14ac:dyDescent="0.2"/>
    <row r="2241" s="31" customFormat="1" ht="13.35" customHeight="1" x14ac:dyDescent="0.2"/>
    <row r="2242" s="31" customFormat="1" ht="13.35" customHeight="1" x14ac:dyDescent="0.2"/>
    <row r="2243" s="31" customFormat="1" ht="13.35" customHeight="1" x14ac:dyDescent="0.2"/>
    <row r="2244" s="31" customFormat="1" ht="13.35" customHeight="1" x14ac:dyDescent="0.2"/>
    <row r="2245" s="31" customFormat="1" ht="13.35" customHeight="1" x14ac:dyDescent="0.2"/>
    <row r="2246" s="31" customFormat="1" ht="13.35" customHeight="1" x14ac:dyDescent="0.2"/>
    <row r="2247" s="31" customFormat="1" ht="13.35" customHeight="1" x14ac:dyDescent="0.2"/>
    <row r="2248" s="31" customFormat="1" ht="13.35" customHeight="1" x14ac:dyDescent="0.2"/>
    <row r="2249" s="31" customFormat="1" ht="13.35" customHeight="1" x14ac:dyDescent="0.2"/>
    <row r="2250" s="31" customFormat="1" ht="13.35" customHeight="1" x14ac:dyDescent="0.2"/>
    <row r="2251" s="31" customFormat="1" ht="13.35" customHeight="1" x14ac:dyDescent="0.2"/>
    <row r="2252" s="31" customFormat="1" ht="13.35" customHeight="1" x14ac:dyDescent="0.2"/>
    <row r="2253" s="31" customFormat="1" ht="13.35" customHeight="1" x14ac:dyDescent="0.2"/>
    <row r="2254" s="31" customFormat="1" ht="13.35" customHeight="1" x14ac:dyDescent="0.2"/>
    <row r="2255" s="31" customFormat="1" ht="13.35" customHeight="1" x14ac:dyDescent="0.2"/>
    <row r="2256" s="31" customFormat="1" ht="13.35" customHeight="1" x14ac:dyDescent="0.2"/>
    <row r="2257" s="31" customFormat="1" ht="13.35" customHeight="1" x14ac:dyDescent="0.2"/>
    <row r="2258" s="31" customFormat="1" ht="13.35" customHeight="1" x14ac:dyDescent="0.2"/>
    <row r="2259" s="31" customFormat="1" ht="13.35" customHeight="1" x14ac:dyDescent="0.2"/>
    <row r="2260" s="31" customFormat="1" ht="13.35" customHeight="1" x14ac:dyDescent="0.2"/>
    <row r="2261" s="31" customFormat="1" ht="13.35" customHeight="1" x14ac:dyDescent="0.2"/>
    <row r="2262" s="31" customFormat="1" ht="13.35" customHeight="1" x14ac:dyDescent="0.2"/>
    <row r="2263" s="31" customFormat="1" ht="13.35" customHeight="1" x14ac:dyDescent="0.2"/>
    <row r="2264" s="31" customFormat="1" ht="13.35" customHeight="1" x14ac:dyDescent="0.2"/>
    <row r="2265" s="31" customFormat="1" ht="13.35" customHeight="1" x14ac:dyDescent="0.2"/>
    <row r="2266" s="31" customFormat="1" ht="13.35" customHeight="1" x14ac:dyDescent="0.2"/>
    <row r="2267" s="31" customFormat="1" ht="13.35" customHeight="1" x14ac:dyDescent="0.2"/>
    <row r="2268" s="31" customFormat="1" ht="13.35" customHeight="1" x14ac:dyDescent="0.2"/>
    <row r="2269" s="31" customFormat="1" ht="13.35" customHeight="1" x14ac:dyDescent="0.2"/>
    <row r="2270" s="31" customFormat="1" ht="13.35" customHeight="1" x14ac:dyDescent="0.2"/>
    <row r="2271" s="31" customFormat="1" ht="13.35" customHeight="1" x14ac:dyDescent="0.2"/>
    <row r="2272" s="31" customFormat="1" ht="13.35" customHeight="1" x14ac:dyDescent="0.2"/>
    <row r="2273" s="31" customFormat="1" ht="13.35" customHeight="1" x14ac:dyDescent="0.2"/>
    <row r="2274" s="31" customFormat="1" ht="13.35" customHeight="1" x14ac:dyDescent="0.2"/>
    <row r="2275" s="31" customFormat="1" ht="13.35" customHeight="1" x14ac:dyDescent="0.2"/>
    <row r="2276" s="31" customFormat="1" ht="13.35" customHeight="1" x14ac:dyDescent="0.2"/>
    <row r="2277" s="31" customFormat="1" ht="13.35" customHeight="1" x14ac:dyDescent="0.2"/>
    <row r="2278" s="31" customFormat="1" ht="13.35" customHeight="1" x14ac:dyDescent="0.2"/>
    <row r="2279" s="31" customFormat="1" ht="13.35" customHeight="1" x14ac:dyDescent="0.2"/>
    <row r="2280" s="31" customFormat="1" ht="13.35" customHeight="1" x14ac:dyDescent="0.2"/>
    <row r="2281" s="31" customFormat="1" ht="13.35" customHeight="1" x14ac:dyDescent="0.2"/>
    <row r="2282" s="31" customFormat="1" ht="13.35" customHeight="1" x14ac:dyDescent="0.2"/>
    <row r="2283" s="31" customFormat="1" ht="13.35" customHeight="1" x14ac:dyDescent="0.2"/>
    <row r="2284" s="31" customFormat="1" ht="13.35" customHeight="1" x14ac:dyDescent="0.2"/>
    <row r="2285" s="31" customFormat="1" ht="13.35" customHeight="1" x14ac:dyDescent="0.2"/>
    <row r="2286" s="31" customFormat="1" ht="13.35" customHeight="1" x14ac:dyDescent="0.2"/>
    <row r="2287" s="31" customFormat="1" ht="13.35" customHeight="1" x14ac:dyDescent="0.2"/>
    <row r="2288" s="31" customFormat="1" ht="13.35" customHeight="1" x14ac:dyDescent="0.2"/>
    <row r="2289" s="31" customFormat="1" ht="13.35" customHeight="1" x14ac:dyDescent="0.2"/>
    <row r="2290" s="31" customFormat="1" ht="13.35" customHeight="1" x14ac:dyDescent="0.2"/>
    <row r="2291" s="31" customFormat="1" ht="13.35" customHeight="1" x14ac:dyDescent="0.2"/>
    <row r="2292" s="31" customFormat="1" ht="13.35" customHeight="1" x14ac:dyDescent="0.2"/>
    <row r="2293" s="31" customFormat="1" ht="13.35" customHeight="1" x14ac:dyDescent="0.2"/>
    <row r="2294" s="31" customFormat="1" ht="13.35" customHeight="1" x14ac:dyDescent="0.2"/>
    <row r="2295" s="31" customFormat="1" ht="13.35" customHeight="1" x14ac:dyDescent="0.2"/>
    <row r="2296" s="31" customFormat="1" ht="13.35" customHeight="1" x14ac:dyDescent="0.2"/>
    <row r="2297" s="31" customFormat="1" ht="13.35" customHeight="1" x14ac:dyDescent="0.2"/>
    <row r="2298" s="31" customFormat="1" ht="13.35" customHeight="1" x14ac:dyDescent="0.2"/>
    <row r="2299" s="31" customFormat="1" ht="13.35" customHeight="1" x14ac:dyDescent="0.2"/>
    <row r="2300" s="31" customFormat="1" ht="13.35" customHeight="1" x14ac:dyDescent="0.2"/>
    <row r="2301" s="31" customFormat="1" ht="13.35" customHeight="1" x14ac:dyDescent="0.2"/>
    <row r="2302" s="31" customFormat="1" ht="13.35" customHeight="1" x14ac:dyDescent="0.2"/>
    <row r="2303" s="31" customFormat="1" ht="13.35" customHeight="1" x14ac:dyDescent="0.2"/>
    <row r="2304" s="31" customFormat="1" ht="13.35" customHeight="1" x14ac:dyDescent="0.2"/>
    <row r="2305" s="31" customFormat="1" ht="13.35" customHeight="1" x14ac:dyDescent="0.2"/>
    <row r="2306" s="31" customFormat="1" ht="13.35" customHeight="1" x14ac:dyDescent="0.2"/>
    <row r="2307" s="31" customFormat="1" ht="13.35" customHeight="1" x14ac:dyDescent="0.2"/>
    <row r="2308" s="31" customFormat="1" ht="13.35" customHeight="1" x14ac:dyDescent="0.2"/>
    <row r="2309" s="31" customFormat="1" ht="13.35" customHeight="1" x14ac:dyDescent="0.2"/>
    <row r="2310" s="31" customFormat="1" ht="13.35" customHeight="1" x14ac:dyDescent="0.2"/>
    <row r="2311" s="31" customFormat="1" ht="13.35" customHeight="1" x14ac:dyDescent="0.2"/>
    <row r="2312" s="31" customFormat="1" ht="13.35" customHeight="1" x14ac:dyDescent="0.2"/>
    <row r="2313" s="31" customFormat="1" ht="13.35" customHeight="1" x14ac:dyDescent="0.2"/>
    <row r="2314" s="31" customFormat="1" ht="13.35" customHeight="1" x14ac:dyDescent="0.2"/>
    <row r="2315" s="31" customFormat="1" ht="13.35" customHeight="1" x14ac:dyDescent="0.2"/>
    <row r="2316" s="31" customFormat="1" ht="13.35" customHeight="1" x14ac:dyDescent="0.2"/>
    <row r="2317" s="31" customFormat="1" ht="13.35" customHeight="1" x14ac:dyDescent="0.2"/>
    <row r="2318" s="31" customFormat="1" ht="13.35" customHeight="1" x14ac:dyDescent="0.2"/>
    <row r="2319" s="31" customFormat="1" ht="13.35" customHeight="1" x14ac:dyDescent="0.2"/>
    <row r="2320" s="31" customFormat="1" ht="13.35" customHeight="1" x14ac:dyDescent="0.2"/>
    <row r="2321" s="31" customFormat="1" ht="13.35" customHeight="1" x14ac:dyDescent="0.2"/>
    <row r="2322" s="31" customFormat="1" ht="13.35" customHeight="1" x14ac:dyDescent="0.2"/>
    <row r="2323" s="31" customFormat="1" ht="13.35" customHeight="1" x14ac:dyDescent="0.2"/>
    <row r="2324" s="31" customFormat="1" ht="13.35" customHeight="1" x14ac:dyDescent="0.2"/>
    <row r="2325" s="31" customFormat="1" ht="13.35" customHeight="1" x14ac:dyDescent="0.2"/>
    <row r="2326" s="31" customFormat="1" ht="13.35" customHeight="1" x14ac:dyDescent="0.2"/>
    <row r="2327" s="31" customFormat="1" ht="13.35" customHeight="1" x14ac:dyDescent="0.2"/>
    <row r="2328" s="31" customFormat="1" ht="13.35" customHeight="1" x14ac:dyDescent="0.2"/>
    <row r="2329" s="31" customFormat="1" ht="13.35" customHeight="1" x14ac:dyDescent="0.2"/>
    <row r="2330" s="31" customFormat="1" ht="13.35" customHeight="1" x14ac:dyDescent="0.2"/>
    <row r="2331" s="31" customFormat="1" ht="13.35" customHeight="1" x14ac:dyDescent="0.2"/>
    <row r="2332" s="31" customFormat="1" ht="13.35" customHeight="1" x14ac:dyDescent="0.2"/>
    <row r="2333" s="31" customFormat="1" ht="13.35" customHeight="1" x14ac:dyDescent="0.2"/>
    <row r="2334" s="31" customFormat="1" ht="13.35" customHeight="1" x14ac:dyDescent="0.2"/>
    <row r="2335" s="31" customFormat="1" ht="13.35" customHeight="1" x14ac:dyDescent="0.2"/>
    <row r="2336" s="31" customFormat="1" ht="13.35" customHeight="1" x14ac:dyDescent="0.2"/>
    <row r="2337" s="31" customFormat="1" ht="13.35" customHeight="1" x14ac:dyDescent="0.2"/>
    <row r="2338" s="31" customFormat="1" ht="13.35" customHeight="1" x14ac:dyDescent="0.2"/>
    <row r="2339" s="31" customFormat="1" ht="13.35" customHeight="1" x14ac:dyDescent="0.2"/>
    <row r="2340" s="31" customFormat="1" ht="13.35" customHeight="1" x14ac:dyDescent="0.2"/>
    <row r="2341" s="31" customFormat="1" ht="13.35" customHeight="1" x14ac:dyDescent="0.2"/>
    <row r="2342" s="31" customFormat="1" ht="13.35" customHeight="1" x14ac:dyDescent="0.2"/>
    <row r="2343" s="31" customFormat="1" ht="13.35" customHeight="1" x14ac:dyDescent="0.2"/>
    <row r="2344" s="31" customFormat="1" ht="13.35" customHeight="1" x14ac:dyDescent="0.2"/>
    <row r="2345" s="31" customFormat="1" ht="13.35" customHeight="1" x14ac:dyDescent="0.2"/>
    <row r="2346" s="31" customFormat="1" ht="13.35" customHeight="1" x14ac:dyDescent="0.2"/>
    <row r="2347" s="31" customFormat="1" ht="13.35" customHeight="1" x14ac:dyDescent="0.2"/>
    <row r="2348" s="31" customFormat="1" ht="13.35" customHeight="1" x14ac:dyDescent="0.2"/>
    <row r="2349" s="31" customFormat="1" ht="13.35" customHeight="1" x14ac:dyDescent="0.2"/>
    <row r="2350" s="31" customFormat="1" ht="13.35" customHeight="1" x14ac:dyDescent="0.2"/>
    <row r="2351" s="31" customFormat="1" ht="13.35" customHeight="1" x14ac:dyDescent="0.2"/>
    <row r="2352" s="31" customFormat="1" ht="13.35" customHeight="1" x14ac:dyDescent="0.2"/>
    <row r="2353" s="31" customFormat="1" ht="13.35" customHeight="1" x14ac:dyDescent="0.2"/>
    <row r="2354" s="31" customFormat="1" ht="13.35" customHeight="1" x14ac:dyDescent="0.2"/>
    <row r="2355" s="31" customFormat="1" ht="13.35" customHeight="1" x14ac:dyDescent="0.2"/>
    <row r="2356" s="31" customFormat="1" ht="13.35" customHeight="1" x14ac:dyDescent="0.2"/>
    <row r="2357" s="31" customFormat="1" ht="13.35" customHeight="1" x14ac:dyDescent="0.2"/>
    <row r="2358" s="31" customFormat="1" ht="13.35" customHeight="1" x14ac:dyDescent="0.2"/>
    <row r="2359" s="31" customFormat="1" ht="13.35" customHeight="1" x14ac:dyDescent="0.2"/>
    <row r="2360" s="31" customFormat="1" ht="13.35" customHeight="1" x14ac:dyDescent="0.2"/>
    <row r="2361" s="31" customFormat="1" ht="13.35" customHeight="1" x14ac:dyDescent="0.2"/>
    <row r="2362" s="31" customFormat="1" ht="13.35" customHeight="1" x14ac:dyDescent="0.2"/>
    <row r="2363" s="31" customFormat="1" ht="13.35" customHeight="1" x14ac:dyDescent="0.2"/>
    <row r="2364" s="31" customFormat="1" ht="13.35" customHeight="1" x14ac:dyDescent="0.2"/>
    <row r="2365" s="31" customFormat="1" ht="13.35" customHeight="1" x14ac:dyDescent="0.2"/>
    <row r="2366" s="31" customFormat="1" ht="13.35" customHeight="1" x14ac:dyDescent="0.2"/>
    <row r="2367" s="31" customFormat="1" ht="13.35" customHeight="1" x14ac:dyDescent="0.2"/>
    <row r="2368" s="31" customFormat="1" ht="13.35" customHeight="1" x14ac:dyDescent="0.2"/>
    <row r="2369" s="31" customFormat="1" ht="13.35" customHeight="1" x14ac:dyDescent="0.2"/>
    <row r="2370" s="31" customFormat="1" ht="13.35" customHeight="1" x14ac:dyDescent="0.2"/>
    <row r="2371" s="31" customFormat="1" ht="13.35" customHeight="1" x14ac:dyDescent="0.2"/>
    <row r="2372" s="31" customFormat="1" ht="13.35" customHeight="1" x14ac:dyDescent="0.2"/>
    <row r="2373" s="31" customFormat="1" ht="13.35" customHeight="1" x14ac:dyDescent="0.2"/>
    <row r="2374" s="31" customFormat="1" ht="13.35" customHeight="1" x14ac:dyDescent="0.2"/>
    <row r="2375" s="31" customFormat="1" ht="13.35" customHeight="1" x14ac:dyDescent="0.2"/>
    <row r="2376" s="31" customFormat="1" ht="13.35" customHeight="1" x14ac:dyDescent="0.2"/>
    <row r="2377" s="31" customFormat="1" ht="13.35" customHeight="1" x14ac:dyDescent="0.2"/>
    <row r="2378" s="31" customFormat="1" ht="13.35" customHeight="1" x14ac:dyDescent="0.2"/>
    <row r="2379" s="31" customFormat="1" ht="13.35" customHeight="1" x14ac:dyDescent="0.2"/>
    <row r="2380" s="31" customFormat="1" ht="13.35" customHeight="1" x14ac:dyDescent="0.2"/>
    <row r="2381" s="31" customFormat="1" ht="13.35" customHeight="1" x14ac:dyDescent="0.2"/>
    <row r="2382" s="31" customFormat="1" ht="13.35" customHeight="1" x14ac:dyDescent="0.2"/>
    <row r="2383" s="31" customFormat="1" ht="13.35" customHeight="1" x14ac:dyDescent="0.2"/>
    <row r="2384" s="31" customFormat="1" ht="13.35" customHeight="1" x14ac:dyDescent="0.2"/>
    <row r="2385" s="31" customFormat="1" ht="13.35" customHeight="1" x14ac:dyDescent="0.2"/>
    <row r="2386" s="31" customFormat="1" ht="13.35" customHeight="1" x14ac:dyDescent="0.2"/>
    <row r="2387" s="31" customFormat="1" ht="13.35" customHeight="1" x14ac:dyDescent="0.2"/>
    <row r="2388" s="31" customFormat="1" ht="13.35" customHeight="1" x14ac:dyDescent="0.2"/>
    <row r="2389" s="31" customFormat="1" ht="13.35" customHeight="1" x14ac:dyDescent="0.2"/>
    <row r="2390" s="31" customFormat="1" ht="13.35" customHeight="1" x14ac:dyDescent="0.2"/>
    <row r="2391" s="31" customFormat="1" ht="13.35" customHeight="1" x14ac:dyDescent="0.2"/>
    <row r="2392" s="31" customFormat="1" ht="13.35" customHeight="1" x14ac:dyDescent="0.2"/>
    <row r="2393" s="31" customFormat="1" ht="13.35" customHeight="1" x14ac:dyDescent="0.2"/>
    <row r="2394" s="31" customFormat="1" ht="13.35" customHeight="1" x14ac:dyDescent="0.2"/>
    <row r="2395" s="31" customFormat="1" ht="13.35" customHeight="1" x14ac:dyDescent="0.2"/>
    <row r="2396" s="31" customFormat="1" ht="13.35" customHeight="1" x14ac:dyDescent="0.2"/>
    <row r="2397" s="31" customFormat="1" ht="13.35" customHeight="1" x14ac:dyDescent="0.2"/>
    <row r="2398" s="31" customFormat="1" ht="13.35" customHeight="1" x14ac:dyDescent="0.2"/>
    <row r="2399" s="31" customFormat="1" ht="13.35" customHeight="1" x14ac:dyDescent="0.2"/>
    <row r="2400" s="31" customFormat="1" ht="13.35" customHeight="1" x14ac:dyDescent="0.2"/>
    <row r="2401" s="31" customFormat="1" ht="13.35" customHeight="1" x14ac:dyDescent="0.2"/>
    <row r="2402" s="31" customFormat="1" ht="13.35" customHeight="1" x14ac:dyDescent="0.2"/>
    <row r="2403" s="31" customFormat="1" ht="13.35" customHeight="1" x14ac:dyDescent="0.2"/>
    <row r="2404" s="31" customFormat="1" ht="13.35" customHeight="1" x14ac:dyDescent="0.2"/>
    <row r="2405" s="31" customFormat="1" ht="13.35" customHeight="1" x14ac:dyDescent="0.2"/>
    <row r="2406" s="31" customFormat="1" ht="13.35" customHeight="1" x14ac:dyDescent="0.2"/>
    <row r="2407" s="31" customFormat="1" ht="13.35" customHeight="1" x14ac:dyDescent="0.2"/>
    <row r="2408" s="31" customFormat="1" ht="13.35" customHeight="1" x14ac:dyDescent="0.2"/>
    <row r="2409" s="31" customFormat="1" ht="13.35" customHeight="1" x14ac:dyDescent="0.2"/>
    <row r="2410" s="31" customFormat="1" ht="13.35" customHeight="1" x14ac:dyDescent="0.2"/>
    <row r="2411" s="31" customFormat="1" ht="13.35" customHeight="1" x14ac:dyDescent="0.2"/>
    <row r="2412" s="31" customFormat="1" ht="13.35" customHeight="1" x14ac:dyDescent="0.2"/>
    <row r="2413" s="31" customFormat="1" ht="13.35" customHeight="1" x14ac:dyDescent="0.2"/>
    <row r="2414" s="31" customFormat="1" ht="13.35" customHeight="1" x14ac:dyDescent="0.2"/>
    <row r="2415" s="31" customFormat="1" ht="13.35" customHeight="1" x14ac:dyDescent="0.2"/>
    <row r="2416" s="31" customFormat="1" ht="13.35" customHeight="1" x14ac:dyDescent="0.2"/>
    <row r="2417" s="31" customFormat="1" ht="13.35" customHeight="1" x14ac:dyDescent="0.2"/>
    <row r="2418" s="31" customFormat="1" ht="13.35" customHeight="1" x14ac:dyDescent="0.2"/>
    <row r="2419" s="31" customFormat="1" ht="13.35" customHeight="1" x14ac:dyDescent="0.2"/>
    <row r="2420" s="31" customFormat="1" ht="13.35" customHeight="1" x14ac:dyDescent="0.2"/>
    <row r="2421" s="31" customFormat="1" ht="13.35" customHeight="1" x14ac:dyDescent="0.2"/>
    <row r="2422" s="31" customFormat="1" ht="13.35" customHeight="1" x14ac:dyDescent="0.2"/>
    <row r="2423" s="31" customFormat="1" ht="13.35" customHeight="1" x14ac:dyDescent="0.2"/>
    <row r="2424" s="31" customFormat="1" ht="13.35" customHeight="1" x14ac:dyDescent="0.2"/>
    <row r="2425" s="31" customFormat="1" ht="13.35" customHeight="1" x14ac:dyDescent="0.2"/>
    <row r="2426" s="31" customFormat="1" ht="13.35" customHeight="1" x14ac:dyDescent="0.2"/>
    <row r="2427" s="31" customFormat="1" ht="13.35" customHeight="1" x14ac:dyDescent="0.2"/>
    <row r="2428" s="31" customFormat="1" ht="13.35" customHeight="1" x14ac:dyDescent="0.2"/>
    <row r="2429" s="31" customFormat="1" ht="13.35" customHeight="1" x14ac:dyDescent="0.2"/>
    <row r="2430" s="31" customFormat="1" ht="13.35" customHeight="1" x14ac:dyDescent="0.2"/>
    <row r="2431" s="31" customFormat="1" ht="13.35" customHeight="1" x14ac:dyDescent="0.2"/>
    <row r="2432" s="31" customFormat="1" ht="13.35" customHeight="1" x14ac:dyDescent="0.2"/>
    <row r="2433" s="31" customFormat="1" ht="13.35" customHeight="1" x14ac:dyDescent="0.2"/>
    <row r="2434" s="31" customFormat="1" ht="13.35" customHeight="1" x14ac:dyDescent="0.2"/>
    <row r="2435" s="31" customFormat="1" ht="13.35" customHeight="1" x14ac:dyDescent="0.2"/>
    <row r="2436" s="31" customFormat="1" ht="13.35" customHeight="1" x14ac:dyDescent="0.2"/>
    <row r="2437" s="31" customFormat="1" ht="13.35" customHeight="1" x14ac:dyDescent="0.2"/>
    <row r="2438" s="31" customFormat="1" ht="13.35" customHeight="1" x14ac:dyDescent="0.2"/>
    <row r="2439" s="31" customFormat="1" ht="13.35" customHeight="1" x14ac:dyDescent="0.2"/>
    <row r="2440" s="31" customFormat="1" ht="13.35" customHeight="1" x14ac:dyDescent="0.2"/>
    <row r="2441" s="31" customFormat="1" ht="13.35" customHeight="1" x14ac:dyDescent="0.2"/>
    <row r="2442" s="31" customFormat="1" ht="13.35" customHeight="1" x14ac:dyDescent="0.2"/>
    <row r="2443" s="31" customFormat="1" ht="13.35" customHeight="1" x14ac:dyDescent="0.2"/>
    <row r="2444" s="31" customFormat="1" ht="13.35" customHeight="1" x14ac:dyDescent="0.2"/>
    <row r="2445" s="31" customFormat="1" ht="13.35" customHeight="1" x14ac:dyDescent="0.2"/>
    <row r="2446" s="31" customFormat="1" ht="13.35" customHeight="1" x14ac:dyDescent="0.2"/>
    <row r="2447" s="31" customFormat="1" ht="13.35" customHeight="1" x14ac:dyDescent="0.2"/>
    <row r="2448" s="31" customFormat="1" ht="13.35" customHeight="1" x14ac:dyDescent="0.2"/>
    <row r="2449" s="31" customFormat="1" ht="13.35" customHeight="1" x14ac:dyDescent="0.2"/>
    <row r="2450" s="31" customFormat="1" ht="13.35" customHeight="1" x14ac:dyDescent="0.2"/>
    <row r="2451" s="31" customFormat="1" ht="13.35" customHeight="1" x14ac:dyDescent="0.2"/>
    <row r="2452" s="31" customFormat="1" ht="13.35" customHeight="1" x14ac:dyDescent="0.2"/>
    <row r="2453" s="31" customFormat="1" ht="13.35" customHeight="1" x14ac:dyDescent="0.2"/>
    <row r="2454" s="31" customFormat="1" ht="13.35" customHeight="1" x14ac:dyDescent="0.2"/>
    <row r="2455" s="31" customFormat="1" ht="13.35" customHeight="1" x14ac:dyDescent="0.2"/>
    <row r="2456" s="31" customFormat="1" ht="13.35" customHeight="1" x14ac:dyDescent="0.2"/>
    <row r="2457" s="31" customFormat="1" ht="13.35" customHeight="1" x14ac:dyDescent="0.2"/>
    <row r="2458" s="31" customFormat="1" ht="13.35" customHeight="1" x14ac:dyDescent="0.2"/>
    <row r="2459" s="31" customFormat="1" ht="13.35" customHeight="1" x14ac:dyDescent="0.2"/>
    <row r="2460" s="31" customFormat="1" ht="13.35" customHeight="1" x14ac:dyDescent="0.2"/>
    <row r="2461" s="31" customFormat="1" ht="13.35" customHeight="1" x14ac:dyDescent="0.2"/>
    <row r="2462" s="31" customFormat="1" ht="13.35" customHeight="1" x14ac:dyDescent="0.2"/>
    <row r="2463" s="31" customFormat="1" ht="13.35" customHeight="1" x14ac:dyDescent="0.2"/>
    <row r="2464" s="31" customFormat="1" ht="13.35" customHeight="1" x14ac:dyDescent="0.2"/>
    <row r="2465" s="31" customFormat="1" ht="13.35" customHeight="1" x14ac:dyDescent="0.2"/>
    <row r="2466" s="31" customFormat="1" ht="13.35" customHeight="1" x14ac:dyDescent="0.2"/>
    <row r="2467" s="31" customFormat="1" ht="13.35" customHeight="1" x14ac:dyDescent="0.2"/>
    <row r="2468" s="31" customFormat="1" ht="13.35" customHeight="1" x14ac:dyDescent="0.2"/>
    <row r="2469" s="31" customFormat="1" ht="13.35" customHeight="1" x14ac:dyDescent="0.2"/>
    <row r="2470" s="31" customFormat="1" ht="13.35" customHeight="1" x14ac:dyDescent="0.2"/>
    <row r="2471" s="31" customFormat="1" ht="13.35" customHeight="1" x14ac:dyDescent="0.2"/>
    <row r="2472" s="31" customFormat="1" ht="13.35" customHeight="1" x14ac:dyDescent="0.2"/>
    <row r="2473" s="31" customFormat="1" ht="13.35" customHeight="1" x14ac:dyDescent="0.2"/>
    <row r="2474" s="31" customFormat="1" ht="13.35" customHeight="1" x14ac:dyDescent="0.2"/>
    <row r="2475" s="31" customFormat="1" ht="13.35" customHeight="1" x14ac:dyDescent="0.2"/>
    <row r="2476" s="31" customFormat="1" ht="13.35" customHeight="1" x14ac:dyDescent="0.2"/>
    <row r="2477" s="31" customFormat="1" ht="13.35" customHeight="1" x14ac:dyDescent="0.2"/>
    <row r="2478" s="31" customFormat="1" ht="13.35" customHeight="1" x14ac:dyDescent="0.2"/>
    <row r="2479" s="31" customFormat="1" ht="13.35" customHeight="1" x14ac:dyDescent="0.2"/>
    <row r="2480" s="31" customFormat="1" ht="13.35" customHeight="1" x14ac:dyDescent="0.2"/>
    <row r="2481" s="31" customFormat="1" ht="13.35" customHeight="1" x14ac:dyDescent="0.2"/>
    <row r="2482" s="31" customFormat="1" ht="13.35" customHeight="1" x14ac:dyDescent="0.2"/>
    <row r="2483" s="31" customFormat="1" ht="13.35" customHeight="1" x14ac:dyDescent="0.2"/>
    <row r="2484" s="31" customFormat="1" ht="13.35" customHeight="1" x14ac:dyDescent="0.2"/>
    <row r="2485" s="31" customFormat="1" ht="13.35" customHeight="1" x14ac:dyDescent="0.2"/>
    <row r="2486" s="31" customFormat="1" ht="13.35" customHeight="1" x14ac:dyDescent="0.2"/>
    <row r="2487" s="31" customFormat="1" ht="13.35" customHeight="1" x14ac:dyDescent="0.2"/>
    <row r="2488" s="31" customFormat="1" ht="13.35" customHeight="1" x14ac:dyDescent="0.2"/>
    <row r="2489" s="31" customFormat="1" ht="13.35" customHeight="1" x14ac:dyDescent="0.2"/>
    <row r="2490" s="31" customFormat="1" ht="13.35" customHeight="1" x14ac:dyDescent="0.2"/>
    <row r="2491" s="31" customFormat="1" ht="13.35" customHeight="1" x14ac:dyDescent="0.2"/>
    <row r="2492" s="31" customFormat="1" ht="13.35" customHeight="1" x14ac:dyDescent="0.2"/>
    <row r="2493" s="31" customFormat="1" ht="13.35" customHeight="1" x14ac:dyDescent="0.2"/>
    <row r="2494" s="31" customFormat="1" ht="13.35" customHeight="1" x14ac:dyDescent="0.2"/>
    <row r="2495" s="31" customFormat="1" ht="13.35" customHeight="1" x14ac:dyDescent="0.2"/>
    <row r="2496" s="31" customFormat="1" ht="13.35" customHeight="1" x14ac:dyDescent="0.2"/>
    <row r="2497" s="31" customFormat="1" ht="13.35" customHeight="1" x14ac:dyDescent="0.2"/>
    <row r="2498" s="31" customFormat="1" ht="13.35" customHeight="1" x14ac:dyDescent="0.2"/>
    <row r="2499" s="31" customFormat="1" ht="13.35" customHeight="1" x14ac:dyDescent="0.2"/>
    <row r="2500" s="31" customFormat="1" ht="13.35" customHeight="1" x14ac:dyDescent="0.2"/>
    <row r="2501" s="31" customFormat="1" ht="13.35" customHeight="1" x14ac:dyDescent="0.2"/>
    <row r="2502" s="31" customFormat="1" ht="13.35" customHeight="1" x14ac:dyDescent="0.2"/>
    <row r="2503" s="31" customFormat="1" ht="13.35" customHeight="1" x14ac:dyDescent="0.2"/>
    <row r="2504" s="31" customFormat="1" ht="13.35" customHeight="1" x14ac:dyDescent="0.2"/>
    <row r="2505" s="31" customFormat="1" ht="13.35" customHeight="1" x14ac:dyDescent="0.2"/>
    <row r="2506" s="31" customFormat="1" ht="13.35" customHeight="1" x14ac:dyDescent="0.2"/>
    <row r="2507" s="31" customFormat="1" ht="13.35" customHeight="1" x14ac:dyDescent="0.2"/>
    <row r="2508" s="31" customFormat="1" ht="13.35" customHeight="1" x14ac:dyDescent="0.2"/>
    <row r="2509" s="31" customFormat="1" ht="13.35" customHeight="1" x14ac:dyDescent="0.2"/>
    <row r="2510" s="31" customFormat="1" ht="13.35" customHeight="1" x14ac:dyDescent="0.2"/>
    <row r="2511" s="31" customFormat="1" ht="13.35" customHeight="1" x14ac:dyDescent="0.2"/>
    <row r="2512" s="31" customFormat="1" ht="13.35" customHeight="1" x14ac:dyDescent="0.2"/>
    <row r="2513" s="31" customFormat="1" ht="13.35" customHeight="1" x14ac:dyDescent="0.2"/>
    <row r="2514" s="31" customFormat="1" ht="13.35" customHeight="1" x14ac:dyDescent="0.2"/>
    <row r="2515" s="31" customFormat="1" ht="13.35" customHeight="1" x14ac:dyDescent="0.2"/>
    <row r="2516" s="31" customFormat="1" ht="13.35" customHeight="1" x14ac:dyDescent="0.2"/>
    <row r="2517" s="31" customFormat="1" ht="13.35" customHeight="1" x14ac:dyDescent="0.2"/>
    <row r="2518" s="31" customFormat="1" ht="13.35" customHeight="1" x14ac:dyDescent="0.2"/>
    <row r="2519" s="31" customFormat="1" ht="13.35" customHeight="1" x14ac:dyDescent="0.2"/>
    <row r="2520" s="31" customFormat="1" ht="13.35" customHeight="1" x14ac:dyDescent="0.2"/>
    <row r="2521" s="31" customFormat="1" ht="13.35" customHeight="1" x14ac:dyDescent="0.2"/>
    <row r="2522" s="31" customFormat="1" ht="13.35" customHeight="1" x14ac:dyDescent="0.2"/>
    <row r="2523" s="31" customFormat="1" ht="13.35" customHeight="1" x14ac:dyDescent="0.2"/>
    <row r="2524" s="31" customFormat="1" ht="13.35" customHeight="1" x14ac:dyDescent="0.2"/>
    <row r="2525" s="31" customFormat="1" ht="13.35" customHeight="1" x14ac:dyDescent="0.2"/>
    <row r="2526" s="31" customFormat="1" ht="13.35" customHeight="1" x14ac:dyDescent="0.2"/>
    <row r="2527" s="31" customFormat="1" ht="13.35" customHeight="1" x14ac:dyDescent="0.2"/>
    <row r="2528" s="31" customFormat="1" ht="13.35" customHeight="1" x14ac:dyDescent="0.2"/>
    <row r="2529" s="31" customFormat="1" ht="13.35" customHeight="1" x14ac:dyDescent="0.2"/>
    <row r="2530" s="31" customFormat="1" ht="13.35" customHeight="1" x14ac:dyDescent="0.2"/>
    <row r="2531" s="31" customFormat="1" ht="13.35" customHeight="1" x14ac:dyDescent="0.2"/>
    <row r="2532" s="31" customFormat="1" ht="13.35" customHeight="1" x14ac:dyDescent="0.2"/>
    <row r="2533" s="31" customFormat="1" ht="13.35" customHeight="1" x14ac:dyDescent="0.2"/>
    <row r="2534" s="31" customFormat="1" ht="13.35" customHeight="1" x14ac:dyDescent="0.2"/>
    <row r="2535" s="31" customFormat="1" ht="13.35" customHeight="1" x14ac:dyDescent="0.2"/>
    <row r="2536" s="31" customFormat="1" ht="13.35" customHeight="1" x14ac:dyDescent="0.2"/>
    <row r="2537" s="31" customFormat="1" ht="13.35" customHeight="1" x14ac:dyDescent="0.2"/>
    <row r="2538" s="31" customFormat="1" ht="13.35" customHeight="1" x14ac:dyDescent="0.2"/>
    <row r="2539" s="31" customFormat="1" ht="13.35" customHeight="1" x14ac:dyDescent="0.2"/>
    <row r="2540" s="31" customFormat="1" ht="13.35" customHeight="1" x14ac:dyDescent="0.2"/>
    <row r="2541" s="31" customFormat="1" ht="13.35" customHeight="1" x14ac:dyDescent="0.2"/>
    <row r="2542" s="31" customFormat="1" ht="13.35" customHeight="1" x14ac:dyDescent="0.2"/>
    <row r="2543" s="31" customFormat="1" ht="13.35" customHeight="1" x14ac:dyDescent="0.2"/>
    <row r="2544" s="31" customFormat="1" ht="13.35" customHeight="1" x14ac:dyDescent="0.2"/>
    <row r="2545" s="31" customFormat="1" ht="13.35" customHeight="1" x14ac:dyDescent="0.2"/>
    <row r="2546" s="31" customFormat="1" ht="13.35" customHeight="1" x14ac:dyDescent="0.2"/>
    <row r="2547" s="31" customFormat="1" ht="13.35" customHeight="1" x14ac:dyDescent="0.2"/>
    <row r="2548" s="31" customFormat="1" ht="13.35" customHeight="1" x14ac:dyDescent="0.2"/>
    <row r="2549" s="31" customFormat="1" ht="13.35" customHeight="1" x14ac:dyDescent="0.2"/>
    <row r="2550" s="31" customFormat="1" ht="13.35" customHeight="1" x14ac:dyDescent="0.2"/>
    <row r="2551" s="31" customFormat="1" ht="13.35" customHeight="1" x14ac:dyDescent="0.2"/>
    <row r="2552" s="31" customFormat="1" ht="13.35" customHeight="1" x14ac:dyDescent="0.2"/>
    <row r="2553" s="31" customFormat="1" ht="13.35" customHeight="1" x14ac:dyDescent="0.2"/>
    <row r="2554" s="31" customFormat="1" ht="13.35" customHeight="1" x14ac:dyDescent="0.2"/>
    <row r="2555" s="31" customFormat="1" ht="13.35" customHeight="1" x14ac:dyDescent="0.2"/>
    <row r="2556" s="31" customFormat="1" ht="13.35" customHeight="1" x14ac:dyDescent="0.2"/>
    <row r="2557" s="31" customFormat="1" ht="13.35" customHeight="1" x14ac:dyDescent="0.2"/>
    <row r="2558" s="31" customFormat="1" ht="13.35" customHeight="1" x14ac:dyDescent="0.2"/>
    <row r="2559" s="31" customFormat="1" ht="13.35" customHeight="1" x14ac:dyDescent="0.2"/>
    <row r="2560" s="31" customFormat="1" ht="13.35" customHeight="1" x14ac:dyDescent="0.2"/>
    <row r="2561" s="31" customFormat="1" ht="13.35" customHeight="1" x14ac:dyDescent="0.2"/>
    <row r="2562" s="31" customFormat="1" ht="13.35" customHeight="1" x14ac:dyDescent="0.2"/>
    <row r="2563" s="31" customFormat="1" ht="13.35" customHeight="1" x14ac:dyDescent="0.2"/>
    <row r="2564" s="31" customFormat="1" ht="13.35" customHeight="1" x14ac:dyDescent="0.2"/>
    <row r="2565" s="31" customFormat="1" ht="13.35" customHeight="1" x14ac:dyDescent="0.2"/>
    <row r="2566" s="31" customFormat="1" ht="13.35" customHeight="1" x14ac:dyDescent="0.2"/>
    <row r="2567" s="31" customFormat="1" ht="13.35" customHeight="1" x14ac:dyDescent="0.2"/>
    <row r="2568" s="31" customFormat="1" ht="13.35" customHeight="1" x14ac:dyDescent="0.2"/>
    <row r="2569" s="31" customFormat="1" ht="13.35" customHeight="1" x14ac:dyDescent="0.2"/>
    <row r="2570" s="31" customFormat="1" ht="13.35" customHeight="1" x14ac:dyDescent="0.2"/>
    <row r="2571" s="31" customFormat="1" ht="13.35" customHeight="1" x14ac:dyDescent="0.2"/>
    <row r="2572" s="31" customFormat="1" ht="13.35" customHeight="1" x14ac:dyDescent="0.2"/>
    <row r="2573" s="31" customFormat="1" ht="13.35" customHeight="1" x14ac:dyDescent="0.2"/>
    <row r="2574" s="31" customFormat="1" ht="13.35" customHeight="1" x14ac:dyDescent="0.2"/>
    <row r="2575" s="31" customFormat="1" ht="13.35" customHeight="1" x14ac:dyDescent="0.2"/>
    <row r="2576" s="31" customFormat="1" ht="13.35" customHeight="1" x14ac:dyDescent="0.2"/>
    <row r="2577" s="31" customFormat="1" ht="13.35" customHeight="1" x14ac:dyDescent="0.2"/>
    <row r="2578" s="31" customFormat="1" ht="13.35" customHeight="1" x14ac:dyDescent="0.2"/>
    <row r="2579" s="31" customFormat="1" ht="13.35" customHeight="1" x14ac:dyDescent="0.2"/>
    <row r="2580" s="31" customFormat="1" ht="13.35" customHeight="1" x14ac:dyDescent="0.2"/>
    <row r="2581" s="31" customFormat="1" ht="13.35" customHeight="1" x14ac:dyDescent="0.2"/>
    <row r="2582" s="31" customFormat="1" ht="13.35" customHeight="1" x14ac:dyDescent="0.2"/>
    <row r="2583" s="31" customFormat="1" ht="13.35" customHeight="1" x14ac:dyDescent="0.2"/>
    <row r="2584" s="31" customFormat="1" ht="13.35" customHeight="1" x14ac:dyDescent="0.2"/>
    <row r="2585" s="31" customFormat="1" ht="13.35" customHeight="1" x14ac:dyDescent="0.2"/>
    <row r="2586" s="31" customFormat="1" ht="13.35" customHeight="1" x14ac:dyDescent="0.2"/>
    <row r="2587" s="31" customFormat="1" ht="13.35" customHeight="1" x14ac:dyDescent="0.2"/>
    <row r="2588" s="31" customFormat="1" ht="13.35" customHeight="1" x14ac:dyDescent="0.2"/>
    <row r="2589" s="31" customFormat="1" ht="13.35" customHeight="1" x14ac:dyDescent="0.2"/>
    <row r="2590" s="31" customFormat="1" ht="13.35" customHeight="1" x14ac:dyDescent="0.2"/>
    <row r="2591" s="31" customFormat="1" ht="13.35" customHeight="1" x14ac:dyDescent="0.2"/>
    <row r="2592" s="31" customFormat="1" ht="13.35" customHeight="1" x14ac:dyDescent="0.2"/>
    <row r="2593" s="31" customFormat="1" ht="13.35" customHeight="1" x14ac:dyDescent="0.2"/>
    <row r="2594" s="31" customFormat="1" ht="13.35" customHeight="1" x14ac:dyDescent="0.2"/>
    <row r="2595" s="31" customFormat="1" ht="13.35" customHeight="1" x14ac:dyDescent="0.2"/>
    <row r="2596" s="31" customFormat="1" ht="13.35" customHeight="1" x14ac:dyDescent="0.2"/>
    <row r="2597" s="31" customFormat="1" ht="13.35" customHeight="1" x14ac:dyDescent="0.2"/>
    <row r="2598" s="31" customFormat="1" ht="13.35" customHeight="1" x14ac:dyDescent="0.2"/>
    <row r="2599" s="31" customFormat="1" ht="13.35" customHeight="1" x14ac:dyDescent="0.2"/>
    <row r="2600" s="31" customFormat="1" ht="13.35" customHeight="1" x14ac:dyDescent="0.2"/>
    <row r="2601" s="31" customFormat="1" ht="13.35" customHeight="1" x14ac:dyDescent="0.2"/>
    <row r="2602" s="31" customFormat="1" ht="13.35" customHeight="1" x14ac:dyDescent="0.2"/>
    <row r="2603" s="31" customFormat="1" ht="13.35" customHeight="1" x14ac:dyDescent="0.2"/>
    <row r="2604" s="31" customFormat="1" ht="13.35" customHeight="1" x14ac:dyDescent="0.2"/>
    <row r="2605" s="31" customFormat="1" ht="13.35" customHeight="1" x14ac:dyDescent="0.2"/>
    <row r="2606" s="31" customFormat="1" ht="13.35" customHeight="1" x14ac:dyDescent="0.2"/>
    <row r="2607" s="31" customFormat="1" ht="13.35" customHeight="1" x14ac:dyDescent="0.2"/>
    <row r="2608" s="31" customFormat="1" ht="13.35" customHeight="1" x14ac:dyDescent="0.2"/>
    <row r="2609" s="31" customFormat="1" ht="13.35" customHeight="1" x14ac:dyDescent="0.2"/>
    <row r="2610" s="31" customFormat="1" ht="13.35" customHeight="1" x14ac:dyDescent="0.2"/>
    <row r="2611" s="31" customFormat="1" ht="13.35" customHeight="1" x14ac:dyDescent="0.2"/>
    <row r="2612" s="31" customFormat="1" ht="13.35" customHeight="1" x14ac:dyDescent="0.2"/>
    <row r="2613" s="31" customFormat="1" ht="13.35" customHeight="1" x14ac:dyDescent="0.2"/>
    <row r="2614" s="31" customFormat="1" ht="13.35" customHeight="1" x14ac:dyDescent="0.2"/>
    <row r="2615" s="31" customFormat="1" ht="13.35" customHeight="1" x14ac:dyDescent="0.2"/>
    <row r="2616" s="31" customFormat="1" ht="13.35" customHeight="1" x14ac:dyDescent="0.2"/>
    <row r="2617" s="31" customFormat="1" ht="13.35" customHeight="1" x14ac:dyDescent="0.2"/>
    <row r="2618" s="31" customFormat="1" ht="13.35" customHeight="1" x14ac:dyDescent="0.2"/>
    <row r="2619" s="31" customFormat="1" ht="13.35" customHeight="1" x14ac:dyDescent="0.2"/>
    <row r="2620" s="31" customFormat="1" ht="13.35" customHeight="1" x14ac:dyDescent="0.2"/>
    <row r="2621" s="31" customFormat="1" ht="13.35" customHeight="1" x14ac:dyDescent="0.2"/>
    <row r="2622" s="31" customFormat="1" ht="13.35" customHeight="1" x14ac:dyDescent="0.2"/>
    <row r="2623" s="31" customFormat="1" ht="13.35" customHeight="1" x14ac:dyDescent="0.2"/>
    <row r="2624" s="31" customFormat="1" ht="13.35" customHeight="1" x14ac:dyDescent="0.2"/>
    <row r="2625" s="31" customFormat="1" ht="13.35" customHeight="1" x14ac:dyDescent="0.2"/>
    <row r="2626" s="31" customFormat="1" ht="13.35" customHeight="1" x14ac:dyDescent="0.2"/>
    <row r="2627" s="31" customFormat="1" ht="13.35" customHeight="1" x14ac:dyDescent="0.2"/>
    <row r="2628" s="31" customFormat="1" ht="13.35" customHeight="1" x14ac:dyDescent="0.2"/>
    <row r="2629" s="31" customFormat="1" ht="13.35" customHeight="1" x14ac:dyDescent="0.2"/>
    <row r="2630" s="31" customFormat="1" ht="13.35" customHeight="1" x14ac:dyDescent="0.2"/>
    <row r="2631" s="31" customFormat="1" ht="13.35" customHeight="1" x14ac:dyDescent="0.2"/>
    <row r="2632" s="31" customFormat="1" ht="13.35" customHeight="1" x14ac:dyDescent="0.2"/>
    <row r="2633" s="31" customFormat="1" ht="13.35" customHeight="1" x14ac:dyDescent="0.2"/>
    <row r="2634" s="31" customFormat="1" ht="13.35" customHeight="1" x14ac:dyDescent="0.2"/>
    <row r="2635" s="31" customFormat="1" ht="13.35" customHeight="1" x14ac:dyDescent="0.2"/>
    <row r="2636" s="31" customFormat="1" ht="13.35" customHeight="1" x14ac:dyDescent="0.2"/>
    <row r="2637" s="31" customFormat="1" ht="13.35" customHeight="1" x14ac:dyDescent="0.2"/>
    <row r="2638" s="31" customFormat="1" ht="13.35" customHeight="1" x14ac:dyDescent="0.2"/>
    <row r="2639" s="31" customFormat="1" ht="13.35" customHeight="1" x14ac:dyDescent="0.2"/>
    <row r="2640" s="31" customFormat="1" ht="13.35" customHeight="1" x14ac:dyDescent="0.2"/>
    <row r="2641" s="31" customFormat="1" ht="13.35" customHeight="1" x14ac:dyDescent="0.2"/>
    <row r="2642" s="31" customFormat="1" ht="13.35" customHeight="1" x14ac:dyDescent="0.2"/>
    <row r="2643" s="31" customFormat="1" ht="13.35" customHeight="1" x14ac:dyDescent="0.2"/>
    <row r="2644" s="31" customFormat="1" ht="13.35" customHeight="1" x14ac:dyDescent="0.2"/>
    <row r="2645" s="31" customFormat="1" ht="13.35" customHeight="1" x14ac:dyDescent="0.2"/>
    <row r="2646" s="31" customFormat="1" ht="13.35" customHeight="1" x14ac:dyDescent="0.2"/>
    <row r="2647" s="31" customFormat="1" ht="13.35" customHeight="1" x14ac:dyDescent="0.2"/>
    <row r="2648" s="31" customFormat="1" ht="13.35" customHeight="1" x14ac:dyDescent="0.2"/>
    <row r="2649" s="31" customFormat="1" ht="13.35" customHeight="1" x14ac:dyDescent="0.2"/>
    <row r="2650" s="31" customFormat="1" ht="13.35" customHeight="1" x14ac:dyDescent="0.2"/>
    <row r="2651" s="31" customFormat="1" ht="13.35" customHeight="1" x14ac:dyDescent="0.2"/>
    <row r="2652" s="31" customFormat="1" ht="13.35" customHeight="1" x14ac:dyDescent="0.2"/>
    <row r="2653" s="31" customFormat="1" ht="13.35" customHeight="1" x14ac:dyDescent="0.2"/>
    <row r="2654" s="31" customFormat="1" ht="13.35" customHeight="1" x14ac:dyDescent="0.2"/>
    <row r="2655" s="31" customFormat="1" ht="13.35" customHeight="1" x14ac:dyDescent="0.2"/>
    <row r="2656" s="31" customFormat="1" ht="13.35" customHeight="1" x14ac:dyDescent="0.2"/>
    <row r="2657" s="31" customFormat="1" ht="13.35" customHeight="1" x14ac:dyDescent="0.2"/>
    <row r="2658" s="31" customFormat="1" ht="13.35" customHeight="1" x14ac:dyDescent="0.2"/>
    <row r="2659" s="31" customFormat="1" ht="13.35" customHeight="1" x14ac:dyDescent="0.2"/>
    <row r="2660" s="31" customFormat="1" ht="13.35" customHeight="1" x14ac:dyDescent="0.2"/>
    <row r="2661" s="31" customFormat="1" ht="13.35" customHeight="1" x14ac:dyDescent="0.2"/>
    <row r="2662" s="31" customFormat="1" ht="13.35" customHeight="1" x14ac:dyDescent="0.2"/>
    <row r="2663" s="31" customFormat="1" ht="13.35" customHeight="1" x14ac:dyDescent="0.2"/>
    <row r="2664" s="31" customFormat="1" ht="13.35" customHeight="1" x14ac:dyDescent="0.2"/>
    <row r="2665" s="31" customFormat="1" ht="13.35" customHeight="1" x14ac:dyDescent="0.2"/>
    <row r="2666" s="31" customFormat="1" ht="13.35" customHeight="1" x14ac:dyDescent="0.2"/>
    <row r="2667" s="31" customFormat="1" ht="13.35" customHeight="1" x14ac:dyDescent="0.2"/>
    <row r="2668" s="31" customFormat="1" ht="13.35" customHeight="1" x14ac:dyDescent="0.2"/>
    <row r="2669" s="31" customFormat="1" ht="13.35" customHeight="1" x14ac:dyDescent="0.2"/>
    <row r="2670" s="31" customFormat="1" ht="13.35" customHeight="1" x14ac:dyDescent="0.2"/>
    <row r="2671" s="31" customFormat="1" ht="13.35" customHeight="1" x14ac:dyDescent="0.2"/>
    <row r="2672" s="31" customFormat="1" ht="13.35" customHeight="1" x14ac:dyDescent="0.2"/>
    <row r="2673" s="31" customFormat="1" ht="13.35" customHeight="1" x14ac:dyDescent="0.2"/>
    <row r="2674" s="31" customFormat="1" ht="13.35" customHeight="1" x14ac:dyDescent="0.2"/>
    <row r="2675" s="31" customFormat="1" ht="13.35" customHeight="1" x14ac:dyDescent="0.2"/>
    <row r="2676" s="31" customFormat="1" ht="13.35" customHeight="1" x14ac:dyDescent="0.2"/>
    <row r="2677" s="31" customFormat="1" ht="13.35" customHeight="1" x14ac:dyDescent="0.2"/>
    <row r="2678" s="31" customFormat="1" ht="13.35" customHeight="1" x14ac:dyDescent="0.2"/>
    <row r="2679" s="31" customFormat="1" ht="13.35" customHeight="1" x14ac:dyDescent="0.2"/>
    <row r="2680" s="31" customFormat="1" ht="13.35" customHeight="1" x14ac:dyDescent="0.2"/>
    <row r="2681" s="31" customFormat="1" ht="13.35" customHeight="1" x14ac:dyDescent="0.2"/>
    <row r="2682" s="31" customFormat="1" ht="13.35" customHeight="1" x14ac:dyDescent="0.2"/>
    <row r="2683" s="31" customFormat="1" ht="13.35" customHeight="1" x14ac:dyDescent="0.2"/>
    <row r="2684" s="31" customFormat="1" ht="13.35" customHeight="1" x14ac:dyDescent="0.2"/>
    <row r="2685" s="31" customFormat="1" ht="13.35" customHeight="1" x14ac:dyDescent="0.2"/>
    <row r="2686" s="31" customFormat="1" ht="13.35" customHeight="1" x14ac:dyDescent="0.2"/>
    <row r="2687" s="31" customFormat="1" ht="13.35" customHeight="1" x14ac:dyDescent="0.2"/>
    <row r="2688" s="31" customFormat="1" ht="13.35" customHeight="1" x14ac:dyDescent="0.2"/>
    <row r="2689" s="31" customFormat="1" ht="13.35" customHeight="1" x14ac:dyDescent="0.2"/>
    <row r="2690" s="31" customFormat="1" ht="13.35" customHeight="1" x14ac:dyDescent="0.2"/>
    <row r="2691" s="31" customFormat="1" ht="13.35" customHeight="1" x14ac:dyDescent="0.2"/>
    <row r="2692" s="31" customFormat="1" ht="13.35" customHeight="1" x14ac:dyDescent="0.2"/>
    <row r="2693" s="31" customFormat="1" ht="13.35" customHeight="1" x14ac:dyDescent="0.2"/>
    <row r="2694" s="31" customFormat="1" ht="13.35" customHeight="1" x14ac:dyDescent="0.2"/>
    <row r="2695" s="31" customFormat="1" ht="13.35" customHeight="1" x14ac:dyDescent="0.2"/>
    <row r="2696" s="31" customFormat="1" ht="13.35" customHeight="1" x14ac:dyDescent="0.2"/>
    <row r="2697" s="31" customFormat="1" ht="13.35" customHeight="1" x14ac:dyDescent="0.2"/>
    <row r="2698" s="31" customFormat="1" ht="13.35" customHeight="1" x14ac:dyDescent="0.2"/>
    <row r="2699" s="31" customFormat="1" ht="13.35" customHeight="1" x14ac:dyDescent="0.2"/>
    <row r="2700" s="31" customFormat="1" ht="13.35" customHeight="1" x14ac:dyDescent="0.2"/>
    <row r="2701" s="31" customFormat="1" ht="13.35" customHeight="1" x14ac:dyDescent="0.2"/>
    <row r="2702" s="31" customFormat="1" ht="13.35" customHeight="1" x14ac:dyDescent="0.2"/>
    <row r="2703" s="31" customFormat="1" ht="13.35" customHeight="1" x14ac:dyDescent="0.2"/>
    <row r="2704" s="31" customFormat="1" ht="13.35" customHeight="1" x14ac:dyDescent="0.2"/>
    <row r="2705" s="31" customFormat="1" ht="13.35" customHeight="1" x14ac:dyDescent="0.2"/>
    <row r="2706" s="31" customFormat="1" ht="13.35" customHeight="1" x14ac:dyDescent="0.2"/>
    <row r="2707" s="31" customFormat="1" ht="13.35" customHeight="1" x14ac:dyDescent="0.2"/>
    <row r="2708" s="31" customFormat="1" ht="13.35" customHeight="1" x14ac:dyDescent="0.2"/>
    <row r="2709" s="31" customFormat="1" ht="13.35" customHeight="1" x14ac:dyDescent="0.2"/>
    <row r="2710" s="31" customFormat="1" ht="13.35" customHeight="1" x14ac:dyDescent="0.2"/>
    <row r="2711" s="31" customFormat="1" ht="13.35" customHeight="1" x14ac:dyDescent="0.2"/>
    <row r="2712" s="31" customFormat="1" ht="13.35" customHeight="1" x14ac:dyDescent="0.2"/>
    <row r="2713" s="31" customFormat="1" ht="13.35" customHeight="1" x14ac:dyDescent="0.2"/>
    <row r="2714" s="31" customFormat="1" ht="13.35" customHeight="1" x14ac:dyDescent="0.2"/>
    <row r="2715" s="31" customFormat="1" ht="13.35" customHeight="1" x14ac:dyDescent="0.2"/>
    <row r="2716" s="31" customFormat="1" ht="13.35" customHeight="1" x14ac:dyDescent="0.2"/>
    <row r="2717" s="31" customFormat="1" ht="13.35" customHeight="1" x14ac:dyDescent="0.2"/>
    <row r="2718" s="31" customFormat="1" ht="13.35" customHeight="1" x14ac:dyDescent="0.2"/>
    <row r="2719" s="31" customFormat="1" ht="13.35" customHeight="1" x14ac:dyDescent="0.2"/>
    <row r="2720" s="31" customFormat="1" ht="13.35" customHeight="1" x14ac:dyDescent="0.2"/>
    <row r="2721" s="31" customFormat="1" ht="13.35" customHeight="1" x14ac:dyDescent="0.2"/>
    <row r="2722" s="31" customFormat="1" ht="13.35" customHeight="1" x14ac:dyDescent="0.2"/>
    <row r="2723" s="31" customFormat="1" ht="13.35" customHeight="1" x14ac:dyDescent="0.2"/>
    <row r="2724" s="31" customFormat="1" ht="13.35" customHeight="1" x14ac:dyDescent="0.2"/>
    <row r="2725" s="31" customFormat="1" ht="13.35" customHeight="1" x14ac:dyDescent="0.2"/>
    <row r="2726" s="31" customFormat="1" ht="13.35" customHeight="1" x14ac:dyDescent="0.2"/>
    <row r="2727" s="31" customFormat="1" ht="13.35" customHeight="1" x14ac:dyDescent="0.2"/>
    <row r="2728" s="31" customFormat="1" ht="13.35" customHeight="1" x14ac:dyDescent="0.2"/>
    <row r="2729" s="31" customFormat="1" ht="13.35" customHeight="1" x14ac:dyDescent="0.2"/>
    <row r="2730" s="31" customFormat="1" ht="13.35" customHeight="1" x14ac:dyDescent="0.2"/>
    <row r="2731" s="31" customFormat="1" ht="13.35" customHeight="1" x14ac:dyDescent="0.2"/>
    <row r="2732" s="31" customFormat="1" ht="13.35" customHeight="1" x14ac:dyDescent="0.2"/>
    <row r="2733" s="31" customFormat="1" ht="13.35" customHeight="1" x14ac:dyDescent="0.2"/>
    <row r="2734" s="31" customFormat="1" ht="13.35" customHeight="1" x14ac:dyDescent="0.2"/>
    <row r="2735" s="31" customFormat="1" ht="13.35" customHeight="1" x14ac:dyDescent="0.2"/>
    <row r="2736" s="31" customFormat="1" ht="13.35" customHeight="1" x14ac:dyDescent="0.2"/>
    <row r="2737" s="31" customFormat="1" ht="13.35" customHeight="1" x14ac:dyDescent="0.2"/>
    <row r="2738" s="31" customFormat="1" ht="13.35" customHeight="1" x14ac:dyDescent="0.2"/>
    <row r="2739" s="31" customFormat="1" ht="13.35" customHeight="1" x14ac:dyDescent="0.2"/>
    <row r="2740" s="31" customFormat="1" ht="13.35" customHeight="1" x14ac:dyDescent="0.2"/>
    <row r="2741" s="31" customFormat="1" ht="13.35" customHeight="1" x14ac:dyDescent="0.2"/>
    <row r="2742" s="31" customFormat="1" ht="13.35" customHeight="1" x14ac:dyDescent="0.2"/>
    <row r="2743" s="31" customFormat="1" ht="13.35" customHeight="1" x14ac:dyDescent="0.2"/>
    <row r="2744" s="31" customFormat="1" ht="13.35" customHeight="1" x14ac:dyDescent="0.2"/>
    <row r="2745" s="31" customFormat="1" ht="13.35" customHeight="1" x14ac:dyDescent="0.2"/>
    <row r="2746" s="31" customFormat="1" ht="13.35" customHeight="1" x14ac:dyDescent="0.2"/>
    <row r="2747" s="31" customFormat="1" ht="13.35" customHeight="1" x14ac:dyDescent="0.2"/>
    <row r="2748" s="31" customFormat="1" ht="13.35" customHeight="1" x14ac:dyDescent="0.2"/>
    <row r="2749" s="31" customFormat="1" ht="13.35" customHeight="1" x14ac:dyDescent="0.2"/>
    <row r="2750" s="31" customFormat="1" ht="13.35" customHeight="1" x14ac:dyDescent="0.2"/>
    <row r="2751" s="31" customFormat="1" ht="13.35" customHeight="1" x14ac:dyDescent="0.2"/>
    <row r="2752" s="31" customFormat="1" ht="13.35" customHeight="1" x14ac:dyDescent="0.2"/>
    <row r="2753" s="31" customFormat="1" ht="13.35" customHeight="1" x14ac:dyDescent="0.2"/>
    <row r="2754" s="31" customFormat="1" ht="13.35" customHeight="1" x14ac:dyDescent="0.2"/>
    <row r="2755" s="31" customFormat="1" ht="13.35" customHeight="1" x14ac:dyDescent="0.2"/>
    <row r="2756" s="31" customFormat="1" ht="13.35" customHeight="1" x14ac:dyDescent="0.2"/>
    <row r="2757" s="31" customFormat="1" ht="13.35" customHeight="1" x14ac:dyDescent="0.2"/>
    <row r="2758" s="31" customFormat="1" ht="13.35" customHeight="1" x14ac:dyDescent="0.2"/>
    <row r="2759" s="31" customFormat="1" ht="13.35" customHeight="1" x14ac:dyDescent="0.2"/>
    <row r="2760" s="31" customFormat="1" ht="13.35" customHeight="1" x14ac:dyDescent="0.2"/>
    <row r="2761" s="31" customFormat="1" ht="13.35" customHeight="1" x14ac:dyDescent="0.2"/>
    <row r="2762" s="31" customFormat="1" ht="13.35" customHeight="1" x14ac:dyDescent="0.2"/>
    <row r="2763" s="31" customFormat="1" ht="13.35" customHeight="1" x14ac:dyDescent="0.2"/>
    <row r="2764" s="31" customFormat="1" ht="13.35" customHeight="1" x14ac:dyDescent="0.2"/>
    <row r="2765" s="31" customFormat="1" ht="13.35" customHeight="1" x14ac:dyDescent="0.2"/>
    <row r="2766" s="31" customFormat="1" ht="13.35" customHeight="1" x14ac:dyDescent="0.2"/>
    <row r="2767" s="31" customFormat="1" ht="13.35" customHeight="1" x14ac:dyDescent="0.2"/>
    <row r="2768" s="31" customFormat="1" ht="13.35" customHeight="1" x14ac:dyDescent="0.2"/>
    <row r="2769" s="31" customFormat="1" ht="13.35" customHeight="1" x14ac:dyDescent="0.2"/>
    <row r="2770" s="31" customFormat="1" ht="13.35" customHeight="1" x14ac:dyDescent="0.2"/>
    <row r="2771" s="31" customFormat="1" ht="13.35" customHeight="1" x14ac:dyDescent="0.2"/>
    <row r="2772" s="31" customFormat="1" ht="13.35" customHeight="1" x14ac:dyDescent="0.2"/>
    <row r="2773" s="31" customFormat="1" ht="13.35" customHeight="1" x14ac:dyDescent="0.2"/>
    <row r="2774" s="31" customFormat="1" ht="13.35" customHeight="1" x14ac:dyDescent="0.2"/>
    <row r="2775" s="31" customFormat="1" ht="13.35" customHeight="1" x14ac:dyDescent="0.2"/>
    <row r="2776" s="31" customFormat="1" ht="13.35" customHeight="1" x14ac:dyDescent="0.2"/>
    <row r="2777" s="31" customFormat="1" ht="13.35" customHeight="1" x14ac:dyDescent="0.2"/>
    <row r="2778" s="31" customFormat="1" ht="13.35" customHeight="1" x14ac:dyDescent="0.2"/>
    <row r="2779" s="31" customFormat="1" ht="13.35" customHeight="1" x14ac:dyDescent="0.2"/>
    <row r="2780" s="31" customFormat="1" ht="13.35" customHeight="1" x14ac:dyDescent="0.2"/>
    <row r="2781" s="31" customFormat="1" ht="13.35" customHeight="1" x14ac:dyDescent="0.2"/>
    <row r="2782" s="31" customFormat="1" ht="13.35" customHeight="1" x14ac:dyDescent="0.2"/>
    <row r="2783" s="31" customFormat="1" ht="13.35" customHeight="1" x14ac:dyDescent="0.2"/>
    <row r="2784" s="31" customFormat="1" ht="13.35" customHeight="1" x14ac:dyDescent="0.2"/>
    <row r="2785" s="31" customFormat="1" ht="13.35" customHeight="1" x14ac:dyDescent="0.2"/>
    <row r="2786" s="31" customFormat="1" ht="13.35" customHeight="1" x14ac:dyDescent="0.2"/>
    <row r="2787" s="31" customFormat="1" ht="13.35" customHeight="1" x14ac:dyDescent="0.2"/>
    <row r="2788" s="31" customFormat="1" ht="13.35" customHeight="1" x14ac:dyDescent="0.2"/>
    <row r="2789" s="31" customFormat="1" ht="13.35" customHeight="1" x14ac:dyDescent="0.2"/>
    <row r="2790" s="31" customFormat="1" ht="13.35" customHeight="1" x14ac:dyDescent="0.2"/>
    <row r="2791" s="31" customFormat="1" ht="13.35" customHeight="1" x14ac:dyDescent="0.2"/>
    <row r="2792" s="31" customFormat="1" ht="13.35" customHeight="1" x14ac:dyDescent="0.2"/>
    <row r="2793" s="31" customFormat="1" ht="13.35" customHeight="1" x14ac:dyDescent="0.2"/>
    <row r="2794" s="31" customFormat="1" ht="13.35" customHeight="1" x14ac:dyDescent="0.2"/>
    <row r="2795" s="31" customFormat="1" ht="13.35" customHeight="1" x14ac:dyDescent="0.2"/>
    <row r="2796" s="31" customFormat="1" ht="13.35" customHeight="1" x14ac:dyDescent="0.2"/>
    <row r="2797" s="31" customFormat="1" ht="13.35" customHeight="1" x14ac:dyDescent="0.2"/>
    <row r="2798" s="31" customFormat="1" ht="13.35" customHeight="1" x14ac:dyDescent="0.2"/>
    <row r="2799" s="31" customFormat="1" ht="13.35" customHeight="1" x14ac:dyDescent="0.2"/>
    <row r="2800" s="31" customFormat="1" ht="13.35" customHeight="1" x14ac:dyDescent="0.2"/>
    <row r="2801" s="31" customFormat="1" ht="13.35" customHeight="1" x14ac:dyDescent="0.2"/>
    <row r="2802" s="31" customFormat="1" ht="13.35" customHeight="1" x14ac:dyDescent="0.2"/>
    <row r="2803" s="31" customFormat="1" ht="13.35" customHeight="1" x14ac:dyDescent="0.2"/>
    <row r="2804" s="31" customFormat="1" ht="13.35" customHeight="1" x14ac:dyDescent="0.2"/>
    <row r="2805" s="31" customFormat="1" ht="13.35" customHeight="1" x14ac:dyDescent="0.2"/>
    <row r="2806" s="31" customFormat="1" ht="13.35" customHeight="1" x14ac:dyDescent="0.2"/>
    <row r="2807" s="31" customFormat="1" ht="13.35" customHeight="1" x14ac:dyDescent="0.2"/>
    <row r="2808" s="31" customFormat="1" ht="13.35" customHeight="1" x14ac:dyDescent="0.2"/>
    <row r="2809" s="31" customFormat="1" ht="13.35" customHeight="1" x14ac:dyDescent="0.2"/>
    <row r="2810" s="31" customFormat="1" ht="13.35" customHeight="1" x14ac:dyDescent="0.2"/>
    <row r="2811" s="31" customFormat="1" ht="13.35" customHeight="1" x14ac:dyDescent="0.2"/>
    <row r="2812" s="31" customFormat="1" ht="13.35" customHeight="1" x14ac:dyDescent="0.2"/>
    <row r="2813" s="31" customFormat="1" ht="13.35" customHeight="1" x14ac:dyDescent="0.2"/>
    <row r="2814" s="31" customFormat="1" ht="13.35" customHeight="1" x14ac:dyDescent="0.2"/>
    <row r="2815" s="31" customFormat="1" ht="13.35" customHeight="1" x14ac:dyDescent="0.2"/>
    <row r="2816" s="31" customFormat="1" ht="13.35" customHeight="1" x14ac:dyDescent="0.2"/>
    <row r="2817" s="31" customFormat="1" ht="13.35" customHeight="1" x14ac:dyDescent="0.2"/>
    <row r="2818" s="31" customFormat="1" ht="13.35" customHeight="1" x14ac:dyDescent="0.2"/>
    <row r="2819" s="31" customFormat="1" ht="13.35" customHeight="1" x14ac:dyDescent="0.2"/>
    <row r="2820" s="31" customFormat="1" ht="13.35" customHeight="1" x14ac:dyDescent="0.2"/>
    <row r="2821" s="31" customFormat="1" ht="13.35" customHeight="1" x14ac:dyDescent="0.2"/>
    <row r="2822" s="31" customFormat="1" ht="13.35" customHeight="1" x14ac:dyDescent="0.2"/>
    <row r="2823" s="31" customFormat="1" ht="13.35" customHeight="1" x14ac:dyDescent="0.2"/>
    <row r="2824" s="31" customFormat="1" ht="13.35" customHeight="1" x14ac:dyDescent="0.2"/>
    <row r="2825" s="31" customFormat="1" ht="13.35" customHeight="1" x14ac:dyDescent="0.2"/>
    <row r="2826" s="31" customFormat="1" ht="13.35" customHeight="1" x14ac:dyDescent="0.2"/>
    <row r="2827" s="31" customFormat="1" ht="13.35" customHeight="1" x14ac:dyDescent="0.2"/>
    <row r="2828" s="31" customFormat="1" ht="13.35" customHeight="1" x14ac:dyDescent="0.2"/>
    <row r="2829" s="31" customFormat="1" ht="13.35" customHeight="1" x14ac:dyDescent="0.2"/>
    <row r="2830" s="31" customFormat="1" ht="13.35" customHeight="1" x14ac:dyDescent="0.2"/>
    <row r="2831" s="31" customFormat="1" ht="13.35" customHeight="1" x14ac:dyDescent="0.2"/>
    <row r="2832" s="31" customFormat="1" ht="13.35" customHeight="1" x14ac:dyDescent="0.2"/>
    <row r="2833" s="31" customFormat="1" ht="13.35" customHeight="1" x14ac:dyDescent="0.2"/>
    <row r="2834" s="31" customFormat="1" ht="13.35" customHeight="1" x14ac:dyDescent="0.2"/>
    <row r="2835" s="31" customFormat="1" ht="13.35" customHeight="1" x14ac:dyDescent="0.2"/>
    <row r="2836" s="31" customFormat="1" ht="13.35" customHeight="1" x14ac:dyDescent="0.2"/>
    <row r="2837" s="31" customFormat="1" ht="13.35" customHeight="1" x14ac:dyDescent="0.2"/>
    <row r="2838" s="31" customFormat="1" ht="13.35" customHeight="1" x14ac:dyDescent="0.2"/>
    <row r="2839" s="31" customFormat="1" ht="13.35" customHeight="1" x14ac:dyDescent="0.2"/>
    <row r="2840" s="31" customFormat="1" ht="13.35" customHeight="1" x14ac:dyDescent="0.2"/>
    <row r="2841" s="31" customFormat="1" ht="13.35" customHeight="1" x14ac:dyDescent="0.2"/>
    <row r="2842" s="31" customFormat="1" ht="13.35" customHeight="1" x14ac:dyDescent="0.2"/>
    <row r="2843" s="31" customFormat="1" ht="13.35" customHeight="1" x14ac:dyDescent="0.2"/>
    <row r="2844" s="31" customFormat="1" ht="13.35" customHeight="1" x14ac:dyDescent="0.2"/>
    <row r="2845" s="31" customFormat="1" ht="13.35" customHeight="1" x14ac:dyDescent="0.2"/>
    <row r="2846" s="31" customFormat="1" ht="13.35" customHeight="1" x14ac:dyDescent="0.2"/>
    <row r="2847" s="31" customFormat="1" ht="13.35" customHeight="1" x14ac:dyDescent="0.2"/>
    <row r="2848" s="31" customFormat="1" ht="13.35" customHeight="1" x14ac:dyDescent="0.2"/>
    <row r="2849" s="31" customFormat="1" ht="13.35" customHeight="1" x14ac:dyDescent="0.2"/>
    <row r="2850" s="31" customFormat="1" ht="13.35" customHeight="1" x14ac:dyDescent="0.2"/>
    <row r="2851" s="31" customFormat="1" ht="13.35" customHeight="1" x14ac:dyDescent="0.2"/>
    <row r="2852" s="31" customFormat="1" ht="13.35" customHeight="1" x14ac:dyDescent="0.2"/>
    <row r="2853" s="31" customFormat="1" ht="13.35" customHeight="1" x14ac:dyDescent="0.2"/>
    <row r="2854" s="31" customFormat="1" ht="13.35" customHeight="1" x14ac:dyDescent="0.2"/>
    <row r="2855" s="31" customFormat="1" ht="13.35" customHeight="1" x14ac:dyDescent="0.2"/>
    <row r="2856" s="31" customFormat="1" ht="13.35" customHeight="1" x14ac:dyDescent="0.2"/>
    <row r="2857" s="31" customFormat="1" ht="13.35" customHeight="1" x14ac:dyDescent="0.2"/>
    <row r="2858" s="31" customFormat="1" ht="13.35" customHeight="1" x14ac:dyDescent="0.2"/>
    <row r="2859" s="31" customFormat="1" ht="13.35" customHeight="1" x14ac:dyDescent="0.2"/>
    <row r="2860" s="31" customFormat="1" ht="13.35" customHeight="1" x14ac:dyDescent="0.2"/>
    <row r="2861" s="31" customFormat="1" ht="13.35" customHeight="1" x14ac:dyDescent="0.2"/>
    <row r="2862" s="31" customFormat="1" ht="13.35" customHeight="1" x14ac:dyDescent="0.2"/>
    <row r="2863" s="31" customFormat="1" ht="13.35" customHeight="1" x14ac:dyDescent="0.2"/>
    <row r="2864" s="31" customFormat="1" ht="13.35" customHeight="1" x14ac:dyDescent="0.2"/>
    <row r="2865" s="31" customFormat="1" ht="13.35" customHeight="1" x14ac:dyDescent="0.2"/>
    <row r="2866" s="31" customFormat="1" ht="13.35" customHeight="1" x14ac:dyDescent="0.2"/>
    <row r="2867" s="31" customFormat="1" ht="13.35" customHeight="1" x14ac:dyDescent="0.2"/>
    <row r="2868" s="31" customFormat="1" ht="13.35" customHeight="1" x14ac:dyDescent="0.2"/>
    <row r="2869" s="31" customFormat="1" ht="13.35" customHeight="1" x14ac:dyDescent="0.2"/>
    <row r="2870" s="31" customFormat="1" ht="13.35" customHeight="1" x14ac:dyDescent="0.2"/>
    <row r="2871" s="31" customFormat="1" ht="13.35" customHeight="1" x14ac:dyDescent="0.2"/>
    <row r="2872" s="31" customFormat="1" ht="13.35" customHeight="1" x14ac:dyDescent="0.2"/>
    <row r="2873" s="31" customFormat="1" ht="13.35" customHeight="1" x14ac:dyDescent="0.2"/>
    <row r="2874" s="31" customFormat="1" ht="13.35" customHeight="1" x14ac:dyDescent="0.2"/>
    <row r="2875" s="31" customFormat="1" ht="13.35" customHeight="1" x14ac:dyDescent="0.2"/>
    <row r="2876" s="31" customFormat="1" ht="13.35" customHeight="1" x14ac:dyDescent="0.2"/>
    <row r="2877" s="31" customFormat="1" ht="13.35" customHeight="1" x14ac:dyDescent="0.2"/>
    <row r="2878" s="31" customFormat="1" ht="13.35" customHeight="1" x14ac:dyDescent="0.2"/>
    <row r="2879" s="31" customFormat="1" ht="13.35" customHeight="1" x14ac:dyDescent="0.2"/>
    <row r="2880" s="31" customFormat="1" ht="13.35" customHeight="1" x14ac:dyDescent="0.2"/>
    <row r="2881" s="31" customFormat="1" ht="13.35" customHeight="1" x14ac:dyDescent="0.2"/>
    <row r="2882" s="31" customFormat="1" ht="13.35" customHeight="1" x14ac:dyDescent="0.2"/>
    <row r="2883" s="31" customFormat="1" ht="13.35" customHeight="1" x14ac:dyDescent="0.2"/>
    <row r="2884" s="31" customFormat="1" ht="13.35" customHeight="1" x14ac:dyDescent="0.2"/>
    <row r="2885" s="31" customFormat="1" ht="13.35" customHeight="1" x14ac:dyDescent="0.2"/>
    <row r="2886" s="31" customFormat="1" ht="13.35" customHeight="1" x14ac:dyDescent="0.2"/>
    <row r="2887" s="31" customFormat="1" ht="13.35" customHeight="1" x14ac:dyDescent="0.2"/>
    <row r="2888" s="31" customFormat="1" ht="13.35" customHeight="1" x14ac:dyDescent="0.2"/>
    <row r="2889" s="31" customFormat="1" ht="13.35" customHeight="1" x14ac:dyDescent="0.2"/>
    <row r="2890" s="31" customFormat="1" ht="13.35" customHeight="1" x14ac:dyDescent="0.2"/>
    <row r="2891" s="31" customFormat="1" ht="13.35" customHeight="1" x14ac:dyDescent="0.2"/>
    <row r="2892" s="31" customFormat="1" ht="13.35" customHeight="1" x14ac:dyDescent="0.2"/>
    <row r="2893" s="31" customFormat="1" ht="13.35" customHeight="1" x14ac:dyDescent="0.2"/>
    <row r="2894" s="31" customFormat="1" ht="13.35" customHeight="1" x14ac:dyDescent="0.2"/>
    <row r="2895" s="31" customFormat="1" ht="13.35" customHeight="1" x14ac:dyDescent="0.2"/>
    <row r="2896" s="31" customFormat="1" ht="13.35" customHeight="1" x14ac:dyDescent="0.2"/>
    <row r="2897" s="31" customFormat="1" ht="13.35" customHeight="1" x14ac:dyDescent="0.2"/>
    <row r="2898" s="31" customFormat="1" ht="13.35" customHeight="1" x14ac:dyDescent="0.2"/>
    <row r="2899" s="31" customFormat="1" ht="13.35" customHeight="1" x14ac:dyDescent="0.2"/>
    <row r="2900" s="31" customFormat="1" ht="13.35" customHeight="1" x14ac:dyDescent="0.2"/>
    <row r="2901" s="31" customFormat="1" ht="13.35" customHeight="1" x14ac:dyDescent="0.2"/>
    <row r="2902" s="31" customFormat="1" ht="13.35" customHeight="1" x14ac:dyDescent="0.2"/>
    <row r="2903" s="31" customFormat="1" ht="13.35" customHeight="1" x14ac:dyDescent="0.2"/>
    <row r="2904" s="31" customFormat="1" ht="13.35" customHeight="1" x14ac:dyDescent="0.2"/>
    <row r="2905" s="31" customFormat="1" ht="13.35" customHeight="1" x14ac:dyDescent="0.2"/>
    <row r="2906" s="31" customFormat="1" ht="13.35" customHeight="1" x14ac:dyDescent="0.2"/>
    <row r="2907" s="31" customFormat="1" ht="13.35" customHeight="1" x14ac:dyDescent="0.2"/>
    <row r="2908" s="31" customFormat="1" ht="13.35" customHeight="1" x14ac:dyDescent="0.2"/>
    <row r="2909" s="31" customFormat="1" ht="13.35" customHeight="1" x14ac:dyDescent="0.2"/>
    <row r="2910" s="31" customFormat="1" ht="13.35" customHeight="1" x14ac:dyDescent="0.2"/>
    <row r="2911" s="31" customFormat="1" ht="13.35" customHeight="1" x14ac:dyDescent="0.2"/>
    <row r="2912" s="31" customFormat="1" ht="13.35" customHeight="1" x14ac:dyDescent="0.2"/>
    <row r="2913" s="31" customFormat="1" ht="13.35" customHeight="1" x14ac:dyDescent="0.2"/>
    <row r="2914" s="31" customFormat="1" ht="13.35" customHeight="1" x14ac:dyDescent="0.2"/>
    <row r="2915" s="31" customFormat="1" ht="13.35" customHeight="1" x14ac:dyDescent="0.2"/>
    <row r="2916" s="31" customFormat="1" ht="13.35" customHeight="1" x14ac:dyDescent="0.2"/>
    <row r="2917" s="31" customFormat="1" ht="13.35" customHeight="1" x14ac:dyDescent="0.2"/>
    <row r="2918" s="31" customFormat="1" ht="13.35" customHeight="1" x14ac:dyDescent="0.2"/>
    <row r="2919" s="31" customFormat="1" ht="13.35" customHeight="1" x14ac:dyDescent="0.2"/>
    <row r="2920" s="31" customFormat="1" ht="13.35" customHeight="1" x14ac:dyDescent="0.2"/>
    <row r="2921" s="31" customFormat="1" ht="13.35" customHeight="1" x14ac:dyDescent="0.2"/>
    <row r="2922" s="31" customFormat="1" ht="13.35" customHeight="1" x14ac:dyDescent="0.2"/>
    <row r="2923" s="31" customFormat="1" ht="13.35" customHeight="1" x14ac:dyDescent="0.2"/>
    <row r="2924" s="31" customFormat="1" ht="13.35" customHeight="1" x14ac:dyDescent="0.2"/>
    <row r="2925" s="31" customFormat="1" ht="13.35" customHeight="1" x14ac:dyDescent="0.2"/>
    <row r="2926" s="31" customFormat="1" ht="13.35" customHeight="1" x14ac:dyDescent="0.2"/>
    <row r="2927" s="31" customFormat="1" ht="13.35" customHeight="1" x14ac:dyDescent="0.2"/>
    <row r="2928" s="31" customFormat="1" ht="13.35" customHeight="1" x14ac:dyDescent="0.2"/>
    <row r="2929" s="31" customFormat="1" ht="13.35" customHeight="1" x14ac:dyDescent="0.2"/>
    <row r="2930" s="31" customFormat="1" ht="13.35" customHeight="1" x14ac:dyDescent="0.2"/>
    <row r="2931" s="31" customFormat="1" ht="13.35" customHeight="1" x14ac:dyDescent="0.2"/>
    <row r="2932" s="31" customFormat="1" ht="13.35" customHeight="1" x14ac:dyDescent="0.2"/>
    <row r="2933" s="31" customFormat="1" ht="13.35" customHeight="1" x14ac:dyDescent="0.2"/>
    <row r="2934" s="31" customFormat="1" ht="13.35" customHeight="1" x14ac:dyDescent="0.2"/>
    <row r="2935" s="31" customFormat="1" ht="13.35" customHeight="1" x14ac:dyDescent="0.2"/>
    <row r="2936" s="31" customFormat="1" ht="13.35" customHeight="1" x14ac:dyDescent="0.2"/>
    <row r="2937" s="31" customFormat="1" ht="13.35" customHeight="1" x14ac:dyDescent="0.2"/>
    <row r="2938" s="31" customFormat="1" ht="13.35" customHeight="1" x14ac:dyDescent="0.2"/>
    <row r="2939" s="31" customFormat="1" ht="13.35" customHeight="1" x14ac:dyDescent="0.2"/>
    <row r="2940" s="31" customFormat="1" ht="13.35" customHeight="1" x14ac:dyDescent="0.2"/>
    <row r="2941" s="31" customFormat="1" ht="13.35" customHeight="1" x14ac:dyDescent="0.2"/>
    <row r="2942" s="31" customFormat="1" ht="13.35" customHeight="1" x14ac:dyDescent="0.2"/>
    <row r="2943" s="31" customFormat="1" ht="13.35" customHeight="1" x14ac:dyDescent="0.2"/>
    <row r="2944" s="31" customFormat="1" ht="13.35" customHeight="1" x14ac:dyDescent="0.2"/>
    <row r="2945" s="31" customFormat="1" ht="13.35" customHeight="1" x14ac:dyDescent="0.2"/>
    <row r="2946" s="31" customFormat="1" ht="13.35" customHeight="1" x14ac:dyDescent="0.2"/>
    <row r="2947" s="31" customFormat="1" ht="13.35" customHeight="1" x14ac:dyDescent="0.2"/>
    <row r="2948" s="31" customFormat="1" ht="13.35" customHeight="1" x14ac:dyDescent="0.2"/>
    <row r="2949" s="31" customFormat="1" ht="13.35" customHeight="1" x14ac:dyDescent="0.2"/>
    <row r="2950" s="31" customFormat="1" ht="13.35" customHeight="1" x14ac:dyDescent="0.2"/>
    <row r="2951" s="31" customFormat="1" ht="13.35" customHeight="1" x14ac:dyDescent="0.2"/>
    <row r="2952" s="31" customFormat="1" ht="13.35" customHeight="1" x14ac:dyDescent="0.2"/>
    <row r="2953" s="31" customFormat="1" ht="13.35" customHeight="1" x14ac:dyDescent="0.2"/>
    <row r="2954" s="31" customFormat="1" ht="13.35" customHeight="1" x14ac:dyDescent="0.2"/>
    <row r="2955" s="31" customFormat="1" ht="13.35" customHeight="1" x14ac:dyDescent="0.2"/>
    <row r="2956" s="31" customFormat="1" ht="13.35" customHeight="1" x14ac:dyDescent="0.2"/>
    <row r="2957" s="31" customFormat="1" ht="13.35" customHeight="1" x14ac:dyDescent="0.2"/>
    <row r="2958" s="31" customFormat="1" ht="13.35" customHeight="1" x14ac:dyDescent="0.2"/>
    <row r="2959" s="31" customFormat="1" ht="13.35" customHeight="1" x14ac:dyDescent="0.2"/>
    <row r="2960" s="31" customFormat="1" ht="13.35" customHeight="1" x14ac:dyDescent="0.2"/>
    <row r="2961" s="31" customFormat="1" ht="13.35" customHeight="1" x14ac:dyDescent="0.2"/>
    <row r="2962" s="31" customFormat="1" ht="13.35" customHeight="1" x14ac:dyDescent="0.2"/>
    <row r="2963" s="31" customFormat="1" ht="13.35" customHeight="1" x14ac:dyDescent="0.2"/>
    <row r="2964" s="31" customFormat="1" ht="13.35" customHeight="1" x14ac:dyDescent="0.2"/>
    <row r="2965" s="31" customFormat="1" ht="13.35" customHeight="1" x14ac:dyDescent="0.2"/>
    <row r="2966" s="31" customFormat="1" ht="13.35" customHeight="1" x14ac:dyDescent="0.2"/>
    <row r="2967" s="31" customFormat="1" ht="13.35" customHeight="1" x14ac:dyDescent="0.2"/>
    <row r="2968" s="31" customFormat="1" ht="13.35" customHeight="1" x14ac:dyDescent="0.2"/>
    <row r="2969" s="31" customFormat="1" ht="13.35" customHeight="1" x14ac:dyDescent="0.2"/>
    <row r="2970" s="31" customFormat="1" ht="13.35" customHeight="1" x14ac:dyDescent="0.2"/>
    <row r="2971" s="31" customFormat="1" ht="13.35" customHeight="1" x14ac:dyDescent="0.2"/>
    <row r="2972" s="31" customFormat="1" ht="13.35" customHeight="1" x14ac:dyDescent="0.2"/>
    <row r="2973" s="31" customFormat="1" ht="13.35" customHeight="1" x14ac:dyDescent="0.2"/>
    <row r="2974" s="31" customFormat="1" ht="13.35" customHeight="1" x14ac:dyDescent="0.2"/>
    <row r="2975" s="31" customFormat="1" ht="13.35" customHeight="1" x14ac:dyDescent="0.2"/>
    <row r="2976" s="31" customFormat="1" ht="13.35" customHeight="1" x14ac:dyDescent="0.2"/>
    <row r="2977" s="31" customFormat="1" ht="13.35" customHeight="1" x14ac:dyDescent="0.2"/>
    <row r="2978" s="31" customFormat="1" ht="13.35" customHeight="1" x14ac:dyDescent="0.2"/>
    <row r="2979" s="31" customFormat="1" ht="13.35" customHeight="1" x14ac:dyDescent="0.2"/>
    <row r="2980" s="31" customFormat="1" ht="13.35" customHeight="1" x14ac:dyDescent="0.2"/>
    <row r="2981" s="31" customFormat="1" ht="13.35" customHeight="1" x14ac:dyDescent="0.2"/>
    <row r="2982" s="31" customFormat="1" ht="13.35" customHeight="1" x14ac:dyDescent="0.2"/>
    <row r="2983" s="31" customFormat="1" ht="13.35" customHeight="1" x14ac:dyDescent="0.2"/>
    <row r="2984" s="31" customFormat="1" ht="13.35" customHeight="1" x14ac:dyDescent="0.2"/>
    <row r="2985" s="31" customFormat="1" ht="13.35" customHeight="1" x14ac:dyDescent="0.2"/>
    <row r="2986" s="31" customFormat="1" ht="13.35" customHeight="1" x14ac:dyDescent="0.2"/>
    <row r="2987" s="31" customFormat="1" ht="13.35" customHeight="1" x14ac:dyDescent="0.2"/>
    <row r="2988" s="31" customFormat="1" ht="13.35" customHeight="1" x14ac:dyDescent="0.2"/>
    <row r="2989" s="31" customFormat="1" ht="13.35" customHeight="1" x14ac:dyDescent="0.2"/>
    <row r="2990" s="31" customFormat="1" ht="13.35" customHeight="1" x14ac:dyDescent="0.2"/>
    <row r="2991" s="31" customFormat="1" ht="13.35" customHeight="1" x14ac:dyDescent="0.2"/>
    <row r="2992" s="31" customFormat="1" ht="13.35" customHeight="1" x14ac:dyDescent="0.2"/>
    <row r="2993" s="31" customFormat="1" ht="13.35" customHeight="1" x14ac:dyDescent="0.2"/>
    <row r="2994" s="31" customFormat="1" ht="13.35" customHeight="1" x14ac:dyDescent="0.2"/>
    <row r="2995" s="31" customFormat="1" ht="13.35" customHeight="1" x14ac:dyDescent="0.2"/>
    <row r="2996" s="31" customFormat="1" ht="13.35" customHeight="1" x14ac:dyDescent="0.2"/>
    <row r="2997" s="31" customFormat="1" ht="13.35" customHeight="1" x14ac:dyDescent="0.2"/>
    <row r="2998" s="31" customFormat="1" ht="13.35" customHeight="1" x14ac:dyDescent="0.2"/>
    <row r="2999" s="31" customFormat="1" ht="13.35" customHeight="1" x14ac:dyDescent="0.2"/>
    <row r="3000" s="31" customFormat="1" ht="13.35" customHeight="1" x14ac:dyDescent="0.2"/>
    <row r="3001" s="31" customFormat="1" ht="13.35" customHeight="1" x14ac:dyDescent="0.2"/>
    <row r="3002" s="31" customFormat="1" ht="13.35" customHeight="1" x14ac:dyDescent="0.2"/>
    <row r="3003" s="31" customFormat="1" ht="13.35" customHeight="1" x14ac:dyDescent="0.2"/>
    <row r="3004" s="31" customFormat="1" ht="13.35" customHeight="1" x14ac:dyDescent="0.2"/>
    <row r="3005" s="31" customFormat="1" ht="13.35" customHeight="1" x14ac:dyDescent="0.2"/>
    <row r="3006" s="31" customFormat="1" ht="13.35" customHeight="1" x14ac:dyDescent="0.2"/>
    <row r="3007" s="31" customFormat="1" ht="13.35" customHeight="1" x14ac:dyDescent="0.2"/>
    <row r="3008" s="31" customFormat="1" ht="13.35" customHeight="1" x14ac:dyDescent="0.2"/>
    <row r="3009" s="31" customFormat="1" ht="13.35" customHeight="1" x14ac:dyDescent="0.2"/>
    <row r="3010" s="31" customFormat="1" ht="13.35" customHeight="1" x14ac:dyDescent="0.2"/>
    <row r="3011" s="31" customFormat="1" ht="13.35" customHeight="1" x14ac:dyDescent="0.2"/>
    <row r="3012" s="31" customFormat="1" ht="13.35" customHeight="1" x14ac:dyDescent="0.2"/>
    <row r="3013" s="31" customFormat="1" ht="13.35" customHeight="1" x14ac:dyDescent="0.2"/>
    <row r="3014" s="31" customFormat="1" ht="13.35" customHeight="1" x14ac:dyDescent="0.2"/>
    <row r="3015" s="31" customFormat="1" ht="13.35" customHeight="1" x14ac:dyDescent="0.2"/>
    <row r="3016" s="31" customFormat="1" ht="13.35" customHeight="1" x14ac:dyDescent="0.2"/>
    <row r="3017" s="31" customFormat="1" ht="13.35" customHeight="1" x14ac:dyDescent="0.2"/>
    <row r="3018" s="31" customFormat="1" ht="13.35" customHeight="1" x14ac:dyDescent="0.2"/>
    <row r="3019" s="31" customFormat="1" ht="13.35" customHeight="1" x14ac:dyDescent="0.2"/>
    <row r="3020" s="31" customFormat="1" ht="13.35" customHeight="1" x14ac:dyDescent="0.2"/>
    <row r="3021" s="31" customFormat="1" ht="13.35" customHeight="1" x14ac:dyDescent="0.2"/>
    <row r="3022" s="31" customFormat="1" ht="13.35" customHeight="1" x14ac:dyDescent="0.2"/>
    <row r="3023" s="31" customFormat="1" ht="13.35" customHeight="1" x14ac:dyDescent="0.2"/>
    <row r="3024" s="31" customFormat="1" ht="13.35" customHeight="1" x14ac:dyDescent="0.2"/>
    <row r="3025" s="31" customFormat="1" ht="13.35" customHeight="1" x14ac:dyDescent="0.2"/>
    <row r="3026" s="31" customFormat="1" ht="13.35" customHeight="1" x14ac:dyDescent="0.2"/>
    <row r="3027" s="31" customFormat="1" ht="13.35" customHeight="1" x14ac:dyDescent="0.2"/>
    <row r="3028" s="31" customFormat="1" ht="13.35" customHeight="1" x14ac:dyDescent="0.2"/>
    <row r="3029" s="31" customFormat="1" ht="13.35" customHeight="1" x14ac:dyDescent="0.2"/>
    <row r="3030" s="31" customFormat="1" ht="13.35" customHeight="1" x14ac:dyDescent="0.2"/>
    <row r="3031" s="31" customFormat="1" ht="13.35" customHeight="1" x14ac:dyDescent="0.2"/>
    <row r="3032" s="31" customFormat="1" ht="13.35" customHeight="1" x14ac:dyDescent="0.2"/>
    <row r="3033" s="31" customFormat="1" ht="13.35" customHeight="1" x14ac:dyDescent="0.2"/>
    <row r="3034" s="31" customFormat="1" ht="13.35" customHeight="1" x14ac:dyDescent="0.2"/>
    <row r="3035" s="31" customFormat="1" ht="13.35" customHeight="1" x14ac:dyDescent="0.2"/>
    <row r="3036" s="31" customFormat="1" ht="13.35" customHeight="1" x14ac:dyDescent="0.2"/>
    <row r="3037" s="31" customFormat="1" ht="13.35" customHeight="1" x14ac:dyDescent="0.2"/>
    <row r="3038" s="31" customFormat="1" ht="13.35" customHeight="1" x14ac:dyDescent="0.2"/>
    <row r="3039" s="31" customFormat="1" ht="13.35" customHeight="1" x14ac:dyDescent="0.2"/>
    <row r="3040" s="31" customFormat="1" ht="13.35" customHeight="1" x14ac:dyDescent="0.2"/>
    <row r="3041" s="31" customFormat="1" ht="13.35" customHeight="1" x14ac:dyDescent="0.2"/>
    <row r="3042" s="31" customFormat="1" ht="13.35" customHeight="1" x14ac:dyDescent="0.2"/>
    <row r="3043" s="31" customFormat="1" ht="13.35" customHeight="1" x14ac:dyDescent="0.2"/>
    <row r="3044" s="31" customFormat="1" ht="13.35" customHeight="1" x14ac:dyDescent="0.2"/>
    <row r="3045" s="31" customFormat="1" ht="13.35" customHeight="1" x14ac:dyDescent="0.2"/>
    <row r="3046" s="31" customFormat="1" ht="13.35" customHeight="1" x14ac:dyDescent="0.2"/>
    <row r="3047" s="31" customFormat="1" ht="13.35" customHeight="1" x14ac:dyDescent="0.2"/>
    <row r="3048" s="31" customFormat="1" ht="13.35" customHeight="1" x14ac:dyDescent="0.2"/>
    <row r="3049" s="31" customFormat="1" ht="13.35" customHeight="1" x14ac:dyDescent="0.2"/>
    <row r="3050" s="31" customFormat="1" ht="13.35" customHeight="1" x14ac:dyDescent="0.2"/>
    <row r="3051" s="31" customFormat="1" ht="13.35" customHeight="1" x14ac:dyDescent="0.2"/>
    <row r="3052" s="31" customFormat="1" ht="13.35" customHeight="1" x14ac:dyDescent="0.2"/>
    <row r="3053" s="31" customFormat="1" ht="13.35" customHeight="1" x14ac:dyDescent="0.2"/>
    <row r="3054" s="31" customFormat="1" ht="13.35" customHeight="1" x14ac:dyDescent="0.2"/>
    <row r="3055" s="31" customFormat="1" ht="13.35" customHeight="1" x14ac:dyDescent="0.2"/>
    <row r="3056" s="31" customFormat="1" ht="13.35" customHeight="1" x14ac:dyDescent="0.2"/>
    <row r="3057" s="31" customFormat="1" ht="13.35" customHeight="1" x14ac:dyDescent="0.2"/>
    <row r="3058" s="31" customFormat="1" ht="13.35" customHeight="1" x14ac:dyDescent="0.2"/>
    <row r="3059" s="31" customFormat="1" ht="13.35" customHeight="1" x14ac:dyDescent="0.2"/>
    <row r="3060" s="31" customFormat="1" ht="13.35" customHeight="1" x14ac:dyDescent="0.2"/>
    <row r="3061" s="31" customFormat="1" ht="13.35" customHeight="1" x14ac:dyDescent="0.2"/>
    <row r="3062" s="31" customFormat="1" ht="13.35" customHeight="1" x14ac:dyDescent="0.2"/>
    <row r="3063" s="31" customFormat="1" ht="13.35" customHeight="1" x14ac:dyDescent="0.2"/>
    <row r="3064" s="31" customFormat="1" ht="13.35" customHeight="1" x14ac:dyDescent="0.2"/>
    <row r="3065" s="31" customFormat="1" ht="13.35" customHeight="1" x14ac:dyDescent="0.2"/>
    <row r="3066" s="31" customFormat="1" ht="13.35" customHeight="1" x14ac:dyDescent="0.2"/>
    <row r="3067" s="31" customFormat="1" ht="13.35" customHeight="1" x14ac:dyDescent="0.2"/>
    <row r="3068" s="31" customFormat="1" ht="13.35" customHeight="1" x14ac:dyDescent="0.2"/>
    <row r="3069" s="31" customFormat="1" ht="13.35" customHeight="1" x14ac:dyDescent="0.2"/>
    <row r="3070" s="31" customFormat="1" ht="13.35" customHeight="1" x14ac:dyDescent="0.2"/>
    <row r="3071" s="31" customFormat="1" ht="13.35" customHeight="1" x14ac:dyDescent="0.2"/>
    <row r="3072" s="31" customFormat="1" ht="13.35" customHeight="1" x14ac:dyDescent="0.2"/>
    <row r="3073" s="31" customFormat="1" ht="13.35" customHeight="1" x14ac:dyDescent="0.2"/>
    <row r="3074" s="31" customFormat="1" ht="13.35" customHeight="1" x14ac:dyDescent="0.2"/>
    <row r="3075" s="31" customFormat="1" ht="13.35" customHeight="1" x14ac:dyDescent="0.2"/>
    <row r="3076" s="31" customFormat="1" ht="13.35" customHeight="1" x14ac:dyDescent="0.2"/>
    <row r="3077" s="31" customFormat="1" ht="13.35" customHeight="1" x14ac:dyDescent="0.2"/>
    <row r="3078" s="31" customFormat="1" ht="13.35" customHeight="1" x14ac:dyDescent="0.2"/>
    <row r="3079" s="31" customFormat="1" ht="13.35" customHeight="1" x14ac:dyDescent="0.2"/>
    <row r="3080" s="31" customFormat="1" ht="13.35" customHeight="1" x14ac:dyDescent="0.2"/>
    <row r="3081" s="31" customFormat="1" ht="13.35" customHeight="1" x14ac:dyDescent="0.2"/>
    <row r="3082" s="31" customFormat="1" ht="13.35" customHeight="1" x14ac:dyDescent="0.2"/>
    <row r="3083" s="31" customFormat="1" ht="13.35" customHeight="1" x14ac:dyDescent="0.2"/>
    <row r="3084" s="31" customFormat="1" ht="13.35" customHeight="1" x14ac:dyDescent="0.2"/>
    <row r="3085" s="31" customFormat="1" ht="13.35" customHeight="1" x14ac:dyDescent="0.2"/>
    <row r="3086" s="31" customFormat="1" ht="13.35" customHeight="1" x14ac:dyDescent="0.2"/>
    <row r="3087" s="31" customFormat="1" ht="13.35" customHeight="1" x14ac:dyDescent="0.2"/>
    <row r="3088" s="31" customFormat="1" ht="13.35" customHeight="1" x14ac:dyDescent="0.2"/>
    <row r="3089" s="31" customFormat="1" ht="13.35" customHeight="1" x14ac:dyDescent="0.2"/>
    <row r="3090" s="31" customFormat="1" ht="13.35" customHeight="1" x14ac:dyDescent="0.2"/>
    <row r="3091" s="31" customFormat="1" ht="13.35" customHeight="1" x14ac:dyDescent="0.2"/>
    <row r="3092" s="31" customFormat="1" ht="13.35" customHeight="1" x14ac:dyDescent="0.2"/>
    <row r="3093" s="31" customFormat="1" ht="13.35" customHeight="1" x14ac:dyDescent="0.2"/>
    <row r="3094" s="31" customFormat="1" ht="13.35" customHeight="1" x14ac:dyDescent="0.2"/>
    <row r="3095" s="31" customFormat="1" ht="13.35" customHeight="1" x14ac:dyDescent="0.2"/>
    <row r="3096" s="31" customFormat="1" ht="13.35" customHeight="1" x14ac:dyDescent="0.2"/>
    <row r="3097" s="31" customFormat="1" ht="13.35" customHeight="1" x14ac:dyDescent="0.2"/>
    <row r="3098" s="31" customFormat="1" ht="13.35" customHeight="1" x14ac:dyDescent="0.2"/>
    <row r="3099" s="31" customFormat="1" ht="13.35" customHeight="1" x14ac:dyDescent="0.2"/>
    <row r="3100" s="31" customFormat="1" ht="13.35" customHeight="1" x14ac:dyDescent="0.2"/>
    <row r="3101" s="31" customFormat="1" ht="13.35" customHeight="1" x14ac:dyDescent="0.2"/>
    <row r="3102" s="31" customFormat="1" ht="13.35" customHeight="1" x14ac:dyDescent="0.2"/>
    <row r="3103" s="31" customFormat="1" ht="13.35" customHeight="1" x14ac:dyDescent="0.2"/>
    <row r="3104" s="31" customFormat="1" ht="13.35" customHeight="1" x14ac:dyDescent="0.2"/>
    <row r="3105" s="31" customFormat="1" ht="13.35" customHeight="1" x14ac:dyDescent="0.2"/>
    <row r="3106" s="31" customFormat="1" ht="13.35" customHeight="1" x14ac:dyDescent="0.2"/>
    <row r="3107" s="31" customFormat="1" ht="13.35" customHeight="1" x14ac:dyDescent="0.2"/>
    <row r="3108" s="31" customFormat="1" ht="13.35" customHeight="1" x14ac:dyDescent="0.2"/>
    <row r="3109" s="31" customFormat="1" ht="13.35" customHeight="1" x14ac:dyDescent="0.2"/>
    <row r="3110" s="31" customFormat="1" ht="13.35" customHeight="1" x14ac:dyDescent="0.2"/>
    <row r="3111" s="31" customFormat="1" ht="13.35" customHeight="1" x14ac:dyDescent="0.2"/>
    <row r="3112" s="31" customFormat="1" ht="13.35" customHeight="1" x14ac:dyDescent="0.2"/>
    <row r="3113" s="31" customFormat="1" ht="13.35" customHeight="1" x14ac:dyDescent="0.2"/>
    <row r="3114" s="31" customFormat="1" ht="13.35" customHeight="1" x14ac:dyDescent="0.2"/>
    <row r="3115" s="31" customFormat="1" ht="13.35" customHeight="1" x14ac:dyDescent="0.2"/>
    <row r="3116" s="31" customFormat="1" ht="13.35" customHeight="1" x14ac:dyDescent="0.2"/>
    <row r="3117" s="31" customFormat="1" ht="13.35" customHeight="1" x14ac:dyDescent="0.2"/>
    <row r="3118" s="31" customFormat="1" ht="13.35" customHeight="1" x14ac:dyDescent="0.2"/>
    <row r="3119" s="31" customFormat="1" ht="13.35" customHeight="1" x14ac:dyDescent="0.2"/>
    <row r="3120" s="31" customFormat="1" ht="13.35" customHeight="1" x14ac:dyDescent="0.2"/>
    <row r="3121" s="31" customFormat="1" ht="13.35" customHeight="1" x14ac:dyDescent="0.2"/>
    <row r="3122" s="31" customFormat="1" ht="13.35" customHeight="1" x14ac:dyDescent="0.2"/>
    <row r="3123" s="31" customFormat="1" ht="13.35" customHeight="1" x14ac:dyDescent="0.2"/>
    <row r="3124" s="31" customFormat="1" ht="13.35" customHeight="1" x14ac:dyDescent="0.2"/>
    <row r="3125" s="31" customFormat="1" ht="13.35" customHeight="1" x14ac:dyDescent="0.2"/>
    <row r="3126" s="31" customFormat="1" ht="13.35" customHeight="1" x14ac:dyDescent="0.2"/>
    <row r="3127" s="31" customFormat="1" ht="13.35" customHeight="1" x14ac:dyDescent="0.2"/>
    <row r="3128" s="31" customFormat="1" ht="13.35" customHeight="1" x14ac:dyDescent="0.2"/>
    <row r="3129" s="31" customFormat="1" ht="13.35" customHeight="1" x14ac:dyDescent="0.2"/>
    <row r="3130" s="31" customFormat="1" ht="13.35" customHeight="1" x14ac:dyDescent="0.2"/>
    <row r="3131" s="31" customFormat="1" ht="13.35" customHeight="1" x14ac:dyDescent="0.2"/>
    <row r="3132" s="31" customFormat="1" ht="13.35" customHeight="1" x14ac:dyDescent="0.2"/>
    <row r="3133" s="31" customFormat="1" ht="13.35" customHeight="1" x14ac:dyDescent="0.2"/>
    <row r="3134" s="31" customFormat="1" ht="13.35" customHeight="1" x14ac:dyDescent="0.2"/>
    <row r="3135" s="31" customFormat="1" ht="13.35" customHeight="1" x14ac:dyDescent="0.2"/>
    <row r="3136" s="31" customFormat="1" ht="13.35" customHeight="1" x14ac:dyDescent="0.2"/>
    <row r="3137" s="31" customFormat="1" ht="13.35" customHeight="1" x14ac:dyDescent="0.2"/>
    <row r="3138" s="31" customFormat="1" ht="13.35" customHeight="1" x14ac:dyDescent="0.2"/>
    <row r="3139" s="31" customFormat="1" ht="13.35" customHeight="1" x14ac:dyDescent="0.2"/>
    <row r="3140" s="31" customFormat="1" ht="13.35" customHeight="1" x14ac:dyDescent="0.2"/>
    <row r="3141" s="31" customFormat="1" ht="13.35" customHeight="1" x14ac:dyDescent="0.2"/>
    <row r="3142" s="31" customFormat="1" ht="13.35" customHeight="1" x14ac:dyDescent="0.2"/>
    <row r="3143" s="31" customFormat="1" ht="13.35" customHeight="1" x14ac:dyDescent="0.2"/>
    <row r="3144" s="31" customFormat="1" ht="13.35" customHeight="1" x14ac:dyDescent="0.2"/>
    <row r="3145" s="31" customFormat="1" ht="13.35" customHeight="1" x14ac:dyDescent="0.2"/>
    <row r="3146" s="31" customFormat="1" ht="13.35" customHeight="1" x14ac:dyDescent="0.2"/>
    <row r="3147" s="31" customFormat="1" ht="13.35" customHeight="1" x14ac:dyDescent="0.2"/>
    <row r="3148" s="31" customFormat="1" ht="13.35" customHeight="1" x14ac:dyDescent="0.2"/>
    <row r="3149" s="31" customFormat="1" ht="13.35" customHeight="1" x14ac:dyDescent="0.2"/>
    <row r="3150" s="31" customFormat="1" ht="13.35" customHeight="1" x14ac:dyDescent="0.2"/>
    <row r="3151" s="31" customFormat="1" ht="13.35" customHeight="1" x14ac:dyDescent="0.2"/>
    <row r="3152" s="31" customFormat="1" ht="13.35" customHeight="1" x14ac:dyDescent="0.2"/>
    <row r="3153" spans="3:10" s="31" customFormat="1" ht="13.35" customHeight="1" x14ac:dyDescent="0.2"/>
    <row r="3154" spans="3:10" s="31" customFormat="1" ht="13.35" customHeight="1" x14ac:dyDescent="0.2"/>
    <row r="3155" spans="3:10" s="31" customFormat="1" ht="13.35" customHeight="1" x14ac:dyDescent="0.2"/>
    <row r="3156" spans="3:10" s="31" customFormat="1" ht="13.35" customHeight="1" x14ac:dyDescent="0.2"/>
    <row r="3157" spans="3:10" s="31" customFormat="1" ht="13.35" customHeight="1" x14ac:dyDescent="0.2"/>
    <row r="3158" spans="3:10" s="31" customFormat="1" ht="13.35" customHeight="1" x14ac:dyDescent="0.2"/>
    <row r="3159" spans="3:10" s="31" customFormat="1" ht="13.35" customHeight="1" x14ac:dyDescent="0.2"/>
    <row r="3160" spans="3:10" s="31" customFormat="1" ht="13.35" customHeight="1" x14ac:dyDescent="0.2"/>
    <row r="3161" spans="3:10" s="31" customFormat="1" ht="13.35" customHeight="1" x14ac:dyDescent="0.2"/>
    <row r="3162" spans="3:10" s="31" customFormat="1" ht="13.35" customHeight="1" x14ac:dyDescent="0.2"/>
    <row r="3163" spans="3:10" s="31" customFormat="1" ht="13.35" customHeight="1" x14ac:dyDescent="0.2"/>
    <row r="3164" spans="3:10" s="31" customFormat="1" ht="13.35" customHeight="1" x14ac:dyDescent="0.2"/>
    <row r="3165" spans="3:10" x14ac:dyDescent="0.2">
      <c r="C3165" s="31"/>
      <c r="D3165" s="31"/>
      <c r="E3165" s="31"/>
      <c r="F3165" s="31"/>
      <c r="G3165" s="31"/>
      <c r="I3165" s="31"/>
      <c r="J3165" s="31"/>
    </row>
  </sheetData>
  <mergeCells count="12">
    <mergeCell ref="C4:D9"/>
    <mergeCell ref="E4:E9"/>
    <mergeCell ref="F4:F9"/>
    <mergeCell ref="L4:L9"/>
    <mergeCell ref="M4:M9"/>
    <mergeCell ref="N4:N9"/>
    <mergeCell ref="O4:O9"/>
    <mergeCell ref="G4:G9"/>
    <mergeCell ref="H4:H9"/>
    <mergeCell ref="I4:I9"/>
    <mergeCell ref="J4:J9"/>
    <mergeCell ref="K4:K9"/>
  </mergeCells>
  <hyperlinks>
    <hyperlink ref="J44"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Q99"/>
  <sheetViews>
    <sheetView showGridLines="0" zoomScaleNormal="100" zoomScaleSheetLayoutView="90" workbookViewId="0"/>
  </sheetViews>
  <sheetFormatPr defaultColWidth="9.140625" defaultRowHeight="12.75" x14ac:dyDescent="0.2"/>
  <cols>
    <col min="1" max="1" width="3.7109375" style="96" customWidth="1"/>
    <col min="2" max="2" width="0.85546875" style="31" customWidth="1"/>
    <col min="3" max="3" width="40.7109375" style="132" customWidth="1"/>
    <col min="4" max="6" width="8.85546875" style="65" customWidth="1"/>
    <col min="7" max="7" width="8.85546875" style="134" customWidth="1"/>
    <col min="8" max="15" width="8.85546875" style="95" customWidth="1"/>
    <col min="16" max="16384" width="9.140625" style="96"/>
  </cols>
  <sheetData>
    <row r="1" spans="2:17" s="94" customFormat="1" ht="15" customHeight="1" x14ac:dyDescent="0.2">
      <c r="B1" s="238" t="s">
        <v>286</v>
      </c>
      <c r="C1" s="156"/>
      <c r="D1" s="122"/>
      <c r="E1" s="122"/>
      <c r="F1" s="123"/>
      <c r="G1" s="124"/>
      <c r="H1" s="93"/>
      <c r="I1" s="93"/>
      <c r="J1" s="93"/>
      <c r="K1" s="93"/>
      <c r="L1" s="93"/>
      <c r="M1" s="93"/>
      <c r="N1" s="93"/>
      <c r="O1" s="93"/>
    </row>
    <row r="2" spans="2:17" s="94" customFormat="1" ht="38.1" customHeight="1" x14ac:dyDescent="0.2">
      <c r="B2" s="541"/>
      <c r="C2" s="548" t="s">
        <v>141</v>
      </c>
      <c r="D2" s="873" t="s">
        <v>371</v>
      </c>
      <c r="E2" s="874"/>
      <c r="F2" s="875"/>
      <c r="G2" s="882" t="s">
        <v>372</v>
      </c>
      <c r="H2" s="883"/>
      <c r="I2" s="884"/>
      <c r="J2" s="882" t="s">
        <v>234</v>
      </c>
      <c r="K2" s="883"/>
      <c r="L2" s="884"/>
      <c r="M2" s="883" t="s">
        <v>373</v>
      </c>
      <c r="N2" s="883"/>
      <c r="O2" s="884"/>
    </row>
    <row r="3" spans="2:17" s="125" customFormat="1" ht="24.95" customHeight="1" x14ac:dyDescent="0.2">
      <c r="B3" s="543"/>
      <c r="C3" s="549" t="s">
        <v>168</v>
      </c>
      <c r="D3" s="544" t="s">
        <v>169</v>
      </c>
      <c r="E3" s="544" t="s">
        <v>170</v>
      </c>
      <c r="F3" s="545" t="s">
        <v>22</v>
      </c>
      <c r="G3" s="544" t="s">
        <v>169</v>
      </c>
      <c r="H3" s="544" t="s">
        <v>170</v>
      </c>
      <c r="I3" s="545" t="s">
        <v>22</v>
      </c>
      <c r="J3" s="544" t="s">
        <v>169</v>
      </c>
      <c r="K3" s="544" t="s">
        <v>170</v>
      </c>
      <c r="L3" s="545" t="s">
        <v>22</v>
      </c>
      <c r="M3" s="544" t="s">
        <v>169</v>
      </c>
      <c r="N3" s="544" t="s">
        <v>170</v>
      </c>
      <c r="O3" s="545" t="s">
        <v>22</v>
      </c>
    </row>
    <row r="4" spans="2:17" ht="13.35" customHeight="1" x14ac:dyDescent="0.2">
      <c r="B4" s="126"/>
      <c r="C4" s="398" t="s">
        <v>222</v>
      </c>
      <c r="D4" s="128">
        <v>45192</v>
      </c>
      <c r="E4" s="128">
        <v>10070</v>
      </c>
      <c r="F4" s="129">
        <v>55262</v>
      </c>
      <c r="G4" s="128">
        <v>41124</v>
      </c>
      <c r="H4" s="128">
        <v>8779</v>
      </c>
      <c r="I4" s="129">
        <v>49903</v>
      </c>
      <c r="J4" s="128">
        <v>36487</v>
      </c>
      <c r="K4" s="128">
        <v>8501</v>
      </c>
      <c r="L4" s="129">
        <v>44988</v>
      </c>
      <c r="M4" s="128">
        <v>21776</v>
      </c>
      <c r="N4" s="128">
        <v>6635</v>
      </c>
      <c r="O4" s="129">
        <v>28411</v>
      </c>
      <c r="P4" s="143"/>
      <c r="Q4" s="143"/>
    </row>
    <row r="5" spans="2:17" ht="13.35" customHeight="1" x14ac:dyDescent="0.2">
      <c r="B5" s="126"/>
      <c r="C5" s="550" t="s">
        <v>1</v>
      </c>
      <c r="D5" s="128">
        <v>16618</v>
      </c>
      <c r="E5" s="128">
        <v>4715</v>
      </c>
      <c r="F5" s="129">
        <v>21333</v>
      </c>
      <c r="G5" s="128">
        <v>16816</v>
      </c>
      <c r="H5" s="128">
        <v>4654</v>
      </c>
      <c r="I5" s="129">
        <v>21470</v>
      </c>
      <c r="J5" s="128">
        <f>15807-1</f>
        <v>15806</v>
      </c>
      <c r="K5" s="128">
        <v>4456</v>
      </c>
      <c r="L5" s="129">
        <v>20263</v>
      </c>
      <c r="M5" s="128">
        <f>11587-1</f>
        <v>11586</v>
      </c>
      <c r="N5" s="128">
        <v>3828</v>
      </c>
      <c r="O5" s="129">
        <v>15415</v>
      </c>
    </row>
    <row r="6" spans="2:17" ht="13.35" customHeight="1" x14ac:dyDescent="0.2">
      <c r="B6" s="126"/>
      <c r="C6" s="550" t="s">
        <v>81</v>
      </c>
      <c r="D6" s="128">
        <v>1854</v>
      </c>
      <c r="E6" s="128">
        <v>867</v>
      </c>
      <c r="F6" s="129">
        <v>2721</v>
      </c>
      <c r="G6" s="128">
        <v>1807</v>
      </c>
      <c r="H6" s="128">
        <v>769</v>
      </c>
      <c r="I6" s="129">
        <v>2576</v>
      </c>
      <c r="J6" s="128">
        <v>1558</v>
      </c>
      <c r="K6" s="128">
        <v>736</v>
      </c>
      <c r="L6" s="129">
        <v>2294</v>
      </c>
      <c r="M6" s="128">
        <v>1196</v>
      </c>
      <c r="N6" s="128">
        <v>623</v>
      </c>
      <c r="O6" s="129">
        <v>1819</v>
      </c>
    </row>
    <row r="7" spans="2:17" ht="13.35" customHeight="1" x14ac:dyDescent="0.2">
      <c r="B7" s="126"/>
      <c r="C7" s="550" t="s">
        <v>2</v>
      </c>
      <c r="D7" s="128">
        <v>17449</v>
      </c>
      <c r="E7" s="128">
        <v>4833</v>
      </c>
      <c r="F7" s="129">
        <v>22282</v>
      </c>
      <c r="G7" s="128">
        <v>17817</v>
      </c>
      <c r="H7" s="128">
        <v>4793</v>
      </c>
      <c r="I7" s="129">
        <v>22610</v>
      </c>
      <c r="J7" s="128">
        <v>16673</v>
      </c>
      <c r="K7" s="128">
        <v>4701</v>
      </c>
      <c r="L7" s="129">
        <v>21374</v>
      </c>
      <c r="M7" s="128">
        <v>11939</v>
      </c>
      <c r="N7" s="128">
        <v>3974</v>
      </c>
      <c r="O7" s="129">
        <v>15913</v>
      </c>
    </row>
    <row r="8" spans="2:17" ht="13.35" customHeight="1" x14ac:dyDescent="0.2">
      <c r="B8" s="126"/>
      <c r="C8" s="550" t="s">
        <v>82</v>
      </c>
      <c r="D8" s="128">
        <v>2961</v>
      </c>
      <c r="E8" s="128">
        <v>2138</v>
      </c>
      <c r="F8" s="129">
        <v>5099</v>
      </c>
      <c r="G8" s="128">
        <v>2906</v>
      </c>
      <c r="H8" s="128">
        <v>2103</v>
      </c>
      <c r="I8" s="129">
        <v>5009</v>
      </c>
      <c r="J8" s="128">
        <v>2606</v>
      </c>
      <c r="K8" s="128">
        <v>2025</v>
      </c>
      <c r="L8" s="129">
        <v>4631</v>
      </c>
      <c r="M8" s="128">
        <v>1765</v>
      </c>
      <c r="N8" s="128">
        <v>1603</v>
      </c>
      <c r="O8" s="129">
        <v>3368</v>
      </c>
    </row>
    <row r="9" spans="2:17" ht="13.35" customHeight="1" x14ac:dyDescent="0.2">
      <c r="B9" s="126"/>
      <c r="C9" s="550" t="s">
        <v>3</v>
      </c>
      <c r="D9" s="128">
        <v>2348</v>
      </c>
      <c r="E9" s="128">
        <v>1080</v>
      </c>
      <c r="F9" s="129">
        <v>3428</v>
      </c>
      <c r="G9" s="128">
        <v>2387</v>
      </c>
      <c r="H9" s="128">
        <v>1119</v>
      </c>
      <c r="I9" s="129">
        <v>3506</v>
      </c>
      <c r="J9" s="128">
        <v>2216</v>
      </c>
      <c r="K9" s="128">
        <v>1089</v>
      </c>
      <c r="L9" s="129">
        <v>3305</v>
      </c>
      <c r="M9" s="128">
        <v>1562</v>
      </c>
      <c r="N9" s="128">
        <v>915</v>
      </c>
      <c r="O9" s="129">
        <v>2477</v>
      </c>
    </row>
    <row r="10" spans="2:17" ht="13.35" customHeight="1" x14ac:dyDescent="0.2">
      <c r="B10" s="126"/>
      <c r="C10" s="550" t="s">
        <v>83</v>
      </c>
      <c r="D10" s="128">
        <v>751</v>
      </c>
      <c r="E10" s="128">
        <v>525</v>
      </c>
      <c r="F10" s="129">
        <v>1276</v>
      </c>
      <c r="G10" s="128">
        <v>827</v>
      </c>
      <c r="H10" s="128">
        <v>478</v>
      </c>
      <c r="I10" s="129">
        <v>1305</v>
      </c>
      <c r="J10" s="128">
        <v>719</v>
      </c>
      <c r="K10" s="128">
        <v>506</v>
      </c>
      <c r="L10" s="129">
        <v>1225</v>
      </c>
      <c r="M10" s="128">
        <v>438</v>
      </c>
      <c r="N10" s="128">
        <v>413</v>
      </c>
      <c r="O10" s="129">
        <v>851</v>
      </c>
    </row>
    <row r="11" spans="2:17" s="23" customFormat="1" ht="13.35" customHeight="1" x14ac:dyDescent="0.2">
      <c r="B11" s="29"/>
      <c r="C11" s="550" t="s">
        <v>4</v>
      </c>
      <c r="D11" s="128">
        <v>49415</v>
      </c>
      <c r="E11" s="128">
        <v>13367</v>
      </c>
      <c r="F11" s="129">
        <v>62782</v>
      </c>
      <c r="G11" s="128">
        <v>53228</v>
      </c>
      <c r="H11" s="128">
        <v>12695</v>
      </c>
      <c r="I11" s="129">
        <v>65923</v>
      </c>
      <c r="J11" s="128">
        <v>51869</v>
      </c>
      <c r="K11" s="128">
        <v>11986</v>
      </c>
      <c r="L11" s="129">
        <v>63855</v>
      </c>
      <c r="M11" s="128">
        <v>33273</v>
      </c>
      <c r="N11" s="128">
        <v>9596</v>
      </c>
      <c r="O11" s="129">
        <v>42869</v>
      </c>
    </row>
    <row r="12" spans="2:17" s="23" customFormat="1" ht="13.35" customHeight="1" x14ac:dyDescent="0.2">
      <c r="B12" s="29"/>
      <c r="C12" s="550" t="s">
        <v>5</v>
      </c>
      <c r="D12" s="128">
        <v>4558</v>
      </c>
      <c r="E12" s="128">
        <v>1788</v>
      </c>
      <c r="F12" s="129">
        <v>6346</v>
      </c>
      <c r="G12" s="128">
        <v>4672</v>
      </c>
      <c r="H12" s="128">
        <v>1824</v>
      </c>
      <c r="I12" s="129">
        <v>6496</v>
      </c>
      <c r="J12" s="128">
        <v>4209</v>
      </c>
      <c r="K12" s="128">
        <v>1854</v>
      </c>
      <c r="L12" s="129">
        <v>6063</v>
      </c>
      <c r="M12" s="128">
        <v>2777</v>
      </c>
      <c r="N12" s="128">
        <v>1457</v>
      </c>
      <c r="O12" s="129">
        <v>4234</v>
      </c>
    </row>
    <row r="13" spans="2:17" s="23" customFormat="1" ht="13.35" customHeight="1" x14ac:dyDescent="0.2">
      <c r="B13" s="29"/>
      <c r="C13" s="406" t="s">
        <v>84</v>
      </c>
      <c r="D13" s="128">
        <v>1586</v>
      </c>
      <c r="E13" s="128">
        <v>755</v>
      </c>
      <c r="F13" s="129">
        <v>2341</v>
      </c>
      <c r="G13" s="128">
        <v>1700</v>
      </c>
      <c r="H13" s="128">
        <v>740</v>
      </c>
      <c r="I13" s="129">
        <v>2440</v>
      </c>
      <c r="J13" s="128">
        <v>1577</v>
      </c>
      <c r="K13" s="128">
        <v>722</v>
      </c>
      <c r="L13" s="129">
        <v>2299</v>
      </c>
      <c r="M13" s="128">
        <v>1147</v>
      </c>
      <c r="N13" s="128">
        <v>611</v>
      </c>
      <c r="O13" s="129">
        <v>1758</v>
      </c>
    </row>
    <row r="14" spans="2:17" s="23" customFormat="1" ht="13.35" customHeight="1" x14ac:dyDescent="0.2">
      <c r="B14" s="29"/>
      <c r="C14" s="406" t="s">
        <v>85</v>
      </c>
      <c r="D14" s="128">
        <v>164073</v>
      </c>
      <c r="E14" s="128">
        <v>68886</v>
      </c>
      <c r="F14" s="129">
        <v>232959</v>
      </c>
      <c r="G14" s="128">
        <v>159659</v>
      </c>
      <c r="H14" s="128">
        <v>66783</v>
      </c>
      <c r="I14" s="129">
        <v>226442</v>
      </c>
      <c r="J14" s="128">
        <v>142351</v>
      </c>
      <c r="K14" s="128">
        <v>64820</v>
      </c>
      <c r="L14" s="129">
        <v>207171</v>
      </c>
      <c r="M14" s="128">
        <v>96292</v>
      </c>
      <c r="N14" s="128">
        <v>54468</v>
      </c>
      <c r="O14" s="129">
        <v>150760</v>
      </c>
    </row>
    <row r="15" spans="2:17" s="23" customFormat="1" ht="13.35" customHeight="1" x14ac:dyDescent="0.2">
      <c r="B15" s="29"/>
      <c r="C15" s="406" t="s">
        <v>6</v>
      </c>
      <c r="D15" s="128">
        <v>3974</v>
      </c>
      <c r="E15" s="128">
        <v>1776</v>
      </c>
      <c r="F15" s="129">
        <v>5750</v>
      </c>
      <c r="G15" s="128">
        <v>3945</v>
      </c>
      <c r="H15" s="128">
        <v>1791</v>
      </c>
      <c r="I15" s="129">
        <v>5736</v>
      </c>
      <c r="J15" s="128">
        <v>3588</v>
      </c>
      <c r="K15" s="128">
        <v>1654</v>
      </c>
      <c r="L15" s="129">
        <v>5242</v>
      </c>
      <c r="M15" s="128">
        <v>2705</v>
      </c>
      <c r="N15" s="128">
        <v>1475</v>
      </c>
      <c r="O15" s="129">
        <v>4180</v>
      </c>
    </row>
    <row r="16" spans="2:17" s="23" customFormat="1" ht="13.35" customHeight="1" x14ac:dyDescent="0.2">
      <c r="B16" s="29"/>
      <c r="C16" s="406" t="s">
        <v>223</v>
      </c>
      <c r="D16" s="128">
        <v>240</v>
      </c>
      <c r="E16" s="128">
        <v>130</v>
      </c>
      <c r="F16" s="129">
        <v>370</v>
      </c>
      <c r="G16" s="128">
        <v>232</v>
      </c>
      <c r="H16" s="128">
        <v>112</v>
      </c>
      <c r="I16" s="129">
        <v>344</v>
      </c>
      <c r="J16" s="128">
        <v>194</v>
      </c>
      <c r="K16" s="128">
        <v>119</v>
      </c>
      <c r="L16" s="129">
        <v>313</v>
      </c>
      <c r="M16" s="128">
        <v>140</v>
      </c>
      <c r="N16" s="128">
        <v>101</v>
      </c>
      <c r="O16" s="129">
        <v>241</v>
      </c>
    </row>
    <row r="17" spans="2:15" s="23" customFormat="1" ht="13.35" customHeight="1" x14ac:dyDescent="0.2">
      <c r="B17" s="29"/>
      <c r="C17" s="406" t="s">
        <v>7</v>
      </c>
      <c r="D17" s="128">
        <v>245</v>
      </c>
      <c r="E17" s="128">
        <v>117</v>
      </c>
      <c r="F17" s="129">
        <v>362</v>
      </c>
      <c r="G17" s="128">
        <v>263</v>
      </c>
      <c r="H17" s="128">
        <v>95</v>
      </c>
      <c r="I17" s="129">
        <v>358</v>
      </c>
      <c r="J17" s="128">
        <v>204</v>
      </c>
      <c r="K17" s="128">
        <v>75</v>
      </c>
      <c r="L17" s="129">
        <v>279</v>
      </c>
      <c r="M17" s="128">
        <v>81</v>
      </c>
      <c r="N17" s="128">
        <v>17</v>
      </c>
      <c r="O17" s="129">
        <v>98</v>
      </c>
    </row>
    <row r="18" spans="2:15" s="23" customFormat="1" ht="13.35" customHeight="1" x14ac:dyDescent="0.2">
      <c r="B18" s="29"/>
      <c r="C18" s="406" t="s">
        <v>8</v>
      </c>
      <c r="D18" s="128">
        <v>6615</v>
      </c>
      <c r="E18" s="128">
        <v>4774</v>
      </c>
      <c r="F18" s="129">
        <v>11389</v>
      </c>
      <c r="G18" s="128">
        <v>6080</v>
      </c>
      <c r="H18" s="128">
        <v>4309</v>
      </c>
      <c r="I18" s="129">
        <v>10389</v>
      </c>
      <c r="J18" s="128">
        <v>5391</v>
      </c>
      <c r="K18" s="128">
        <v>4230</v>
      </c>
      <c r="L18" s="129">
        <v>9621</v>
      </c>
      <c r="M18" s="128">
        <v>3607</v>
      </c>
      <c r="N18" s="128">
        <v>3415</v>
      </c>
      <c r="O18" s="129">
        <v>7022</v>
      </c>
    </row>
    <row r="19" spans="2:15" s="23" customFormat="1" ht="13.35" customHeight="1" x14ac:dyDescent="0.2">
      <c r="B19" s="29"/>
      <c r="C19" s="406" t="s">
        <v>86</v>
      </c>
      <c r="D19" s="128">
        <v>3932</v>
      </c>
      <c r="E19" s="128">
        <v>3575</v>
      </c>
      <c r="F19" s="129">
        <v>7507</v>
      </c>
      <c r="G19" s="128">
        <v>3340</v>
      </c>
      <c r="H19" s="128">
        <v>3362</v>
      </c>
      <c r="I19" s="129">
        <v>6702</v>
      </c>
      <c r="J19" s="128">
        <v>2943</v>
      </c>
      <c r="K19" s="128">
        <v>3326</v>
      </c>
      <c r="L19" s="129">
        <v>6269</v>
      </c>
      <c r="M19" s="128">
        <v>2025</v>
      </c>
      <c r="N19" s="128">
        <v>2881</v>
      </c>
      <c r="O19" s="129">
        <v>4906</v>
      </c>
    </row>
    <row r="20" spans="2:15" s="23" customFormat="1" ht="13.35" customHeight="1" x14ac:dyDescent="0.2">
      <c r="B20" s="29"/>
      <c r="C20" s="406" t="s">
        <v>174</v>
      </c>
      <c r="D20" s="128">
        <v>4076</v>
      </c>
      <c r="E20" s="128">
        <v>3568</v>
      </c>
      <c r="F20" s="129">
        <v>7644</v>
      </c>
      <c r="G20" s="128">
        <v>4135</v>
      </c>
      <c r="H20" s="128">
        <v>2970</v>
      </c>
      <c r="I20" s="129">
        <v>7105</v>
      </c>
      <c r="J20" s="128">
        <v>3631</v>
      </c>
      <c r="K20" s="128">
        <v>2814</v>
      </c>
      <c r="L20" s="129">
        <v>6445</v>
      </c>
      <c r="M20" s="128">
        <v>2448</v>
      </c>
      <c r="N20" s="128">
        <v>2390</v>
      </c>
      <c r="O20" s="129">
        <v>4838</v>
      </c>
    </row>
    <row r="21" spans="2:15" s="23" customFormat="1" ht="13.35" customHeight="1" x14ac:dyDescent="0.2">
      <c r="B21" s="29"/>
      <c r="C21" s="406" t="s">
        <v>9</v>
      </c>
      <c r="D21" s="128">
        <v>2151</v>
      </c>
      <c r="E21" s="128">
        <v>571</v>
      </c>
      <c r="F21" s="129">
        <v>2722</v>
      </c>
      <c r="G21" s="128">
        <v>2097</v>
      </c>
      <c r="H21" s="128">
        <v>549</v>
      </c>
      <c r="I21" s="129">
        <v>2646</v>
      </c>
      <c r="J21" s="128">
        <v>1732</v>
      </c>
      <c r="K21" s="128">
        <v>456</v>
      </c>
      <c r="L21" s="129">
        <v>2188</v>
      </c>
      <c r="M21" s="128">
        <v>827</v>
      </c>
      <c r="N21" s="128">
        <v>228</v>
      </c>
      <c r="O21" s="129">
        <v>1055</v>
      </c>
    </row>
    <row r="22" spans="2:15" s="23" customFormat="1" ht="13.35" customHeight="1" x14ac:dyDescent="0.2">
      <c r="B22" s="29"/>
      <c r="C22" s="406" t="s">
        <v>10</v>
      </c>
      <c r="D22" s="128">
        <v>4738</v>
      </c>
      <c r="E22" s="128">
        <v>2578</v>
      </c>
      <c r="F22" s="129">
        <v>7316</v>
      </c>
      <c r="G22" s="128">
        <v>4763</v>
      </c>
      <c r="H22" s="128">
        <v>2446</v>
      </c>
      <c r="I22" s="129">
        <v>7209</v>
      </c>
      <c r="J22" s="128">
        <v>4339</v>
      </c>
      <c r="K22" s="128">
        <v>2345</v>
      </c>
      <c r="L22" s="129">
        <v>6684</v>
      </c>
      <c r="M22" s="128">
        <v>3148</v>
      </c>
      <c r="N22" s="128">
        <v>1852</v>
      </c>
      <c r="O22" s="129">
        <v>5000</v>
      </c>
    </row>
    <row r="23" spans="2:15" s="23" customFormat="1" ht="13.35" customHeight="1" x14ac:dyDescent="0.2">
      <c r="B23" s="29"/>
      <c r="C23" s="406" t="s">
        <v>11</v>
      </c>
      <c r="D23" s="128">
        <v>4351</v>
      </c>
      <c r="E23" s="128">
        <v>2047</v>
      </c>
      <c r="F23" s="129">
        <v>6398</v>
      </c>
      <c r="G23" s="128">
        <v>4517</v>
      </c>
      <c r="H23" s="128">
        <v>1916</v>
      </c>
      <c r="I23" s="129">
        <v>6433</v>
      </c>
      <c r="J23" s="128">
        <v>4086</v>
      </c>
      <c r="K23" s="128">
        <v>1780</v>
      </c>
      <c r="L23" s="129">
        <v>5866</v>
      </c>
      <c r="M23" s="128">
        <v>2714</v>
      </c>
      <c r="N23" s="128">
        <v>1468</v>
      </c>
      <c r="O23" s="129">
        <v>4182</v>
      </c>
    </row>
    <row r="24" spans="2:15" s="23" customFormat="1" ht="13.35" customHeight="1" x14ac:dyDescent="0.2">
      <c r="B24" s="29"/>
      <c r="C24" s="406" t="s">
        <v>12</v>
      </c>
      <c r="D24" s="128">
        <v>6312</v>
      </c>
      <c r="E24" s="128">
        <v>2065</v>
      </c>
      <c r="F24" s="129">
        <v>8377</v>
      </c>
      <c r="G24" s="128">
        <v>6532</v>
      </c>
      <c r="H24" s="128">
        <v>2060</v>
      </c>
      <c r="I24" s="129">
        <v>8592</v>
      </c>
      <c r="J24" s="128">
        <v>5909</v>
      </c>
      <c r="K24" s="128">
        <v>2010</v>
      </c>
      <c r="L24" s="129">
        <v>7919</v>
      </c>
      <c r="M24" s="128">
        <v>4151</v>
      </c>
      <c r="N24" s="128">
        <v>1644</v>
      </c>
      <c r="O24" s="129">
        <v>5795</v>
      </c>
    </row>
    <row r="25" spans="2:15" s="23" customFormat="1" ht="13.35" customHeight="1" x14ac:dyDescent="0.2">
      <c r="B25" s="29"/>
      <c r="C25" s="406" t="s">
        <v>87</v>
      </c>
      <c r="D25" s="128">
        <v>4659</v>
      </c>
      <c r="E25" s="128">
        <v>1499</v>
      </c>
      <c r="F25" s="129">
        <v>6158</v>
      </c>
      <c r="G25" s="128">
        <v>4766</v>
      </c>
      <c r="H25" s="128">
        <v>1459</v>
      </c>
      <c r="I25" s="129">
        <v>6225</v>
      </c>
      <c r="J25" s="128">
        <v>4201</v>
      </c>
      <c r="K25" s="128">
        <v>1449</v>
      </c>
      <c r="L25" s="129">
        <v>5650</v>
      </c>
      <c r="M25" s="128">
        <v>2904</v>
      </c>
      <c r="N25" s="128">
        <v>1150</v>
      </c>
      <c r="O25" s="129">
        <v>4054</v>
      </c>
    </row>
    <row r="26" spans="2:15" s="23" customFormat="1" ht="13.35" customHeight="1" x14ac:dyDescent="0.2">
      <c r="B26" s="29"/>
      <c r="C26" s="406" t="s">
        <v>13</v>
      </c>
      <c r="D26" s="128">
        <v>1287</v>
      </c>
      <c r="E26" s="128">
        <v>379</v>
      </c>
      <c r="F26" s="129">
        <v>1666</v>
      </c>
      <c r="G26" s="128">
        <v>1387</v>
      </c>
      <c r="H26" s="128">
        <v>378</v>
      </c>
      <c r="I26" s="129">
        <v>1765</v>
      </c>
      <c r="J26" s="128">
        <v>1266</v>
      </c>
      <c r="K26" s="128">
        <v>362</v>
      </c>
      <c r="L26" s="129">
        <v>1628</v>
      </c>
      <c r="M26" s="128">
        <v>828</v>
      </c>
      <c r="N26" s="128">
        <v>282</v>
      </c>
      <c r="O26" s="129">
        <v>1110</v>
      </c>
    </row>
    <row r="27" spans="2:15" s="23" customFormat="1" ht="13.35" customHeight="1" x14ac:dyDescent="0.2">
      <c r="B27" s="29"/>
      <c r="C27" s="406" t="s">
        <v>14</v>
      </c>
      <c r="D27" s="128">
        <v>61504</v>
      </c>
      <c r="E27" s="128">
        <v>24064</v>
      </c>
      <c r="F27" s="129">
        <v>85568</v>
      </c>
      <c r="G27" s="128">
        <v>58174</v>
      </c>
      <c r="H27" s="128">
        <v>22177</v>
      </c>
      <c r="I27" s="129">
        <v>80351</v>
      </c>
      <c r="J27" s="128">
        <v>50781</v>
      </c>
      <c r="K27" s="128">
        <v>21575</v>
      </c>
      <c r="L27" s="129">
        <v>72356</v>
      </c>
      <c r="M27" s="128">
        <v>30643</v>
      </c>
      <c r="N27" s="128">
        <v>17104</v>
      </c>
      <c r="O27" s="129">
        <v>47747</v>
      </c>
    </row>
    <row r="28" spans="2:15" s="23" customFormat="1" ht="13.35" customHeight="1" x14ac:dyDescent="0.2">
      <c r="B28" s="29"/>
      <c r="C28" s="406" t="s">
        <v>15</v>
      </c>
      <c r="D28" s="128">
        <v>722</v>
      </c>
      <c r="E28" s="128">
        <v>465</v>
      </c>
      <c r="F28" s="129">
        <v>1187</v>
      </c>
      <c r="G28" s="128">
        <v>729</v>
      </c>
      <c r="H28" s="128">
        <v>477</v>
      </c>
      <c r="I28" s="129">
        <v>1206</v>
      </c>
      <c r="J28" s="128">
        <v>711</v>
      </c>
      <c r="K28" s="128">
        <v>456</v>
      </c>
      <c r="L28" s="129">
        <v>1167</v>
      </c>
      <c r="M28" s="128">
        <v>470</v>
      </c>
      <c r="N28" s="128">
        <v>386</v>
      </c>
      <c r="O28" s="129">
        <v>856</v>
      </c>
    </row>
    <row r="29" spans="2:15" s="23" customFormat="1" ht="13.35" customHeight="1" x14ac:dyDescent="0.2">
      <c r="B29" s="29"/>
      <c r="C29" s="406" t="s">
        <v>16</v>
      </c>
      <c r="D29" s="128">
        <v>12018</v>
      </c>
      <c r="E29" s="128">
        <v>381</v>
      </c>
      <c r="F29" s="129">
        <v>12399</v>
      </c>
      <c r="G29" s="128">
        <v>11152</v>
      </c>
      <c r="H29" s="128">
        <v>248</v>
      </c>
      <c r="I29" s="129">
        <v>11400</v>
      </c>
      <c r="J29" s="128">
        <v>9655</v>
      </c>
      <c r="K29" s="128">
        <v>199</v>
      </c>
      <c r="L29" s="129">
        <v>9854</v>
      </c>
      <c r="M29" s="128">
        <v>6797</v>
      </c>
      <c r="N29" s="128">
        <v>196</v>
      </c>
      <c r="O29" s="129">
        <v>6993</v>
      </c>
    </row>
    <row r="30" spans="2:15" s="23" customFormat="1" ht="13.35" customHeight="1" x14ac:dyDescent="0.2">
      <c r="B30" s="29"/>
      <c r="C30" s="406" t="s">
        <v>88</v>
      </c>
      <c r="D30" s="128">
        <v>4034</v>
      </c>
      <c r="E30" s="128">
        <v>2310</v>
      </c>
      <c r="F30" s="129">
        <v>6344</v>
      </c>
      <c r="G30" s="128">
        <v>3930</v>
      </c>
      <c r="H30" s="128">
        <v>2199</v>
      </c>
      <c r="I30" s="129">
        <v>6129</v>
      </c>
      <c r="J30" s="128">
        <v>3501</v>
      </c>
      <c r="K30" s="128">
        <v>2050</v>
      </c>
      <c r="L30" s="129">
        <v>5551</v>
      </c>
      <c r="M30" s="128">
        <v>2420</v>
      </c>
      <c r="N30" s="128">
        <v>1683</v>
      </c>
      <c r="O30" s="129">
        <v>4103</v>
      </c>
    </row>
    <row r="31" spans="2:15" s="23" customFormat="1" ht="13.35" customHeight="1" x14ac:dyDescent="0.2">
      <c r="B31" s="29"/>
      <c r="C31" s="406" t="s">
        <v>17</v>
      </c>
      <c r="D31" s="128">
        <v>1091</v>
      </c>
      <c r="E31" s="128">
        <v>542</v>
      </c>
      <c r="F31" s="129">
        <v>1633</v>
      </c>
      <c r="G31" s="128">
        <v>1045</v>
      </c>
      <c r="H31" s="128">
        <v>495</v>
      </c>
      <c r="I31" s="129">
        <v>1540</v>
      </c>
      <c r="J31" s="128">
        <v>926</v>
      </c>
      <c r="K31" s="128">
        <v>471</v>
      </c>
      <c r="L31" s="129">
        <v>1397</v>
      </c>
      <c r="M31" s="128">
        <v>659</v>
      </c>
      <c r="N31" s="128">
        <v>381</v>
      </c>
      <c r="O31" s="129">
        <v>1040</v>
      </c>
    </row>
    <row r="32" spans="2:15" s="31" customFormat="1" ht="13.35" customHeight="1" x14ac:dyDescent="0.2">
      <c r="B32" s="29"/>
      <c r="C32" s="406" t="s">
        <v>18</v>
      </c>
      <c r="D32" s="128">
        <v>1456</v>
      </c>
      <c r="E32" s="128">
        <v>481</v>
      </c>
      <c r="F32" s="129">
        <v>1937</v>
      </c>
      <c r="G32" s="128">
        <v>1529</v>
      </c>
      <c r="H32" s="128">
        <v>473</v>
      </c>
      <c r="I32" s="129">
        <v>2002</v>
      </c>
      <c r="J32" s="128">
        <v>1419</v>
      </c>
      <c r="K32" s="128">
        <v>459</v>
      </c>
      <c r="L32" s="129">
        <v>1878</v>
      </c>
      <c r="M32" s="128">
        <v>1004</v>
      </c>
      <c r="N32" s="128">
        <v>391</v>
      </c>
      <c r="O32" s="129">
        <v>1395</v>
      </c>
    </row>
    <row r="33" spans="2:15" s="31" customFormat="1" ht="13.35" customHeight="1" x14ac:dyDescent="0.2">
      <c r="B33" s="29"/>
      <c r="C33" s="406" t="s">
        <v>19</v>
      </c>
      <c r="D33" s="128">
        <v>19289</v>
      </c>
      <c r="E33" s="128">
        <v>6613</v>
      </c>
      <c r="F33" s="129">
        <v>25902</v>
      </c>
      <c r="G33" s="128">
        <v>18993</v>
      </c>
      <c r="H33" s="128">
        <v>6573</v>
      </c>
      <c r="I33" s="129">
        <v>25566</v>
      </c>
      <c r="J33" s="128">
        <v>16869</v>
      </c>
      <c r="K33" s="128">
        <v>6475</v>
      </c>
      <c r="L33" s="129">
        <v>23344</v>
      </c>
      <c r="M33" s="128">
        <v>10151</v>
      </c>
      <c r="N33" s="128">
        <v>5109</v>
      </c>
      <c r="O33" s="129">
        <v>15260</v>
      </c>
    </row>
    <row r="34" spans="2:15" s="23" customFormat="1" ht="13.35" customHeight="1" x14ac:dyDescent="0.2">
      <c r="B34" s="29"/>
      <c r="C34" s="406" t="s">
        <v>89</v>
      </c>
      <c r="D34" s="128">
        <v>5586</v>
      </c>
      <c r="E34" s="128">
        <v>3376</v>
      </c>
      <c r="F34" s="129">
        <v>8962</v>
      </c>
      <c r="G34" s="128">
        <v>5220</v>
      </c>
      <c r="H34" s="128">
        <v>3333</v>
      </c>
      <c r="I34" s="129">
        <v>8553</v>
      </c>
      <c r="J34" s="128">
        <v>4560</v>
      </c>
      <c r="K34" s="128">
        <v>3218</v>
      </c>
      <c r="L34" s="129">
        <v>7778</v>
      </c>
      <c r="M34" s="128">
        <v>3217</v>
      </c>
      <c r="N34" s="128">
        <v>2778</v>
      </c>
      <c r="O34" s="129">
        <v>5995</v>
      </c>
    </row>
    <row r="35" spans="2:15" s="23" customFormat="1" ht="13.35" customHeight="1" x14ac:dyDescent="0.2">
      <c r="B35" s="29"/>
      <c r="C35" s="406" t="s">
        <v>20</v>
      </c>
      <c r="D35" s="128">
        <v>16011</v>
      </c>
      <c r="E35" s="128">
        <v>7982</v>
      </c>
      <c r="F35" s="129">
        <v>23993</v>
      </c>
      <c r="G35" s="128">
        <v>15159</v>
      </c>
      <c r="H35" s="128">
        <v>7778</v>
      </c>
      <c r="I35" s="129">
        <v>22937</v>
      </c>
      <c r="J35" s="128">
        <v>13407</v>
      </c>
      <c r="K35" s="128">
        <v>7305</v>
      </c>
      <c r="L35" s="129">
        <v>20712</v>
      </c>
      <c r="M35" s="128">
        <v>8366</v>
      </c>
      <c r="N35" s="128">
        <v>5673</v>
      </c>
      <c r="O35" s="129">
        <v>14039</v>
      </c>
    </row>
    <row r="36" spans="2:15" s="31" customFormat="1" ht="13.35" customHeight="1" x14ac:dyDescent="0.2">
      <c r="B36" s="29"/>
      <c r="C36" s="406" t="s">
        <v>90</v>
      </c>
      <c r="D36" s="128">
        <v>2511</v>
      </c>
      <c r="E36" s="128">
        <v>1201</v>
      </c>
      <c r="F36" s="129">
        <v>3712</v>
      </c>
      <c r="G36" s="128">
        <v>2508</v>
      </c>
      <c r="H36" s="128">
        <v>1027</v>
      </c>
      <c r="I36" s="129">
        <v>3535</v>
      </c>
      <c r="J36" s="128">
        <v>2164</v>
      </c>
      <c r="K36" s="128">
        <v>948</v>
      </c>
      <c r="L36" s="129">
        <v>3112</v>
      </c>
      <c r="M36" s="128">
        <v>1585</v>
      </c>
      <c r="N36" s="128">
        <v>732</v>
      </c>
      <c r="O36" s="129">
        <v>2317</v>
      </c>
    </row>
    <row r="37" spans="2:15" s="31" customFormat="1" ht="13.35" customHeight="1" x14ac:dyDescent="0.2">
      <c r="B37" s="97"/>
      <c r="C37" s="488" t="s">
        <v>100</v>
      </c>
      <c r="D37" s="546">
        <f>D47</f>
        <v>9558</v>
      </c>
      <c r="E37" s="546">
        <f t="shared" ref="E37:O37" si="0">E47</f>
        <v>1716</v>
      </c>
      <c r="F37" s="547">
        <f t="shared" si="0"/>
        <v>11274</v>
      </c>
      <c r="G37" s="546">
        <f t="shared" si="0"/>
        <v>12350</v>
      </c>
      <c r="H37" s="546">
        <f t="shared" si="0"/>
        <v>1104</v>
      </c>
      <c r="I37" s="547">
        <f t="shared" si="0"/>
        <v>13454</v>
      </c>
      <c r="J37" s="546">
        <f t="shared" si="0"/>
        <v>17126</v>
      </c>
      <c r="K37" s="546">
        <f t="shared" si="0"/>
        <v>680</v>
      </c>
      <c r="L37" s="547">
        <f t="shared" si="0"/>
        <v>17806</v>
      </c>
      <c r="M37" s="546">
        <f t="shared" si="0"/>
        <v>30216</v>
      </c>
      <c r="N37" s="546">
        <f t="shared" si="0"/>
        <v>234</v>
      </c>
      <c r="O37" s="547">
        <f t="shared" si="0"/>
        <v>30450</v>
      </c>
    </row>
    <row r="38" spans="2:15" s="31" customFormat="1" ht="13.35" customHeight="1" x14ac:dyDescent="0.2">
      <c r="B38" s="97"/>
      <c r="C38" s="399" t="s">
        <v>22</v>
      </c>
      <c r="D38" s="80">
        <f>SUM(D4:D37)</f>
        <v>483165</v>
      </c>
      <c r="E38" s="80">
        <f t="shared" ref="E38:O38" si="1">SUM(E4:E37)</f>
        <v>181234</v>
      </c>
      <c r="F38" s="81">
        <f t="shared" si="1"/>
        <v>664399</v>
      </c>
      <c r="G38" s="80">
        <f t="shared" si="1"/>
        <v>475789</v>
      </c>
      <c r="H38" s="80">
        <f t="shared" si="1"/>
        <v>172068</v>
      </c>
      <c r="I38" s="81">
        <f t="shared" si="1"/>
        <v>647857</v>
      </c>
      <c r="J38" s="80">
        <f t="shared" si="1"/>
        <v>434674</v>
      </c>
      <c r="K38" s="80">
        <f t="shared" si="1"/>
        <v>165852</v>
      </c>
      <c r="L38" s="81">
        <f t="shared" si="1"/>
        <v>600527</v>
      </c>
      <c r="M38" s="80">
        <f t="shared" si="1"/>
        <v>304857</v>
      </c>
      <c r="N38" s="80">
        <f>SUM(N4:N37)</f>
        <v>135693</v>
      </c>
      <c r="O38" s="81">
        <f t="shared" si="1"/>
        <v>440551</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c r="C41" s="131"/>
    </row>
    <row r="42" spans="2:15" s="31" customFormat="1" ht="13.35" customHeight="1" x14ac:dyDescent="0.2">
      <c r="H42" s="805" t="s">
        <v>190</v>
      </c>
    </row>
    <row r="43" spans="2:15" s="125" customFormat="1" x14ac:dyDescent="0.2">
      <c r="B43" s="31"/>
      <c r="C43" s="132"/>
      <c r="D43" s="132"/>
      <c r="E43" s="132"/>
      <c r="F43" s="132"/>
      <c r="G43" s="133"/>
      <c r="H43" s="95"/>
      <c r="I43" s="95"/>
      <c r="J43" s="95"/>
      <c r="K43" s="95"/>
      <c r="L43" s="95"/>
      <c r="M43" s="95"/>
      <c r="N43" s="95"/>
      <c r="O43" s="95"/>
    </row>
    <row r="44" spans="2:15" s="31" customFormat="1" ht="13.35" hidden="1" customHeight="1" x14ac:dyDescent="0.2">
      <c r="C44" s="490" t="s">
        <v>122</v>
      </c>
      <c r="D44" s="540"/>
      <c r="E44" s="491"/>
      <c r="F44" s="491">
        <f>A3.3.1!E27-SUM(F4:F37)</f>
        <v>0</v>
      </c>
      <c r="G44" s="491"/>
      <c r="H44" s="491"/>
      <c r="I44" s="491">
        <f>A3.3.1!H27-SUM(I4:I37)</f>
        <v>0</v>
      </c>
      <c r="J44" s="491"/>
      <c r="K44" s="491"/>
      <c r="L44" s="491">
        <f>A3.3.1!K27-SUM(L4:L37)</f>
        <v>-1</v>
      </c>
      <c r="M44" s="491"/>
      <c r="N44" s="491"/>
      <c r="O44" s="492">
        <f>A3.3.1!N27-SUM(O4:O37)</f>
        <v>-1</v>
      </c>
    </row>
    <row r="45" spans="2:15" s="31" customFormat="1" ht="13.35" hidden="1" customHeight="1" x14ac:dyDescent="0.2"/>
    <row r="46" spans="2:15" s="31" customFormat="1" ht="13.35" hidden="1" customHeight="1" x14ac:dyDescent="0.2"/>
    <row r="47" spans="2:15" s="31" customFormat="1" ht="13.35" hidden="1" customHeight="1" x14ac:dyDescent="0.2">
      <c r="C47" s="494" t="s">
        <v>21</v>
      </c>
      <c r="D47" s="495">
        <f t="shared" ref="D47:O47" si="2">SUM(D48:D54)</f>
        <v>9558</v>
      </c>
      <c r="E47" s="495">
        <f t="shared" si="2"/>
        <v>1716</v>
      </c>
      <c r="F47" s="495">
        <f t="shared" si="2"/>
        <v>11274</v>
      </c>
      <c r="G47" s="495">
        <f t="shared" si="2"/>
        <v>12350</v>
      </c>
      <c r="H47" s="495">
        <f t="shared" si="2"/>
        <v>1104</v>
      </c>
      <c r="I47" s="495">
        <f t="shared" si="2"/>
        <v>13454</v>
      </c>
      <c r="J47" s="495">
        <f t="shared" si="2"/>
        <v>17126</v>
      </c>
      <c r="K47" s="495">
        <f t="shared" si="2"/>
        <v>680</v>
      </c>
      <c r="L47" s="495">
        <f t="shared" si="2"/>
        <v>17806</v>
      </c>
      <c r="M47" s="495">
        <f t="shared" si="2"/>
        <v>30216</v>
      </c>
      <c r="N47" s="495">
        <f t="shared" si="2"/>
        <v>234</v>
      </c>
      <c r="O47" s="496">
        <f t="shared" si="2"/>
        <v>30450</v>
      </c>
    </row>
    <row r="48" spans="2:15" s="31" customFormat="1" ht="13.35" hidden="1" customHeight="1" x14ac:dyDescent="0.2">
      <c r="C48" s="83" t="s">
        <v>235</v>
      </c>
      <c r="D48" s="497">
        <v>860</v>
      </c>
      <c r="E48" s="497">
        <v>923</v>
      </c>
      <c r="F48" s="497">
        <v>1783</v>
      </c>
      <c r="G48" s="497">
        <v>615</v>
      </c>
      <c r="H48" s="497">
        <v>639</v>
      </c>
      <c r="I48" s="497">
        <v>1254</v>
      </c>
      <c r="J48" s="497">
        <v>245</v>
      </c>
      <c r="K48" s="497">
        <v>309</v>
      </c>
      <c r="L48" s="497">
        <v>554</v>
      </c>
      <c r="M48" s="497">
        <v>93</v>
      </c>
      <c r="N48" s="497">
        <v>72</v>
      </c>
      <c r="O48" s="498">
        <v>165</v>
      </c>
    </row>
    <row r="49" spans="3:15" s="31" customFormat="1" ht="13.35" hidden="1" customHeight="1" x14ac:dyDescent="0.2">
      <c r="C49" s="499" t="s">
        <v>152</v>
      </c>
      <c r="D49" s="500">
        <v>649</v>
      </c>
      <c r="E49" s="500">
        <v>75</v>
      </c>
      <c r="F49" s="500">
        <v>724</v>
      </c>
      <c r="G49" s="500">
        <v>465</v>
      </c>
      <c r="H49" s="500">
        <v>95</v>
      </c>
      <c r="I49" s="500">
        <v>560</v>
      </c>
      <c r="J49" s="500">
        <v>272</v>
      </c>
      <c r="K49" s="500">
        <v>57</v>
      </c>
      <c r="L49" s="500">
        <v>329</v>
      </c>
      <c r="M49" s="500">
        <v>67</v>
      </c>
      <c r="N49" s="500">
        <v>23</v>
      </c>
      <c r="O49" s="501">
        <v>90</v>
      </c>
    </row>
    <row r="50" spans="3:15" s="31" customFormat="1" ht="13.35" hidden="1" customHeight="1" x14ac:dyDescent="0.2">
      <c r="C50" s="499" t="s">
        <v>153</v>
      </c>
      <c r="D50" s="500">
        <v>1165</v>
      </c>
      <c r="E50" s="500">
        <v>289</v>
      </c>
      <c r="F50" s="500">
        <v>1454</v>
      </c>
      <c r="G50" s="500">
        <v>1039</v>
      </c>
      <c r="H50" s="500">
        <v>331</v>
      </c>
      <c r="I50" s="500">
        <v>1370</v>
      </c>
      <c r="J50" s="500">
        <v>654</v>
      </c>
      <c r="K50" s="500">
        <v>298</v>
      </c>
      <c r="L50" s="500">
        <v>952</v>
      </c>
      <c r="M50" s="500">
        <v>269</v>
      </c>
      <c r="N50" s="500">
        <v>135</v>
      </c>
      <c r="O50" s="501">
        <v>404</v>
      </c>
    </row>
    <row r="51" spans="3:15" s="31" customFormat="1" ht="13.35" hidden="1" customHeight="1" x14ac:dyDescent="0.2">
      <c r="C51" s="499" t="s">
        <v>154</v>
      </c>
      <c r="D51" s="500">
        <v>6</v>
      </c>
      <c r="E51" s="500">
        <v>393</v>
      </c>
      <c r="F51" s="500">
        <v>399</v>
      </c>
      <c r="G51" s="500">
        <v>1</v>
      </c>
      <c r="H51" s="500">
        <v>14</v>
      </c>
      <c r="I51" s="500">
        <v>15</v>
      </c>
      <c r="J51" s="500"/>
      <c r="K51" s="500"/>
      <c r="L51" s="500"/>
      <c r="M51" s="500"/>
      <c r="N51" s="500"/>
      <c r="O51" s="501"/>
    </row>
    <row r="52" spans="3:15" s="31" customFormat="1" ht="13.35" hidden="1" customHeight="1" x14ac:dyDescent="0.2">
      <c r="C52" s="499" t="s">
        <v>155</v>
      </c>
      <c r="D52" s="500">
        <v>74</v>
      </c>
      <c r="E52" s="500">
        <v>36</v>
      </c>
      <c r="F52" s="500">
        <v>110</v>
      </c>
      <c r="G52" s="500">
        <v>44</v>
      </c>
      <c r="H52" s="500">
        <v>24</v>
      </c>
      <c r="I52" s="500">
        <v>68</v>
      </c>
      <c r="J52" s="500">
        <v>17</v>
      </c>
      <c r="K52" s="500">
        <v>16</v>
      </c>
      <c r="L52" s="500">
        <v>33</v>
      </c>
      <c r="M52" s="500">
        <v>7</v>
      </c>
      <c r="N52" s="500">
        <v>1</v>
      </c>
      <c r="O52" s="501">
        <v>8</v>
      </c>
    </row>
    <row r="53" spans="3:15" s="31" customFormat="1" ht="13.35" hidden="1" customHeight="1" x14ac:dyDescent="0.2">
      <c r="C53" s="499" t="s">
        <v>230</v>
      </c>
      <c r="D53" s="500">
        <v>6804</v>
      </c>
      <c r="E53" s="500">
        <v>0</v>
      </c>
      <c r="F53" s="500">
        <v>6804</v>
      </c>
      <c r="G53" s="500">
        <v>10186</v>
      </c>
      <c r="H53" s="500">
        <v>1</v>
      </c>
      <c r="I53" s="500">
        <v>10187</v>
      </c>
      <c r="J53" s="500">
        <v>15938</v>
      </c>
      <c r="K53" s="500">
        <v>0</v>
      </c>
      <c r="L53" s="500">
        <v>15938</v>
      </c>
      <c r="M53" s="500">
        <v>29780</v>
      </c>
      <c r="N53" s="500">
        <v>3</v>
      </c>
      <c r="O53" s="501">
        <v>29783</v>
      </c>
    </row>
    <row r="54" spans="3:15" s="31" customFormat="1" ht="13.35" hidden="1" customHeight="1" x14ac:dyDescent="0.2">
      <c r="C54" s="502" t="s">
        <v>156</v>
      </c>
      <c r="D54" s="503">
        <v>0</v>
      </c>
      <c r="E54" s="503">
        <v>0</v>
      </c>
      <c r="F54" s="503">
        <v>0</v>
      </c>
      <c r="G54" s="503">
        <v>0</v>
      </c>
      <c r="H54" s="503">
        <v>0</v>
      </c>
      <c r="I54" s="503">
        <v>0</v>
      </c>
      <c r="J54" s="503">
        <v>0</v>
      </c>
      <c r="K54" s="503">
        <v>0</v>
      </c>
      <c r="L54" s="503">
        <v>0</v>
      </c>
      <c r="M54" s="503">
        <v>0</v>
      </c>
      <c r="N54" s="503">
        <v>0</v>
      </c>
      <c r="O54" s="504">
        <v>0</v>
      </c>
    </row>
    <row r="55" spans="3:15" s="31" customFormat="1" ht="13.35" customHeight="1" x14ac:dyDescent="0.2"/>
    <row r="74" spans="7:15" x14ac:dyDescent="0.2">
      <c r="G74" s="65"/>
      <c r="H74" s="65"/>
      <c r="I74" s="65"/>
      <c r="J74" s="65"/>
      <c r="K74" s="65"/>
      <c r="L74" s="65"/>
      <c r="M74" s="65"/>
      <c r="N74" s="65"/>
      <c r="O74" s="65"/>
    </row>
    <row r="97" spans="3:15" x14ac:dyDescent="0.2">
      <c r="C97" s="96"/>
      <c r="D97" s="96"/>
      <c r="E97" s="96"/>
      <c r="F97" s="96"/>
      <c r="G97" s="96"/>
      <c r="H97" s="96"/>
      <c r="I97" s="96"/>
      <c r="J97" s="96"/>
      <c r="K97" s="96"/>
      <c r="L97" s="96"/>
      <c r="M97" s="96"/>
      <c r="N97" s="96"/>
      <c r="O97" s="96"/>
    </row>
    <row r="98" spans="3:15" x14ac:dyDescent="0.2">
      <c r="C98" s="96"/>
      <c r="D98" s="96"/>
      <c r="E98" s="96"/>
      <c r="F98" s="96"/>
      <c r="G98" s="96"/>
      <c r="H98" s="96"/>
      <c r="I98" s="96"/>
      <c r="J98" s="96"/>
      <c r="K98" s="96"/>
      <c r="L98" s="96"/>
      <c r="M98" s="96"/>
      <c r="N98" s="96"/>
      <c r="O98" s="96"/>
    </row>
    <row r="99" spans="3:15" x14ac:dyDescent="0.2">
      <c r="C99" s="96"/>
      <c r="D99" s="96"/>
      <c r="E99" s="96"/>
      <c r="F99" s="96"/>
      <c r="G99" s="96"/>
      <c r="H99" s="96"/>
      <c r="I99" s="96"/>
      <c r="J99" s="96"/>
      <c r="K99" s="96"/>
      <c r="L99" s="96"/>
      <c r="M99" s="96"/>
      <c r="N99" s="96"/>
      <c r="O99" s="96"/>
    </row>
  </sheetData>
  <mergeCells count="4">
    <mergeCell ref="D2:F2"/>
    <mergeCell ref="G2:I2"/>
    <mergeCell ref="J2:L2"/>
    <mergeCell ref="M2:O2"/>
  </mergeCells>
  <hyperlinks>
    <hyperlink ref="H42" location="CONTENTS!A1" display="CONTENTS!A1"/>
  </hyperlinks>
  <pageMargins left="0.98425196850393704" right="0.98425196850393704" top="0.98425196850393704" bottom="0.98425196850393704" header="0.51181102362204722" footer="0.51181102362204722"/>
  <pageSetup paperSize="9" scale="83"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40"/>
  <sheetViews>
    <sheetView showGridLines="0" zoomScaleNormal="100" zoomScaleSheetLayoutView="90" workbookViewId="0"/>
  </sheetViews>
  <sheetFormatPr defaultColWidth="9.140625" defaultRowHeight="12.75" x14ac:dyDescent="0.2"/>
  <cols>
    <col min="1" max="1" width="3.7109375" style="125" customWidth="1"/>
    <col min="2" max="2" width="0.85546875" style="31" customWidth="1"/>
    <col min="3" max="3" width="40.7109375" style="132" customWidth="1"/>
    <col min="4" max="6" width="8.85546875" style="132" customWidth="1"/>
    <col min="7" max="7" width="8.85546875" style="133" customWidth="1"/>
    <col min="8" max="15" width="8.85546875" style="95" customWidth="1"/>
    <col min="16" max="16384" width="9.140625" style="125"/>
  </cols>
  <sheetData>
    <row r="1" spans="2:15" s="135" customFormat="1" ht="15" customHeight="1" x14ac:dyDescent="0.2">
      <c r="B1" s="238" t="s">
        <v>287</v>
      </c>
      <c r="C1" s="57"/>
      <c r="D1" s="122"/>
      <c r="E1" s="122"/>
      <c r="F1" s="123"/>
      <c r="G1" s="124"/>
      <c r="H1" s="93"/>
      <c r="I1" s="93"/>
      <c r="J1" s="93"/>
      <c r="K1" s="93"/>
      <c r="L1" s="93"/>
      <c r="M1" s="93"/>
      <c r="N1" s="93"/>
      <c r="O1" s="93"/>
    </row>
    <row r="2" spans="2:15" s="135" customFormat="1" ht="38.1" customHeight="1" x14ac:dyDescent="0.2">
      <c r="B2" s="541"/>
      <c r="C2" s="542" t="s">
        <v>141</v>
      </c>
      <c r="D2" s="873" t="s">
        <v>371</v>
      </c>
      <c r="E2" s="874"/>
      <c r="F2" s="875"/>
      <c r="G2" s="882" t="s">
        <v>372</v>
      </c>
      <c r="H2" s="883"/>
      <c r="I2" s="884"/>
      <c r="J2" s="882" t="s">
        <v>234</v>
      </c>
      <c r="K2" s="883"/>
      <c r="L2" s="884"/>
      <c r="M2" s="883" t="s">
        <v>373</v>
      </c>
      <c r="N2" s="883"/>
      <c r="O2" s="884"/>
    </row>
    <row r="3" spans="2:15" ht="24.95" customHeight="1" x14ac:dyDescent="0.2">
      <c r="B3" s="551"/>
      <c r="C3" s="555" t="s">
        <v>145</v>
      </c>
      <c r="D3" s="556" t="s">
        <v>169</v>
      </c>
      <c r="E3" s="552" t="s">
        <v>170</v>
      </c>
      <c r="F3" s="553" t="s">
        <v>22</v>
      </c>
      <c r="G3" s="552" t="s">
        <v>169</v>
      </c>
      <c r="H3" s="552" t="s">
        <v>170</v>
      </c>
      <c r="I3" s="553" t="s">
        <v>22</v>
      </c>
      <c r="J3" s="552" t="s">
        <v>169</v>
      </c>
      <c r="K3" s="552" t="s">
        <v>170</v>
      </c>
      <c r="L3" s="553" t="s">
        <v>22</v>
      </c>
      <c r="M3" s="552" t="s">
        <v>169</v>
      </c>
      <c r="N3" s="552" t="s">
        <v>170</v>
      </c>
      <c r="O3" s="553" t="s">
        <v>22</v>
      </c>
    </row>
    <row r="4" spans="2:15" ht="13.35" customHeight="1" x14ac:dyDescent="0.2">
      <c r="B4" s="126"/>
      <c r="C4" s="127" t="s">
        <v>0</v>
      </c>
      <c r="D4" s="557">
        <f>A3.6.1!D4/A3.6.1!D$38</f>
        <v>9.3533265033684143E-2</v>
      </c>
      <c r="E4" s="509">
        <f>A3.6.1!E4/A3.6.1!E$38</f>
        <v>5.5563525607777789E-2</v>
      </c>
      <c r="F4" s="510">
        <f t="shared" ref="F4:F37" si="0">SUM(D4:E4)</f>
        <v>0.14909679064146192</v>
      </c>
      <c r="G4" s="509">
        <f>A3.6.1!G4/A3.6.1!G$38</f>
        <v>8.6433271891531757E-2</v>
      </c>
      <c r="H4" s="509">
        <f>A3.6.1!H4/A3.6.1!H$38</f>
        <v>5.1020526768486875E-2</v>
      </c>
      <c r="I4" s="510">
        <f t="shared" ref="I4:I37" si="1">SUM(G4:H4)</f>
        <v>0.13745379866001864</v>
      </c>
      <c r="J4" s="509">
        <f>A3.6.1!J4/A3.6.1!J$38</f>
        <v>8.3941068478906034E-2</v>
      </c>
      <c r="K4" s="509">
        <f>A3.6.1!K4/A3.6.1!K$38</f>
        <v>5.1256541977184475E-2</v>
      </c>
      <c r="L4" s="510">
        <f t="shared" ref="L4:L37" si="2">SUM(J4:K4)</f>
        <v>0.13519761045609052</v>
      </c>
      <c r="M4" s="509">
        <f>A3.6.1!M4/A3.6.1!M$38</f>
        <v>7.1430211541804844E-2</v>
      </c>
      <c r="N4" s="509">
        <f>A3.6.1!N4/A3.6.1!N$38</f>
        <v>4.8897142815030992E-2</v>
      </c>
      <c r="O4" s="510">
        <f t="shared" ref="O4:O34" si="3">SUM(M4:N4)</f>
        <v>0.12032735435683584</v>
      </c>
    </row>
    <row r="5" spans="2:15" ht="13.35" customHeight="1" x14ac:dyDescent="0.2">
      <c r="B5" s="126"/>
      <c r="C5" s="127" t="s">
        <v>1</v>
      </c>
      <c r="D5" s="557">
        <f>A3.6.1!D5/A3.6.1!D$38</f>
        <v>3.4394047582088937E-2</v>
      </c>
      <c r="E5" s="509">
        <f>A3.6.1!E5/A3.6.1!E$38</f>
        <v>2.6016089696193873E-2</v>
      </c>
      <c r="F5" s="510">
        <f t="shared" si="0"/>
        <v>6.0410137278282809E-2</v>
      </c>
      <c r="G5" s="509">
        <f>A3.6.1!G5/A3.6.1!G$38</f>
        <v>3.5343398018869709E-2</v>
      </c>
      <c r="H5" s="509">
        <f>A3.6.1!H5/A3.6.1!H$38</f>
        <v>2.7047446358416442E-2</v>
      </c>
      <c r="I5" s="510">
        <f t="shared" si="1"/>
        <v>6.2390844377286148E-2</v>
      </c>
      <c r="J5" s="509">
        <f>A3.6.1!J5/A3.6.1!J$38</f>
        <v>3.636288344828538E-2</v>
      </c>
      <c r="K5" s="509">
        <f>A3.6.1!K5/A3.6.1!K$38</f>
        <v>2.6867327496804379E-2</v>
      </c>
      <c r="L5" s="510">
        <f t="shared" si="2"/>
        <v>6.3230210945089765E-2</v>
      </c>
      <c r="M5" s="509">
        <f>A3.6.1!M5/A3.6.1!M$38</f>
        <v>3.8004703844753442E-2</v>
      </c>
      <c r="N5" s="509">
        <f>A3.6.1!N5/A3.6.1!N$38</f>
        <v>2.8210740421392409E-2</v>
      </c>
      <c r="O5" s="510">
        <f t="shared" si="3"/>
        <v>6.6215444266145854E-2</v>
      </c>
    </row>
    <row r="6" spans="2:15" ht="13.35" customHeight="1" x14ac:dyDescent="0.2">
      <c r="B6" s="126"/>
      <c r="C6" s="127" t="s">
        <v>81</v>
      </c>
      <c r="D6" s="557">
        <f>A3.6.1!D6/A3.6.1!D$38</f>
        <v>3.8371984725714819E-3</v>
      </c>
      <c r="E6" s="509">
        <f>A3.6.1!E6/A3.6.1!E$38</f>
        <v>4.7838705761612064E-3</v>
      </c>
      <c r="F6" s="510">
        <f t="shared" si="0"/>
        <v>8.6210690487326883E-3</v>
      </c>
      <c r="G6" s="509">
        <f>A3.6.1!G6/A3.6.1!G$38</f>
        <v>3.7979020111856307E-3</v>
      </c>
      <c r="H6" s="509">
        <f>A3.6.1!H6/A3.6.1!H$38</f>
        <v>4.4691633540228284E-3</v>
      </c>
      <c r="I6" s="510">
        <f t="shared" si="1"/>
        <v>8.2670653652084595E-3</v>
      </c>
      <c r="J6" s="509">
        <f>A3.6.1!J6/A3.6.1!J$38</f>
        <v>3.5842953569801736E-3</v>
      </c>
      <c r="K6" s="509">
        <f>A3.6.1!K6/A3.6.1!K$38</f>
        <v>4.4376914357378864E-3</v>
      </c>
      <c r="L6" s="510">
        <f t="shared" si="2"/>
        <v>8.0219867927180596E-3</v>
      </c>
      <c r="M6" s="509">
        <f>A3.6.1!M6/A3.6.1!M$38</f>
        <v>3.9231508543349832E-3</v>
      </c>
      <c r="N6" s="509">
        <f>A3.6.1!N6/A3.6.1!N$38</f>
        <v>4.5912464165432263E-3</v>
      </c>
      <c r="O6" s="510">
        <f t="shared" si="3"/>
        <v>8.5143972708782087E-3</v>
      </c>
    </row>
    <row r="7" spans="2:15" ht="13.35" customHeight="1" x14ac:dyDescent="0.2">
      <c r="B7" s="126"/>
      <c r="C7" s="127" t="s">
        <v>2</v>
      </c>
      <c r="D7" s="557">
        <f>A3.6.1!D7/A3.6.1!D$38</f>
        <v>3.6113956929827287E-2</v>
      </c>
      <c r="E7" s="509">
        <f>A3.6.1!E7/A3.6.1!E$38</f>
        <v>2.6667181654656411E-2</v>
      </c>
      <c r="F7" s="510">
        <f t="shared" si="0"/>
        <v>6.2781138584483698E-2</v>
      </c>
      <c r="G7" s="509">
        <f>A3.6.1!G7/A3.6.1!G$38</f>
        <v>3.7447271794850238E-2</v>
      </c>
      <c r="H7" s="509">
        <f>A3.6.1!H7/A3.6.1!H$38</f>
        <v>2.78552665225376E-2</v>
      </c>
      <c r="I7" s="510">
        <f t="shared" si="1"/>
        <v>6.5302538317387832E-2</v>
      </c>
      <c r="J7" s="509">
        <f>A3.6.1!J7/A3.6.1!J$38</f>
        <v>3.8357481698928393E-2</v>
      </c>
      <c r="K7" s="509">
        <f>A3.6.1!K7/A3.6.1!K$38</f>
        <v>2.8344548151363867E-2</v>
      </c>
      <c r="L7" s="510">
        <f t="shared" si="2"/>
        <v>6.6702029850292263E-2</v>
      </c>
      <c r="M7" s="509">
        <f>A3.6.1!M7/A3.6.1!M$38</f>
        <v>3.9162623787546293E-2</v>
      </c>
      <c r="N7" s="509">
        <f>A3.6.1!N7/A3.6.1!N$38</f>
        <v>2.9286698650630466E-2</v>
      </c>
      <c r="O7" s="510">
        <f t="shared" si="3"/>
        <v>6.8449322438176752E-2</v>
      </c>
    </row>
    <row r="8" spans="2:15" ht="13.35" customHeight="1" x14ac:dyDescent="0.2">
      <c r="B8" s="126"/>
      <c r="C8" s="127" t="s">
        <v>82</v>
      </c>
      <c r="D8" s="557">
        <f>A3.6.1!D8/A3.6.1!D$38</f>
        <v>6.1283412498835798E-3</v>
      </c>
      <c r="E8" s="509">
        <f>A3.6.1!E8/A3.6.1!E$38</f>
        <v>1.1796903450787381E-2</v>
      </c>
      <c r="F8" s="510">
        <f t="shared" si="0"/>
        <v>1.7925244700670959E-2</v>
      </c>
      <c r="G8" s="509">
        <f>A3.6.1!G8/A3.6.1!G$38</f>
        <v>6.1077494435558622E-3</v>
      </c>
      <c r="H8" s="509">
        <f>A3.6.1!H8/A3.6.1!H$38</f>
        <v>1.2221912267243182E-2</v>
      </c>
      <c r="I8" s="510">
        <f t="shared" si="1"/>
        <v>1.8329661710799045E-2</v>
      </c>
      <c r="J8" s="509">
        <f>A3.6.1!J8/A3.6.1!J$38</f>
        <v>5.9952976253468118E-3</v>
      </c>
      <c r="K8" s="509">
        <f>A3.6.1!K8/A3.6.1!K$38</f>
        <v>1.2209680920338615E-2</v>
      </c>
      <c r="L8" s="510">
        <f t="shared" si="2"/>
        <v>1.8204978545685428E-2</v>
      </c>
      <c r="M8" s="509">
        <f>A3.6.1!M8/A3.6.1!M$38</f>
        <v>5.7895997139642517E-3</v>
      </c>
      <c r="N8" s="509">
        <f>A3.6.1!N8/A3.6.1!N$38</f>
        <v>1.1813431790880886E-2</v>
      </c>
      <c r="O8" s="510">
        <f t="shared" si="3"/>
        <v>1.7603031504845136E-2</v>
      </c>
    </row>
    <row r="9" spans="2:15" ht="13.35" customHeight="1" x14ac:dyDescent="0.2">
      <c r="B9" s="126"/>
      <c r="C9" s="127" t="s">
        <v>3</v>
      </c>
      <c r="D9" s="557">
        <f>A3.6.1!D9/A3.6.1!D$38</f>
        <v>4.8596235240549292E-3</v>
      </c>
      <c r="E9" s="509">
        <f>A3.6.1!E9/A3.6.1!E$38</f>
        <v>5.9591467384707067E-3</v>
      </c>
      <c r="F9" s="510">
        <f t="shared" si="0"/>
        <v>1.0818770262525635E-2</v>
      </c>
      <c r="G9" s="509">
        <f>A3.6.1!G9/A3.6.1!G$38</f>
        <v>5.0169297734920315E-3</v>
      </c>
      <c r="H9" s="509">
        <f>A3.6.1!H9/A3.6.1!H$38</f>
        <v>6.5032429039681983E-3</v>
      </c>
      <c r="I9" s="510">
        <f t="shared" si="1"/>
        <v>1.1520172677460229E-2</v>
      </c>
      <c r="J9" s="509">
        <f>A3.6.1!J9/A3.6.1!J$38</f>
        <v>5.0980734987599906E-3</v>
      </c>
      <c r="K9" s="509">
        <f>A3.6.1!K9/A3.6.1!K$38</f>
        <v>6.5660950727154327E-3</v>
      </c>
      <c r="L9" s="510">
        <f t="shared" si="2"/>
        <v>1.1664168571475423E-2</v>
      </c>
      <c r="M9" s="509">
        <f>A3.6.1!M9/A3.6.1!M$38</f>
        <v>5.1237137411966919E-3</v>
      </c>
      <c r="N9" s="509">
        <f>A3.6.1!N9/A3.6.1!N$38</f>
        <v>6.7431628750193448E-3</v>
      </c>
      <c r="O9" s="510">
        <f t="shared" si="3"/>
        <v>1.1866876616216037E-2</v>
      </c>
    </row>
    <row r="10" spans="2:15" ht="13.35" customHeight="1" x14ac:dyDescent="0.2">
      <c r="B10" s="126"/>
      <c r="C10" s="127" t="s">
        <v>83</v>
      </c>
      <c r="D10" s="557">
        <f>A3.6.1!D10/A3.6.1!D$38</f>
        <v>1.5543344406155246E-3</v>
      </c>
      <c r="E10" s="509">
        <f>A3.6.1!E10/A3.6.1!E$38</f>
        <v>2.8968074423121491E-3</v>
      </c>
      <c r="F10" s="510">
        <f t="shared" si="0"/>
        <v>4.4511418829276742E-3</v>
      </c>
      <c r="G10" s="509">
        <f>A3.6.1!G10/A3.6.1!G$38</f>
        <v>1.738165447288609E-3</v>
      </c>
      <c r="H10" s="509">
        <f>A3.6.1!H10/A3.6.1!H$38</f>
        <v>2.7779714996396775E-3</v>
      </c>
      <c r="I10" s="510">
        <f t="shared" si="1"/>
        <v>4.5161369469282862E-3</v>
      </c>
      <c r="J10" s="509">
        <f>A3.6.1!J10/A3.6.1!J$38</f>
        <v>1.6541131974767297E-3</v>
      </c>
      <c r="K10" s="509">
        <f>A3.6.1!K10/A3.6.1!K$38</f>
        <v>3.0509128620697973E-3</v>
      </c>
      <c r="L10" s="510">
        <f t="shared" si="2"/>
        <v>4.7050260595465267E-3</v>
      </c>
      <c r="M10" s="509">
        <f>A3.6.1!M10/A3.6.1!M$38</f>
        <v>1.4367391924738483E-3</v>
      </c>
      <c r="N10" s="509">
        <f>A3.6.1!N10/A3.6.1!N$38</f>
        <v>3.0436352648994421E-3</v>
      </c>
      <c r="O10" s="510">
        <f t="shared" si="3"/>
        <v>4.4803744573732908E-3</v>
      </c>
    </row>
    <row r="11" spans="2:15" s="31" customFormat="1" ht="13.35" customHeight="1" x14ac:dyDescent="0.2">
      <c r="B11" s="29"/>
      <c r="C11" s="127" t="s">
        <v>4</v>
      </c>
      <c r="D11" s="557">
        <f>A3.6.1!D11/A3.6.1!D$38</f>
        <v>0.1022735504434303</v>
      </c>
      <c r="E11" s="509">
        <f>A3.6.1!E11/A3.6.1!E$38</f>
        <v>7.3755476345498089E-2</v>
      </c>
      <c r="F11" s="510">
        <f t="shared" si="0"/>
        <v>0.1760290267889284</v>
      </c>
      <c r="G11" s="509">
        <f>A3.6.1!G11/A3.6.1!G$38</f>
        <v>0.11187312022766395</v>
      </c>
      <c r="H11" s="509">
        <f>A3.6.1!H11/A3.6.1!H$38</f>
        <v>7.3778971104447075E-2</v>
      </c>
      <c r="I11" s="510">
        <f t="shared" si="1"/>
        <v>0.18565209133211102</v>
      </c>
      <c r="J11" s="509">
        <f>A3.6.1!J11/A3.6.1!J$38</f>
        <v>0.11932850826136369</v>
      </c>
      <c r="K11" s="509">
        <f>A3.6.1!K11/A3.6.1!K$38</f>
        <v>7.2269252104285753E-2</v>
      </c>
      <c r="L11" s="510">
        <f t="shared" si="2"/>
        <v>0.19159776036564946</v>
      </c>
      <c r="M11" s="509">
        <f>A3.6.1!M11/A3.6.1!M$38</f>
        <v>0.10914297523100995</v>
      </c>
      <c r="N11" s="509">
        <f>A3.6.1!N11/A3.6.1!N$38</f>
        <v>7.0718460053208351E-2</v>
      </c>
      <c r="O11" s="510">
        <f t="shared" si="3"/>
        <v>0.1798614352842183</v>
      </c>
    </row>
    <row r="12" spans="2:15" s="31" customFormat="1" ht="13.35" customHeight="1" x14ac:dyDescent="0.2">
      <c r="B12" s="29"/>
      <c r="C12" s="127" t="s">
        <v>5</v>
      </c>
      <c r="D12" s="557">
        <f>A3.6.1!D12/A3.6.1!D$38</f>
        <v>9.4336303333229857E-3</v>
      </c>
      <c r="E12" s="509">
        <f>A3.6.1!E12/A3.6.1!E$38</f>
        <v>9.8656984892459467E-3</v>
      </c>
      <c r="F12" s="510">
        <f t="shared" si="0"/>
        <v>1.9299328822568934E-2</v>
      </c>
      <c r="G12" s="509">
        <f>A3.6.1!G12/A3.6.1!G$38</f>
        <v>9.8194788025784546E-3</v>
      </c>
      <c r="H12" s="509">
        <f>A3.6.1!H12/A3.6.1!H$38</f>
        <v>1.0600460283143874E-2</v>
      </c>
      <c r="I12" s="510">
        <f t="shared" si="1"/>
        <v>2.041993908572233E-2</v>
      </c>
      <c r="J12" s="509">
        <f>A3.6.1!J12/A3.6.1!J$38</f>
        <v>9.683118843087004E-3</v>
      </c>
      <c r="K12" s="509">
        <f>A3.6.1!K12/A3.6.1!K$38</f>
        <v>1.1178641198176688E-2</v>
      </c>
      <c r="L12" s="510">
        <f t="shared" si="2"/>
        <v>2.0861760041263694E-2</v>
      </c>
      <c r="M12" s="509">
        <f>A3.6.1!M12/A3.6.1!M$38</f>
        <v>9.1091888984015448E-3</v>
      </c>
      <c r="N12" s="509">
        <f>A3.6.1!N12/A3.6.1!N$38</f>
        <v>1.0737473561642827E-2</v>
      </c>
      <c r="O12" s="510">
        <f t="shared" si="3"/>
        <v>1.9846662460044372E-2</v>
      </c>
    </row>
    <row r="13" spans="2:15" s="31" customFormat="1" ht="13.35" customHeight="1" x14ac:dyDescent="0.2">
      <c r="B13" s="29"/>
      <c r="C13" s="130" t="s">
        <v>84</v>
      </c>
      <c r="D13" s="557">
        <f>A3.6.1!D13/A3.6.1!D$38</f>
        <v>3.2825225337100162E-3</v>
      </c>
      <c r="E13" s="509">
        <f>A3.6.1!E13/A3.6.1!E$38</f>
        <v>4.1658849884679472E-3</v>
      </c>
      <c r="F13" s="510">
        <f t="shared" si="0"/>
        <v>7.448407522177963E-3</v>
      </c>
      <c r="G13" s="509">
        <f>A3.6.1!G13/A3.6.1!G$38</f>
        <v>3.5730124067601394E-3</v>
      </c>
      <c r="H13" s="509">
        <f>A3.6.1!H13/A3.6.1!H$38</f>
        <v>4.3006253341702121E-3</v>
      </c>
      <c r="I13" s="510">
        <f t="shared" si="1"/>
        <v>7.8736377409303511E-3</v>
      </c>
      <c r="J13" s="509">
        <f>A3.6.1!J13/A3.6.1!J$38</f>
        <v>3.6280062759677365E-3</v>
      </c>
      <c r="K13" s="509">
        <f>A3.6.1!K13/A3.6.1!K$38</f>
        <v>4.3532788269059165E-3</v>
      </c>
      <c r="L13" s="510">
        <f t="shared" si="2"/>
        <v>7.9812851028736535E-3</v>
      </c>
      <c r="M13" s="509">
        <f>A3.6.1!M13/A3.6.1!M$38</f>
        <v>3.7624197574600551E-3</v>
      </c>
      <c r="N13" s="509">
        <f>A3.6.1!N13/A3.6.1!N$38</f>
        <v>4.5028114935921531E-3</v>
      </c>
      <c r="O13" s="510">
        <f t="shared" si="3"/>
        <v>8.2652312510522082E-3</v>
      </c>
    </row>
    <row r="14" spans="2:15" s="31" customFormat="1" ht="13.35" customHeight="1" x14ac:dyDescent="0.2">
      <c r="B14" s="29"/>
      <c r="C14" s="130" t="s">
        <v>85</v>
      </c>
      <c r="D14" s="557">
        <f>A3.6.1!D14/A3.6.1!D$38</f>
        <v>0.33957964670454194</v>
      </c>
      <c r="E14" s="509">
        <f>A3.6.1!E14/A3.6.1!E$38</f>
        <v>0.38009424280212323</v>
      </c>
      <c r="F14" s="510">
        <f t="shared" si="0"/>
        <v>0.71967388950666522</v>
      </c>
      <c r="G14" s="509">
        <f>A3.6.1!G14/A3.6.1!G$38</f>
        <v>0.33556681638289243</v>
      </c>
      <c r="H14" s="509">
        <f>A3.6.1!H14/A3.6.1!H$38</f>
        <v>0.38811981309714766</v>
      </c>
      <c r="I14" s="510">
        <f t="shared" si="1"/>
        <v>0.72368662948004014</v>
      </c>
      <c r="J14" s="509">
        <f>A3.6.1!J14/A3.6.1!J$38</f>
        <v>0.32748910677887338</v>
      </c>
      <c r="K14" s="509">
        <f>A3.6.1!K14/A3.6.1!K$38</f>
        <v>0.39083037889202421</v>
      </c>
      <c r="L14" s="510">
        <f t="shared" si="2"/>
        <v>0.71831948567089765</v>
      </c>
      <c r="M14" s="509">
        <f>A3.6.1!M14/A3.6.1!M$38</f>
        <v>0.31585956694450185</v>
      </c>
      <c r="N14" s="509">
        <f>A3.6.1!N14/A3.6.1!N$38</f>
        <v>0.40140611527492209</v>
      </c>
      <c r="O14" s="510">
        <f t="shared" si="3"/>
        <v>0.71726568221942388</v>
      </c>
    </row>
    <row r="15" spans="2:15" s="31" customFormat="1" ht="13.35" customHeight="1" x14ac:dyDescent="0.2">
      <c r="B15" s="29"/>
      <c r="C15" s="130" t="s">
        <v>6</v>
      </c>
      <c r="D15" s="557">
        <f>A3.6.1!D15/A3.6.1!D$38</f>
        <v>8.2249335113263582E-3</v>
      </c>
      <c r="E15" s="509">
        <f>A3.6.1!E15/A3.6.1!E$38</f>
        <v>9.799485747707384E-3</v>
      </c>
      <c r="F15" s="510">
        <f t="shared" si="0"/>
        <v>1.8024419259033742E-2</v>
      </c>
      <c r="G15" s="509">
        <f>A3.6.1!G15/A3.6.1!G$38</f>
        <v>8.2914905556874998E-3</v>
      </c>
      <c r="H15" s="509">
        <f>A3.6.1!H15/A3.6.1!H$38</f>
        <v>1.0408675639863309E-2</v>
      </c>
      <c r="I15" s="510">
        <f t="shared" si="1"/>
        <v>1.8700166195550809E-2</v>
      </c>
      <c r="J15" s="509">
        <f>A3.6.1!J15/A3.6.1!J$38</f>
        <v>8.2544619645987562E-3</v>
      </c>
      <c r="K15" s="509">
        <f>A3.6.1!K15/A3.6.1!K$38</f>
        <v>9.9727467862913925E-3</v>
      </c>
      <c r="L15" s="510">
        <f t="shared" si="2"/>
        <v>1.822720875089015E-2</v>
      </c>
      <c r="M15" s="509">
        <f>A3.6.1!M15/A3.6.1!M$38</f>
        <v>8.8730125927894057E-3</v>
      </c>
      <c r="N15" s="509">
        <f>A3.6.1!N15/A3.6.1!N$38</f>
        <v>1.0870125946069436E-2</v>
      </c>
      <c r="O15" s="510">
        <f t="shared" si="3"/>
        <v>1.974313853885884E-2</v>
      </c>
    </row>
    <row r="16" spans="2:15" s="31" customFormat="1" ht="13.35" customHeight="1" x14ac:dyDescent="0.2">
      <c r="B16" s="29"/>
      <c r="C16" s="130" t="s">
        <v>223</v>
      </c>
      <c r="D16" s="557">
        <f>A3.6.1!D16/A3.6.1!D$38</f>
        <v>4.967247213684766E-4</v>
      </c>
      <c r="E16" s="509">
        <f>A3.6.1!E16/A3.6.1!E$38</f>
        <v>7.1730470000110351E-4</v>
      </c>
      <c r="F16" s="510">
        <f t="shared" si="0"/>
        <v>1.21402942136958E-3</v>
      </c>
      <c r="G16" s="509">
        <f>A3.6.1!G16/A3.6.1!G$38</f>
        <v>4.8761110492256021E-4</v>
      </c>
      <c r="H16" s="509">
        <f>A3.6.1!H16/A3.6.1!H$38</f>
        <v>6.5090545598251858E-4</v>
      </c>
      <c r="I16" s="510">
        <f t="shared" si="1"/>
        <v>1.1385165609050789E-3</v>
      </c>
      <c r="J16" s="509">
        <f>A3.6.1!J16/A3.6.1!J$38</f>
        <v>4.4631148860985474E-4</v>
      </c>
      <c r="K16" s="509">
        <f>A3.6.1!K16/A3.6.1!K$38</f>
        <v>7.1750717507175076E-4</v>
      </c>
      <c r="L16" s="510">
        <f t="shared" si="2"/>
        <v>1.1638186636816054E-3</v>
      </c>
      <c r="M16" s="509">
        <f>A3.6.1!M16/A3.6.1!M$38</f>
        <v>4.5923170535693784E-4</v>
      </c>
      <c r="N16" s="509">
        <f>A3.6.1!N16/A3.6.1!N$38</f>
        <v>7.4432726817153427E-4</v>
      </c>
      <c r="O16" s="510">
        <f t="shared" si="3"/>
        <v>1.2035589735284722E-3</v>
      </c>
    </row>
    <row r="17" spans="2:15" s="31" customFormat="1" ht="13.35" customHeight="1" x14ac:dyDescent="0.2">
      <c r="B17" s="29"/>
      <c r="C17" s="130" t="s">
        <v>7</v>
      </c>
      <c r="D17" s="557">
        <f>A3.6.1!D17/A3.6.1!D$38</f>
        <v>5.0707315306365325E-4</v>
      </c>
      <c r="E17" s="509">
        <f>A3.6.1!E17/A3.6.1!E$38</f>
        <v>6.4557423000099318E-4</v>
      </c>
      <c r="F17" s="510">
        <f t="shared" si="0"/>
        <v>1.1526473830646465E-3</v>
      </c>
      <c r="G17" s="509">
        <f>A3.6.1!G17/A3.6.1!G$38</f>
        <v>5.5276603704583331E-4</v>
      </c>
      <c r="H17" s="509">
        <f>A3.6.1!H17/A3.6.1!H$38</f>
        <v>5.5210730641374337E-4</v>
      </c>
      <c r="I17" s="510">
        <f t="shared" si="1"/>
        <v>1.1048733434595767E-3</v>
      </c>
      <c r="J17" s="509">
        <f>A3.6.1!J17/A3.6.1!J$38</f>
        <v>4.6931723544541427E-4</v>
      </c>
      <c r="K17" s="509">
        <f>A3.6.1!K17/A3.6.1!K$38</f>
        <v>4.5221040445698573E-4</v>
      </c>
      <c r="L17" s="510">
        <f t="shared" si="2"/>
        <v>9.2152763990240006E-4</v>
      </c>
      <c r="M17" s="509">
        <f>A3.6.1!M17/A3.6.1!M$38</f>
        <v>2.6569834381365688E-4</v>
      </c>
      <c r="N17" s="509">
        <f>A3.6.1!N17/A3.6.1!N$38</f>
        <v>1.2528280751402063E-4</v>
      </c>
      <c r="O17" s="510">
        <f t="shared" si="3"/>
        <v>3.9098115132767748E-4</v>
      </c>
    </row>
    <row r="18" spans="2:15" s="31" customFormat="1" ht="13.35" customHeight="1" x14ac:dyDescent="0.2">
      <c r="B18" s="29"/>
      <c r="C18" s="130" t="s">
        <v>8</v>
      </c>
      <c r="D18" s="557">
        <f>A3.6.1!D18/A3.6.1!D$38</f>
        <v>1.3690975132718636E-2</v>
      </c>
      <c r="E18" s="509">
        <f>A3.6.1!E18/A3.6.1!E$38</f>
        <v>2.6341635675425142E-2</v>
      </c>
      <c r="F18" s="510">
        <f t="shared" si="0"/>
        <v>4.0032610808143777E-2</v>
      </c>
      <c r="G18" s="509">
        <f>A3.6.1!G18/A3.6.1!G$38</f>
        <v>1.277877378417744E-2</v>
      </c>
      <c r="H18" s="509">
        <f>A3.6.1!H18/A3.6.1!H$38</f>
        <v>2.5042425087756004E-2</v>
      </c>
      <c r="I18" s="510">
        <f t="shared" si="1"/>
        <v>3.7821198871933442E-2</v>
      </c>
      <c r="J18" s="509">
        <f>A3.6.1!J18/A3.6.1!J$38</f>
        <v>1.2402398119050138E-2</v>
      </c>
      <c r="K18" s="509">
        <f>A3.6.1!K18/A3.6.1!K$38</f>
        <v>2.5504666811373995E-2</v>
      </c>
      <c r="L18" s="510">
        <f t="shared" si="2"/>
        <v>3.7907064930424131E-2</v>
      </c>
      <c r="M18" s="509">
        <f>A3.6.1!M18/A3.6.1!M$38</f>
        <v>1.183177686587482E-2</v>
      </c>
      <c r="N18" s="509">
        <f>A3.6.1!N18/A3.6.1!N$38</f>
        <v>2.5167105156492967E-2</v>
      </c>
      <c r="O18" s="510">
        <f t="shared" si="3"/>
        <v>3.6998882022367785E-2</v>
      </c>
    </row>
    <row r="19" spans="2:15" s="31" customFormat="1" ht="13.35" customHeight="1" x14ac:dyDescent="0.2">
      <c r="B19" s="29"/>
      <c r="C19" s="130" t="s">
        <v>86</v>
      </c>
      <c r="D19" s="557">
        <f>A3.6.1!D19/A3.6.1!D$38</f>
        <v>8.1380066850868758E-3</v>
      </c>
      <c r="E19" s="509">
        <f>A3.6.1!E19/A3.6.1!E$38</f>
        <v>1.9725879250030349E-2</v>
      </c>
      <c r="F19" s="510">
        <f t="shared" si="0"/>
        <v>2.7863885935117225E-2</v>
      </c>
      <c r="G19" s="509">
        <f>A3.6.1!G19/A3.6.1!G$38</f>
        <v>7.0199184932816855E-3</v>
      </c>
      <c r="H19" s="509">
        <f>A3.6.1!H19/A3.6.1!H$38</f>
        <v>1.9538786991189529E-2</v>
      </c>
      <c r="I19" s="510">
        <f t="shared" si="1"/>
        <v>2.6558705484471215E-2</v>
      </c>
      <c r="J19" s="509">
        <f>A3.6.1!J19/A3.6.1!J$38</f>
        <v>6.7705912937051672E-3</v>
      </c>
      <c r="K19" s="509">
        <f>A3.6.1!K19/A3.6.1!K$38</f>
        <v>2.0054024069652461E-2</v>
      </c>
      <c r="L19" s="510">
        <f t="shared" si="2"/>
        <v>2.6824615363357628E-2</v>
      </c>
      <c r="M19" s="509">
        <f>A3.6.1!M19/A3.6.1!M$38</f>
        <v>6.6424585953414224E-3</v>
      </c>
      <c r="N19" s="509">
        <f>A3.6.1!N19/A3.6.1!N$38</f>
        <v>2.1231751085170201E-2</v>
      </c>
      <c r="O19" s="510">
        <f t="shared" si="3"/>
        <v>2.7874209680511623E-2</v>
      </c>
    </row>
    <row r="20" spans="2:15" s="31" customFormat="1" ht="13.35" customHeight="1" x14ac:dyDescent="0.2">
      <c r="B20" s="29"/>
      <c r="C20" s="130" t="s">
        <v>174</v>
      </c>
      <c r="D20" s="557">
        <f>A3.6.1!D20/A3.6.1!D$38</f>
        <v>8.4360415179079613E-3</v>
      </c>
      <c r="E20" s="509">
        <f>A3.6.1!E20/A3.6.1!E$38</f>
        <v>1.9687255150799519E-2</v>
      </c>
      <c r="F20" s="510">
        <f t="shared" si="0"/>
        <v>2.8123296668707481E-2</v>
      </c>
      <c r="G20" s="509">
        <f>A3.6.1!G20/A3.6.1!G$38</f>
        <v>8.6908272364430456E-3</v>
      </c>
      <c r="H20" s="509">
        <f>A3.6.1!H20/A3.6.1!H$38</f>
        <v>1.7260617895250716E-2</v>
      </c>
      <c r="I20" s="510">
        <f t="shared" si="1"/>
        <v>2.5951445131693764E-2</v>
      </c>
      <c r="J20" s="509">
        <f>A3.6.1!J20/A3.6.1!J$38</f>
        <v>8.3533866759916628E-3</v>
      </c>
      <c r="K20" s="509">
        <f>A3.6.1!K20/A3.6.1!K$38</f>
        <v>1.6966934375226107E-2</v>
      </c>
      <c r="L20" s="510">
        <f t="shared" si="2"/>
        <v>2.5320321051217769E-2</v>
      </c>
      <c r="M20" s="509">
        <f>A3.6.1!M20/A3.6.1!M$38</f>
        <v>8.0299943908127419E-3</v>
      </c>
      <c r="N20" s="509">
        <f>A3.6.1!N20/A3.6.1!N$38</f>
        <v>1.7613288821088782E-2</v>
      </c>
      <c r="O20" s="510">
        <f t="shared" si="3"/>
        <v>2.5643283211901523E-2</v>
      </c>
    </row>
    <row r="21" spans="2:15" s="31" customFormat="1" ht="13.35" customHeight="1" x14ac:dyDescent="0.2">
      <c r="B21" s="29"/>
      <c r="C21" s="130" t="s">
        <v>9</v>
      </c>
      <c r="D21" s="557">
        <f>A3.6.1!D21/A3.6.1!D$38</f>
        <v>4.4518953152649712E-3</v>
      </c>
      <c r="E21" s="509">
        <f>A3.6.1!E21/A3.6.1!E$38</f>
        <v>3.1506229515433086E-3</v>
      </c>
      <c r="F21" s="510">
        <f t="shared" si="0"/>
        <v>7.6025182668082794E-3</v>
      </c>
      <c r="G21" s="509">
        <f>A3.6.1!G21/A3.6.1!G$38</f>
        <v>4.4074158923388309E-3</v>
      </c>
      <c r="H21" s="509">
        <f>A3.6.1!H21/A3.6.1!H$38</f>
        <v>3.1905990654857381E-3</v>
      </c>
      <c r="I21" s="510">
        <f t="shared" si="1"/>
        <v>7.5980149578245689E-3</v>
      </c>
      <c r="J21" s="509">
        <f>A3.6.1!J21/A3.6.1!J$38</f>
        <v>3.9845953519189094E-3</v>
      </c>
      <c r="K21" s="509">
        <f>A3.6.1!K21/A3.6.1!K$38</f>
        <v>2.7494392590984734E-3</v>
      </c>
      <c r="L21" s="510">
        <f t="shared" si="2"/>
        <v>6.7340346110173824E-3</v>
      </c>
      <c r="M21" s="509">
        <f>A3.6.1!M21/A3.6.1!M$38</f>
        <v>2.7127472880727685E-3</v>
      </c>
      <c r="N21" s="509">
        <f>A3.6.1!N21/A3.6.1!N$38</f>
        <v>1.6802635360703942E-3</v>
      </c>
      <c r="O21" s="510">
        <f t="shared" si="3"/>
        <v>4.3930108241431627E-3</v>
      </c>
    </row>
    <row r="22" spans="2:15" s="31" customFormat="1" ht="13.35" customHeight="1" x14ac:dyDescent="0.2">
      <c r="B22" s="29"/>
      <c r="C22" s="130" t="s">
        <v>10</v>
      </c>
      <c r="D22" s="557">
        <f>A3.6.1!D22/A3.6.1!D$38</f>
        <v>9.8061738743493426E-3</v>
      </c>
      <c r="E22" s="509">
        <f>A3.6.1!E22/A3.6.1!E$38</f>
        <v>1.4224703973868038E-2</v>
      </c>
      <c r="F22" s="510">
        <f t="shared" si="0"/>
        <v>2.4030877848217381E-2</v>
      </c>
      <c r="G22" s="509">
        <f>A3.6.1!G22/A3.6.1!G$38</f>
        <v>1.001074005494032E-2</v>
      </c>
      <c r="H22" s="509">
        <f>A3.6.1!H22/A3.6.1!H$38</f>
        <v>1.4215310226189645E-2</v>
      </c>
      <c r="I22" s="510">
        <f t="shared" si="1"/>
        <v>2.4226050281129966E-2</v>
      </c>
      <c r="J22" s="509">
        <f>A3.6.1!J22/A3.6.1!J$38</f>
        <v>9.9821935519492765E-3</v>
      </c>
      <c r="K22" s="509">
        <f>A3.6.1!K22/A3.6.1!K$38</f>
        <v>1.4139111979355088E-2</v>
      </c>
      <c r="L22" s="510">
        <f t="shared" si="2"/>
        <v>2.4121305531304364E-2</v>
      </c>
      <c r="M22" s="509">
        <f>A3.6.1!M22/A3.6.1!M$38</f>
        <v>1.032615291759743E-2</v>
      </c>
      <c r="N22" s="509">
        <f>A3.6.1!N22/A3.6.1!N$38</f>
        <v>1.3648456442115658E-2</v>
      </c>
      <c r="O22" s="510">
        <f t="shared" si="3"/>
        <v>2.3974609359713087E-2</v>
      </c>
    </row>
    <row r="23" spans="2:15" s="31" customFormat="1" ht="13.35" customHeight="1" x14ac:dyDescent="0.2">
      <c r="B23" s="29"/>
      <c r="C23" s="130" t="s">
        <v>11</v>
      </c>
      <c r="D23" s="557">
        <f>A3.6.1!D23/A3.6.1!D$38</f>
        <v>9.005205261142674E-3</v>
      </c>
      <c r="E23" s="509">
        <f>A3.6.1!E23/A3.6.1!E$38</f>
        <v>1.1294790160786607E-2</v>
      </c>
      <c r="F23" s="510">
        <f t="shared" si="0"/>
        <v>2.0299995421929281E-2</v>
      </c>
      <c r="G23" s="509">
        <f>A3.6.1!G23/A3.6.1!G$38</f>
        <v>9.4937041419620883E-3</v>
      </c>
      <c r="H23" s="509">
        <f>A3.6.1!H23/A3.6.1!H$38</f>
        <v>1.1135132621986656E-2</v>
      </c>
      <c r="I23" s="510">
        <f t="shared" si="1"/>
        <v>2.0628836763948742E-2</v>
      </c>
      <c r="J23" s="509">
        <f>A3.6.1!J23/A3.6.1!J$38</f>
        <v>9.4001481570096211E-3</v>
      </c>
      <c r="K23" s="509">
        <f>A3.6.1!K23/A3.6.1!K$38</f>
        <v>1.0732460265779129E-2</v>
      </c>
      <c r="L23" s="510">
        <f t="shared" si="2"/>
        <v>2.0132608422788752E-2</v>
      </c>
      <c r="M23" s="509">
        <f>A3.6.1!M23/A3.6.1!M$38</f>
        <v>8.9025346309909228E-3</v>
      </c>
      <c r="N23" s="509">
        <f>A3.6.1!N23/A3.6.1!N$38</f>
        <v>1.0818538907681309E-2</v>
      </c>
      <c r="O23" s="510">
        <f t="shared" si="3"/>
        <v>1.9721073538672231E-2</v>
      </c>
    </row>
    <row r="24" spans="2:15" s="31" customFormat="1" ht="13.35" customHeight="1" x14ac:dyDescent="0.2">
      <c r="B24" s="29"/>
      <c r="C24" s="130" t="s">
        <v>12</v>
      </c>
      <c r="D24" s="557">
        <f>A3.6.1!D24/A3.6.1!D$38</f>
        <v>1.3063860171990935E-2</v>
      </c>
      <c r="E24" s="509">
        <f>A3.6.1!E24/A3.6.1!E$38</f>
        <v>1.1394109273094453E-2</v>
      </c>
      <c r="F24" s="510">
        <f t="shared" si="0"/>
        <v>2.4457969445085388E-2</v>
      </c>
      <c r="G24" s="509">
        <f>A3.6.1!G24/A3.6.1!G$38</f>
        <v>1.3728774729974842E-2</v>
      </c>
      <c r="H24" s="509">
        <f>A3.6.1!H24/A3.6.1!H$38</f>
        <v>1.1972011065392751E-2</v>
      </c>
      <c r="I24" s="510">
        <f t="shared" si="1"/>
        <v>2.5700785795367595E-2</v>
      </c>
      <c r="J24" s="509">
        <f>A3.6.1!J24/A3.6.1!J$38</f>
        <v>1.3594095805132121E-2</v>
      </c>
      <c r="K24" s="509">
        <f>A3.6.1!K24/A3.6.1!K$38</f>
        <v>1.2119238839447218E-2</v>
      </c>
      <c r="L24" s="510">
        <f t="shared" si="2"/>
        <v>2.5713334644579339E-2</v>
      </c>
      <c r="M24" s="509">
        <f>A3.6.1!M24/A3.6.1!M$38</f>
        <v>1.3616220063833208E-2</v>
      </c>
      <c r="N24" s="509">
        <f>A3.6.1!N24/A3.6.1!N$38</f>
        <v>1.2115584444297053E-2</v>
      </c>
      <c r="O24" s="510">
        <f t="shared" si="3"/>
        <v>2.5731804508130261E-2</v>
      </c>
    </row>
    <row r="25" spans="2:15" s="31" customFormat="1" ht="13.35" customHeight="1" x14ac:dyDescent="0.2">
      <c r="B25" s="29"/>
      <c r="C25" s="130" t="s">
        <v>87</v>
      </c>
      <c r="D25" s="557">
        <f>A3.6.1!D25/A3.6.1!D$38</f>
        <v>9.6426686535655524E-3</v>
      </c>
      <c r="E25" s="509">
        <f>A3.6.1!E25/A3.6.1!E$38</f>
        <v>8.2710749638588779E-3</v>
      </c>
      <c r="F25" s="510">
        <f t="shared" si="0"/>
        <v>1.791374361742443E-2</v>
      </c>
      <c r="G25" s="509">
        <f>A3.6.1!G25/A3.6.1!G$38</f>
        <v>1.001704537095225E-2</v>
      </c>
      <c r="H25" s="509">
        <f>A3.6.1!H25/A3.6.1!H$38</f>
        <v>8.479205895343702E-3</v>
      </c>
      <c r="I25" s="510">
        <f t="shared" si="1"/>
        <v>1.8496251266295952E-2</v>
      </c>
      <c r="J25" s="509">
        <f>A3.6.1!J25/A3.6.1!J$38</f>
        <v>9.6647142456185563E-3</v>
      </c>
      <c r="K25" s="509">
        <f>A3.6.1!K25/A3.6.1!K$38</f>
        <v>8.7367050141089649E-3</v>
      </c>
      <c r="L25" s="510">
        <f t="shared" si="2"/>
        <v>1.8401419259727519E-2</v>
      </c>
      <c r="M25" s="509">
        <f>A3.6.1!M25/A3.6.1!M$38</f>
        <v>9.525777659689625E-3</v>
      </c>
      <c r="N25" s="509">
        <f>A3.6.1!N25/A3.6.1!N$38</f>
        <v>8.4750134494778646E-3</v>
      </c>
      <c r="O25" s="510">
        <f t="shared" si="3"/>
        <v>1.800079110916749E-2</v>
      </c>
    </row>
    <row r="26" spans="2:15" s="31" customFormat="1" ht="13.35" customHeight="1" x14ac:dyDescent="0.2">
      <c r="B26" s="29"/>
      <c r="C26" s="130" t="s">
        <v>13</v>
      </c>
      <c r="D26" s="557">
        <f>A3.6.1!D26/A3.6.1!D$38</f>
        <v>2.6636863183384556E-3</v>
      </c>
      <c r="E26" s="509">
        <f>A3.6.1!E26/A3.6.1!E$38</f>
        <v>2.0912190869262944E-3</v>
      </c>
      <c r="F26" s="510">
        <f t="shared" si="0"/>
        <v>4.75490540526475E-3</v>
      </c>
      <c r="G26" s="509">
        <f>A3.6.1!G26/A3.6.1!G$38</f>
        <v>2.9151577695154785E-3</v>
      </c>
      <c r="H26" s="509">
        <f>A3.6.1!H26/A3.6.1!H$38</f>
        <v>2.1968059139410002E-3</v>
      </c>
      <c r="I26" s="510">
        <f t="shared" si="1"/>
        <v>5.1119636834564787E-3</v>
      </c>
      <c r="J26" s="509">
        <f>A3.6.1!J26/A3.6.1!J$38</f>
        <v>2.9125275493818354E-3</v>
      </c>
      <c r="K26" s="509">
        <f>A3.6.1!K26/A3.6.1!K$38</f>
        <v>2.1826688855123844E-3</v>
      </c>
      <c r="L26" s="510">
        <f t="shared" si="2"/>
        <v>5.0951964348942193E-3</v>
      </c>
      <c r="M26" s="509">
        <f>A3.6.1!M26/A3.6.1!M$38</f>
        <v>2.7160275145396038E-3</v>
      </c>
      <c r="N26" s="509">
        <f>A3.6.1!N26/A3.6.1!N$38</f>
        <v>2.0782206893502245E-3</v>
      </c>
      <c r="O26" s="510">
        <f t="shared" si="3"/>
        <v>4.7942482038898279E-3</v>
      </c>
    </row>
    <row r="27" spans="2:15" s="31" customFormat="1" ht="13.35" customHeight="1" x14ac:dyDescent="0.2">
      <c r="B27" s="29"/>
      <c r="C27" s="130" t="s">
        <v>14</v>
      </c>
      <c r="D27" s="557">
        <f>A3.6.1!D27/A3.6.1!D$38</f>
        <v>0.12729398859602828</v>
      </c>
      <c r="E27" s="509">
        <f>A3.6.1!E27/A3.6.1!E$38</f>
        <v>0.13277861769866581</v>
      </c>
      <c r="F27" s="510">
        <f t="shared" si="0"/>
        <v>0.26007260629469409</v>
      </c>
      <c r="G27" s="509">
        <f>A3.6.1!G27/A3.6.1!G$38</f>
        <v>0.12226848455933197</v>
      </c>
      <c r="H27" s="509">
        <f>A3.6.1!H27/A3.6.1!H$38</f>
        <v>0.12888509194039566</v>
      </c>
      <c r="I27" s="510">
        <f t="shared" si="1"/>
        <v>0.25115357649972764</v>
      </c>
      <c r="J27" s="509">
        <f>A3.6.1!J27/A3.6.1!J$38</f>
        <v>0.11682548300565482</v>
      </c>
      <c r="K27" s="509">
        <f>A3.6.1!K27/A3.6.1!K$38</f>
        <v>0.13008585968212624</v>
      </c>
      <c r="L27" s="510">
        <f t="shared" si="2"/>
        <v>0.24691134268778106</v>
      </c>
      <c r="M27" s="509">
        <f>A3.6.1!M27/A3.6.1!M$38</f>
        <v>0.10051597962323319</v>
      </c>
      <c r="N27" s="509">
        <f>A3.6.1!N27/A3.6.1!N$38</f>
        <v>0.12604924351292993</v>
      </c>
      <c r="O27" s="510">
        <f t="shared" si="3"/>
        <v>0.22656522313616312</v>
      </c>
    </row>
    <row r="28" spans="2:15" s="31" customFormat="1" ht="13.35" customHeight="1" x14ac:dyDescent="0.2">
      <c r="B28" s="29"/>
      <c r="C28" s="130" t="s">
        <v>15</v>
      </c>
      <c r="D28" s="557">
        <f>A3.6.1!D28/A3.6.1!D$38</f>
        <v>1.4943135367835004E-3</v>
      </c>
      <c r="E28" s="509">
        <f>A3.6.1!E28/A3.6.1!E$38</f>
        <v>2.565743734619332E-3</v>
      </c>
      <c r="F28" s="510">
        <f t="shared" si="0"/>
        <v>4.0600572714028322E-3</v>
      </c>
      <c r="G28" s="509">
        <f>A3.6.1!G28/A3.6.1!G$38</f>
        <v>1.5321917908989069E-3</v>
      </c>
      <c r="H28" s="509">
        <f>A3.6.1!H28/A3.6.1!H$38</f>
        <v>2.7721598437826906E-3</v>
      </c>
      <c r="I28" s="510">
        <f t="shared" si="1"/>
        <v>4.3043516346815977E-3</v>
      </c>
      <c r="J28" s="509">
        <f>A3.6.1!J28/A3.6.1!J$38</f>
        <v>1.635708600008282E-3</v>
      </c>
      <c r="K28" s="509">
        <f>A3.6.1!K28/A3.6.1!K$38</f>
        <v>2.7494392590984734E-3</v>
      </c>
      <c r="L28" s="510">
        <f t="shared" si="2"/>
        <v>4.3851478591067552E-3</v>
      </c>
      <c r="M28" s="509">
        <f>A3.6.1!M28/A3.6.1!M$38</f>
        <v>1.541706439412577E-3</v>
      </c>
      <c r="N28" s="509">
        <f>A3.6.1!N28/A3.6.1!N$38</f>
        <v>2.8446566882595272E-3</v>
      </c>
      <c r="O28" s="510">
        <f t="shared" si="3"/>
        <v>4.3863631276721046E-3</v>
      </c>
    </row>
    <row r="29" spans="2:15" s="31" customFormat="1" ht="13.35" customHeight="1" x14ac:dyDescent="0.2">
      <c r="B29" s="29"/>
      <c r="C29" s="130" t="s">
        <v>16</v>
      </c>
      <c r="D29" s="557">
        <f>A3.6.1!D29/A3.6.1!D$38</f>
        <v>2.4873490422526467E-2</v>
      </c>
      <c r="E29" s="509">
        <f>A3.6.1!E29/A3.6.1!E$38</f>
        <v>2.1022545438493883E-3</v>
      </c>
      <c r="F29" s="510">
        <f t="shared" si="0"/>
        <v>2.6975744966375854E-2</v>
      </c>
      <c r="G29" s="509">
        <f>A3.6.1!G29/A3.6.1!G$38</f>
        <v>2.3438961388346516E-2</v>
      </c>
      <c r="H29" s="509">
        <f>A3.6.1!H29/A3.6.1!H$38</f>
        <v>1.4412906525327197E-3</v>
      </c>
      <c r="I29" s="510">
        <f t="shared" si="1"/>
        <v>2.4880252040879236E-2</v>
      </c>
      <c r="J29" s="509">
        <f>A3.6.1!J29/A3.6.1!J$38</f>
        <v>2.2212048569732721E-2</v>
      </c>
      <c r="K29" s="509">
        <f>A3.6.1!K29/A3.6.1!K$38</f>
        <v>1.1998649398258687E-3</v>
      </c>
      <c r="L29" s="510">
        <f t="shared" si="2"/>
        <v>2.3411913509558589E-2</v>
      </c>
      <c r="M29" s="509">
        <f>A3.6.1!M29/A3.6.1!M$38</f>
        <v>2.2295699295079331E-2</v>
      </c>
      <c r="N29" s="509">
        <f>A3.6.1!N29/A3.6.1!N$38</f>
        <v>1.4444370748675319E-3</v>
      </c>
      <c r="O29" s="510">
        <f t="shared" si="3"/>
        <v>2.3740136369946863E-2</v>
      </c>
    </row>
    <row r="30" spans="2:15" s="31" customFormat="1" ht="13.35" customHeight="1" x14ac:dyDescent="0.2">
      <c r="B30" s="29"/>
      <c r="C30" s="130" t="s">
        <v>88</v>
      </c>
      <c r="D30" s="557">
        <f>A3.6.1!D30/A3.6.1!D$38</f>
        <v>8.3491146916684772E-3</v>
      </c>
      <c r="E30" s="509">
        <f>A3.6.1!E30/A3.6.1!E$38</f>
        <v>1.2745952746173456E-2</v>
      </c>
      <c r="F30" s="510">
        <f t="shared" si="0"/>
        <v>2.1095067437841931E-2</v>
      </c>
      <c r="G30" s="509">
        <f>A3.6.1!G30/A3.6.1!G$38</f>
        <v>8.2599639756278515E-3</v>
      </c>
      <c r="H30" s="509">
        <f>A3.6.1!H30/A3.6.1!H$38</f>
        <v>1.2779831229513913E-2</v>
      </c>
      <c r="I30" s="510">
        <f t="shared" si="1"/>
        <v>2.1039795205141765E-2</v>
      </c>
      <c r="J30" s="509">
        <f>A3.6.1!J30/A3.6.1!J$38</f>
        <v>8.0543119671293885E-3</v>
      </c>
      <c r="K30" s="509">
        <f>A3.6.1!K30/A3.6.1!K$38</f>
        <v>1.2360417721824278E-2</v>
      </c>
      <c r="L30" s="510">
        <f t="shared" si="2"/>
        <v>2.0414729688953664E-2</v>
      </c>
      <c r="M30" s="509">
        <f>A3.6.1!M30/A3.6.1!M$38</f>
        <v>7.9381480497413542E-3</v>
      </c>
      <c r="N30" s="509">
        <f>A3.6.1!N30/A3.6.1!N$38</f>
        <v>1.2402997943888041E-2</v>
      </c>
      <c r="O30" s="510">
        <f t="shared" si="3"/>
        <v>2.0341145993629395E-2</v>
      </c>
    </row>
    <row r="31" spans="2:15" s="31" customFormat="1" ht="13.35" customHeight="1" x14ac:dyDescent="0.2">
      <c r="B31" s="29"/>
      <c r="C31" s="130" t="s">
        <v>17</v>
      </c>
      <c r="D31" s="557">
        <f>A3.6.1!D31/A3.6.1!D$38</f>
        <v>2.2580277958875331E-3</v>
      </c>
      <c r="E31" s="509">
        <f>A3.6.1!E31/A3.6.1!E$38</f>
        <v>2.9906088261584473E-3</v>
      </c>
      <c r="F31" s="510">
        <f t="shared" si="0"/>
        <v>5.2486366220459799E-3</v>
      </c>
      <c r="G31" s="509">
        <f>A3.6.1!G31/A3.6.1!G$38</f>
        <v>2.1963517441554977E-3</v>
      </c>
      <c r="H31" s="509">
        <f>A3.6.1!H31/A3.6.1!H$38</f>
        <v>2.8767696492084526E-3</v>
      </c>
      <c r="I31" s="510">
        <f t="shared" si="1"/>
        <v>5.0731213933639507E-3</v>
      </c>
      <c r="J31" s="509">
        <f>A3.6.1!J31/A3.6.1!J$38</f>
        <v>2.1303321569728119E-3</v>
      </c>
      <c r="K31" s="509">
        <f>A3.6.1!K31/A3.6.1!K$38</f>
        <v>2.8398813399898703E-3</v>
      </c>
      <c r="L31" s="510">
        <f t="shared" si="2"/>
        <v>4.9702134969626822E-3</v>
      </c>
      <c r="M31" s="509">
        <f>A3.6.1!M31/A3.6.1!M$38</f>
        <v>2.1616692416444433E-3</v>
      </c>
      <c r="N31" s="509">
        <f>A3.6.1!N31/A3.6.1!N$38</f>
        <v>2.80780880369658E-3</v>
      </c>
      <c r="O31" s="510">
        <f t="shared" si="3"/>
        <v>4.9694780453410237E-3</v>
      </c>
    </row>
    <row r="32" spans="2:15" s="31" customFormat="1" ht="13.35" customHeight="1" x14ac:dyDescent="0.2">
      <c r="B32" s="29"/>
      <c r="C32" s="130" t="s">
        <v>18</v>
      </c>
      <c r="D32" s="557">
        <f>A3.6.1!D32/A3.6.1!D$38</f>
        <v>3.0134633096354246E-3</v>
      </c>
      <c r="E32" s="509">
        <f>A3.6.1!E32/A3.6.1!E$38</f>
        <v>2.6540273900040831E-3</v>
      </c>
      <c r="F32" s="510">
        <f t="shared" si="0"/>
        <v>5.6674906996395076E-3</v>
      </c>
      <c r="G32" s="509">
        <f>A3.6.1!G32/A3.6.1!G$38</f>
        <v>3.2136093940801488E-3</v>
      </c>
      <c r="H32" s="509">
        <f>A3.6.1!H32/A3.6.1!H$38</f>
        <v>2.7489132203547435E-3</v>
      </c>
      <c r="I32" s="510">
        <f t="shared" si="1"/>
        <v>5.9625226144348923E-3</v>
      </c>
      <c r="J32" s="509">
        <f>A3.6.1!J32/A3.6.1!J$38</f>
        <v>3.2645154759658964E-3</v>
      </c>
      <c r="K32" s="509">
        <f>A3.6.1!K32/A3.6.1!K$38</f>
        <v>2.7675276752767526E-3</v>
      </c>
      <c r="L32" s="510">
        <f t="shared" si="2"/>
        <v>6.0320431512426494E-3</v>
      </c>
      <c r="M32" s="509">
        <f>A3.6.1!M32/A3.6.1!M$38</f>
        <v>3.2933473727026112E-3</v>
      </c>
      <c r="N32" s="509">
        <f>A3.6.1!N32/A3.6.1!N$38</f>
        <v>2.8815045728224744E-3</v>
      </c>
      <c r="O32" s="510">
        <f t="shared" si="3"/>
        <v>6.1748519455250856E-3</v>
      </c>
    </row>
    <row r="33" spans="2:15" s="31" customFormat="1" ht="13.35" customHeight="1" x14ac:dyDescent="0.2">
      <c r="B33" s="29"/>
      <c r="C33" s="130" t="s">
        <v>19</v>
      </c>
      <c r="D33" s="557">
        <f>A3.6.1!D33/A3.6.1!D$38</f>
        <v>3.9922179793652271E-2</v>
      </c>
      <c r="E33" s="509">
        <f>A3.6.1!E33/A3.6.1!E$38</f>
        <v>3.6488738316209982E-2</v>
      </c>
      <c r="F33" s="510">
        <f t="shared" si="0"/>
        <v>7.6410918109862253E-2</v>
      </c>
      <c r="G33" s="509">
        <f>A3.6.1!G33/A3.6.1!G$38</f>
        <v>3.9918955671526667E-2</v>
      </c>
      <c r="H33" s="509">
        <f>A3.6.1!H33/A3.6.1!H$38</f>
        <v>3.8200013947974058E-2</v>
      </c>
      <c r="I33" s="510">
        <f t="shared" si="1"/>
        <v>7.8118969619500725E-2</v>
      </c>
      <c r="J33" s="509">
        <f>A3.6.1!J33/A3.6.1!J$38</f>
        <v>3.8808394336905361E-2</v>
      </c>
      <c r="K33" s="509">
        <f>A3.6.1!K33/A3.6.1!K$38</f>
        <v>3.904083158478644E-2</v>
      </c>
      <c r="L33" s="510">
        <f t="shared" si="2"/>
        <v>7.78492259216918E-2</v>
      </c>
      <c r="M33" s="509">
        <f>A3.6.1!M33/A3.6.1!M$38</f>
        <v>3.3297578864844829E-2</v>
      </c>
      <c r="N33" s="509">
        <f>A3.6.1!N33/A3.6.1!N$38</f>
        <v>3.765116844641949E-2</v>
      </c>
      <c r="O33" s="510">
        <f t="shared" si="3"/>
        <v>7.0948747311264326E-2</v>
      </c>
    </row>
    <row r="34" spans="2:15" s="31" customFormat="1" ht="13.35" customHeight="1" x14ac:dyDescent="0.2">
      <c r="B34" s="29"/>
      <c r="C34" s="130" t="s">
        <v>89</v>
      </c>
      <c r="D34" s="557">
        <f>A3.6.1!D34/A3.6.1!D$38</f>
        <v>1.1561267889851293E-2</v>
      </c>
      <c r="E34" s="509">
        <f>A3.6.1!E34/A3.6.1!E$38</f>
        <v>1.8627851286182506E-2</v>
      </c>
      <c r="F34" s="510">
        <f t="shared" si="0"/>
        <v>3.0189119176033799E-2</v>
      </c>
      <c r="G34" s="509">
        <f>A3.6.1!G34/A3.6.1!G$38</f>
        <v>1.0971249860757605E-2</v>
      </c>
      <c r="H34" s="509">
        <f>A3.6.1!H34/A3.6.1!H$38</f>
        <v>1.9370248971336913E-2</v>
      </c>
      <c r="I34" s="510">
        <f t="shared" si="1"/>
        <v>3.034149883209452E-2</v>
      </c>
      <c r="J34" s="509">
        <f>A3.6.1!J34/A3.6.1!J$38</f>
        <v>1.0490620557015143E-2</v>
      </c>
      <c r="K34" s="509">
        <f>A3.6.1!K34/A3.6.1!K$38</f>
        <v>1.9402841087234401E-2</v>
      </c>
      <c r="L34" s="510">
        <f t="shared" si="2"/>
        <v>2.9893461644249546E-2</v>
      </c>
      <c r="M34" s="509">
        <f>A3.6.1!M34/A3.6.1!M$38</f>
        <v>1.0552488543809064E-2</v>
      </c>
      <c r="N34" s="509">
        <f>A3.6.1!N34/A3.6.1!N$38</f>
        <v>2.0472684663173486E-2</v>
      </c>
      <c r="O34" s="510">
        <f t="shared" si="3"/>
        <v>3.1025173206982552E-2</v>
      </c>
    </row>
    <row r="35" spans="2:15" s="31" customFormat="1" ht="13.35" customHeight="1" x14ac:dyDescent="0.2">
      <c r="B35" s="29"/>
      <c r="C35" s="130" t="s">
        <v>20</v>
      </c>
      <c r="D35" s="557">
        <f>A3.6.1!D35/A3.6.1!D$38</f>
        <v>3.3137747974294494E-2</v>
      </c>
      <c r="E35" s="509">
        <f>A3.6.1!E35/A3.6.1!E$38</f>
        <v>4.4042508580067759E-2</v>
      </c>
      <c r="F35" s="510">
        <f t="shared" si="0"/>
        <v>7.7180256554362253E-2</v>
      </c>
      <c r="G35" s="509">
        <f>A3.6.1!G35/A3.6.1!G$38</f>
        <v>3.1860761808280562E-2</v>
      </c>
      <c r="H35" s="509">
        <f>A3.6.1!H35/A3.6.1!H$38</f>
        <v>4.5203059255643115E-2</v>
      </c>
      <c r="I35" s="510">
        <f t="shared" si="1"/>
        <v>7.7063821063923676E-2</v>
      </c>
      <c r="J35" s="509">
        <f>A3.6.1!J35/A3.6.1!J$38</f>
        <v>3.0843804782434651E-2</v>
      </c>
      <c r="K35" s="509">
        <f>A3.6.1!K35/A3.6.1!K$38</f>
        <v>4.404529339411041E-2</v>
      </c>
      <c r="L35" s="510">
        <f t="shared" si="2"/>
        <v>7.4889098176545058E-2</v>
      </c>
      <c r="M35" s="509">
        <f>A3.6.1!M35/A3.6.1!M$38</f>
        <v>2.744237462154387E-2</v>
      </c>
      <c r="N35" s="509">
        <f>A3.6.1!N35/A3.6.1!N$38</f>
        <v>4.180760982511994E-2</v>
      </c>
      <c r="O35" s="510">
        <f>SUM(M35:N35)</f>
        <v>6.9249984446663804E-2</v>
      </c>
    </row>
    <row r="36" spans="2:15" s="31" customFormat="1" ht="13.35" customHeight="1" x14ac:dyDescent="0.2">
      <c r="B36" s="29"/>
      <c r="C36" s="130" t="s">
        <v>90</v>
      </c>
      <c r="D36" s="557">
        <f>A3.6.1!D36/A3.6.1!D$38</f>
        <v>5.1969823973176867E-3</v>
      </c>
      <c r="E36" s="509">
        <f>A3.6.1!E36/A3.6.1!E$38</f>
        <v>6.6267918823178871E-3</v>
      </c>
      <c r="F36" s="510">
        <f t="shared" si="0"/>
        <v>1.1823774279635574E-2</v>
      </c>
      <c r="G36" s="509">
        <f>A3.6.1!G36/A3.6.1!G$38</f>
        <v>5.2712441859731939E-3</v>
      </c>
      <c r="H36" s="509">
        <f>A3.6.1!H36/A3.6.1!H$38</f>
        <v>5.9685705651254155E-3</v>
      </c>
      <c r="I36" s="510">
        <f t="shared" si="1"/>
        <v>1.1239814751098609E-2</v>
      </c>
      <c r="J36" s="509">
        <f>A3.6.1!J36/A3.6.1!J$38</f>
        <v>4.9784436152150811E-3</v>
      </c>
      <c r="K36" s="509">
        <f>A3.6.1!K36/A3.6.1!K$38</f>
        <v>5.7159395123362999E-3</v>
      </c>
      <c r="L36" s="510">
        <f t="shared" si="2"/>
        <v>1.0694383127551381E-2</v>
      </c>
      <c r="M36" s="509">
        <f>A3.6.1!M36/A3.6.1!M$38</f>
        <v>5.1991589499339038E-3</v>
      </c>
      <c r="N36" s="509">
        <f>A3.6.1!N36/A3.6.1!N$38</f>
        <v>5.3945303000154758E-3</v>
      </c>
      <c r="O36" s="510">
        <f>SUM(M36:N36)</f>
        <v>1.0593689249949381E-2</v>
      </c>
    </row>
    <row r="37" spans="2:15" s="31" customFormat="1" ht="13.35" customHeight="1" x14ac:dyDescent="0.2">
      <c r="B37" s="97"/>
      <c r="C37" s="554" t="s">
        <v>21</v>
      </c>
      <c r="D37" s="558">
        <f>A3.6.1!D37/A3.6.1!D$38</f>
        <v>1.9782062028499581E-2</v>
      </c>
      <c r="E37" s="514">
        <f>A3.6.1!E37/A3.6.1!E$38</f>
        <v>9.468422040014567E-3</v>
      </c>
      <c r="F37" s="515">
        <f t="shared" si="0"/>
        <v>2.9250484068514146E-2</v>
      </c>
      <c r="G37" s="514">
        <f>A3.6.1!G37/A3.6.1!G$38</f>
        <v>2.5956884249110426E-2</v>
      </c>
      <c r="H37" s="514">
        <f>A3.6.1!H37/A3.6.1!H$38</f>
        <v>6.4160680661133973E-3</v>
      </c>
      <c r="I37" s="515">
        <f t="shared" si="1"/>
        <v>3.2372952315223823E-2</v>
      </c>
      <c r="J37" s="514">
        <f>A3.6.1!J37/A3.6.1!J$38</f>
        <v>3.9399642030579239E-2</v>
      </c>
      <c r="K37" s="514">
        <f>A3.6.1!K37/A3.6.1!K$38</f>
        <v>4.1000410004100041E-3</v>
      </c>
      <c r="L37" s="515">
        <f t="shared" si="2"/>
        <v>4.3499683030989243E-2</v>
      </c>
      <c r="M37" s="514">
        <f>A3.6.1!M37/A3.6.1!M$38</f>
        <v>9.9115322921894525E-2</v>
      </c>
      <c r="N37" s="514">
        <f>A3.6.1!N37/A3.6.1!N$38</f>
        <v>1.7244809975459309E-3</v>
      </c>
      <c r="O37" s="515">
        <f>SUM(M37:N37)</f>
        <v>0.10083980391944046</v>
      </c>
    </row>
    <row r="38" spans="2:15" s="31" customFormat="1" ht="13.35" customHeight="1" x14ac:dyDescent="0.2">
      <c r="B38" s="97"/>
      <c r="C38" s="511" t="s">
        <v>22</v>
      </c>
      <c r="D38" s="559">
        <f>A3.6.1!D38/A3.6.1!D$38</f>
        <v>1</v>
      </c>
      <c r="E38" s="512">
        <f>A3.6.1!E38/A3.6.1!E$38</f>
        <v>1</v>
      </c>
      <c r="F38" s="513">
        <f>A3.6.1!F38/A3.6.1!F$38</f>
        <v>1</v>
      </c>
      <c r="G38" s="512">
        <f>A3.6.1!G38/A3.6.1!G$38</f>
        <v>1</v>
      </c>
      <c r="H38" s="512">
        <f>A3.6.1!H38/A3.6.1!H$38</f>
        <v>1</v>
      </c>
      <c r="I38" s="513">
        <f>A3.6.1!I38/A3.6.1!I$38</f>
        <v>1</v>
      </c>
      <c r="J38" s="512">
        <f>A3.6.1!J38/A3.6.1!J$38</f>
        <v>1</v>
      </c>
      <c r="K38" s="512">
        <f>A3.6.1!K38/A3.6.1!K$38</f>
        <v>1</v>
      </c>
      <c r="L38" s="513">
        <f>A3.6.1!L38/A3.6.1!L$38</f>
        <v>1</v>
      </c>
      <c r="M38" s="512">
        <f>A3.6.1!M38/A3.6.1!M$38</f>
        <v>1</v>
      </c>
      <c r="N38" s="512">
        <f>A3.6.1!N38/A3.6.1!N$38</f>
        <v>1</v>
      </c>
      <c r="O38" s="513">
        <f>A3.6.1!O38/A3.6.1!O$38</f>
        <v>1</v>
      </c>
    </row>
    <row r="39" spans="2:15" s="31" customFormat="1" ht="13.35" customHeight="1" x14ac:dyDescent="0.2"/>
    <row r="40" spans="2:15" s="31" customFormat="1" ht="13.35" customHeight="1" x14ac:dyDescent="0.2">
      <c r="H40" s="805" t="s">
        <v>190</v>
      </c>
    </row>
  </sheetData>
  <mergeCells count="4">
    <mergeCell ref="D2:F2"/>
    <mergeCell ref="G2:I2"/>
    <mergeCell ref="J2:L2"/>
    <mergeCell ref="M2:O2"/>
  </mergeCells>
  <hyperlinks>
    <hyperlink ref="H40" location="CONTENTS!A1" display="CONTENTS!A1"/>
  </hyperlinks>
  <pageMargins left="0.98425196850393704" right="0.98425196850393704" top="0.98425196850393704" bottom="0.98425196850393704" header="0.51181102362204722" footer="0.51181102362204722"/>
  <pageSetup paperSize="9" scale="84"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40"/>
  <sheetViews>
    <sheetView showGridLines="0" zoomScaleNormal="100" zoomScaleSheetLayoutView="90" workbookViewId="0"/>
  </sheetViews>
  <sheetFormatPr defaultColWidth="9.140625" defaultRowHeight="12.75" x14ac:dyDescent="0.2"/>
  <cols>
    <col min="1" max="1" width="3.7109375" style="125" customWidth="1"/>
    <col min="2" max="2" width="0.85546875" style="31" customWidth="1"/>
    <col min="3" max="3" width="40.7109375" style="132" customWidth="1"/>
    <col min="4" max="6" width="8.85546875" style="132" customWidth="1"/>
    <col min="7" max="7" width="8.85546875" style="133" customWidth="1"/>
    <col min="8" max="15" width="8.85546875" style="95" customWidth="1"/>
    <col min="16" max="16384" width="9.140625" style="125"/>
  </cols>
  <sheetData>
    <row r="1" spans="2:15" s="135" customFormat="1" ht="15" customHeight="1" x14ac:dyDescent="0.2">
      <c r="B1" s="238" t="s">
        <v>287</v>
      </c>
      <c r="C1" s="57"/>
      <c r="D1" s="122"/>
      <c r="E1" s="122"/>
      <c r="F1" s="123"/>
      <c r="G1" s="124"/>
      <c r="H1" s="93"/>
      <c r="I1" s="93"/>
      <c r="J1" s="93"/>
      <c r="K1" s="93"/>
      <c r="L1" s="93"/>
      <c r="M1" s="93"/>
      <c r="N1" s="93"/>
      <c r="O1" s="93"/>
    </row>
    <row r="2" spans="2:15" s="135" customFormat="1" ht="38.1" customHeight="1" x14ac:dyDescent="0.2">
      <c r="B2" s="541"/>
      <c r="C2" s="542" t="s">
        <v>141</v>
      </c>
      <c r="D2" s="873" t="s">
        <v>371</v>
      </c>
      <c r="E2" s="874"/>
      <c r="F2" s="875"/>
      <c r="G2" s="882" t="s">
        <v>372</v>
      </c>
      <c r="H2" s="883"/>
      <c r="I2" s="884"/>
      <c r="J2" s="882" t="s">
        <v>234</v>
      </c>
      <c r="K2" s="883"/>
      <c r="L2" s="884"/>
      <c r="M2" s="883" t="s">
        <v>373</v>
      </c>
      <c r="N2" s="883"/>
      <c r="O2" s="884"/>
    </row>
    <row r="3" spans="2:15" ht="24.95" customHeight="1" x14ac:dyDescent="0.2">
      <c r="B3" s="551"/>
      <c r="C3" s="555" t="s">
        <v>172</v>
      </c>
      <c r="D3" s="556" t="s">
        <v>169</v>
      </c>
      <c r="E3" s="552" t="s">
        <v>170</v>
      </c>
      <c r="F3" s="553" t="s">
        <v>22</v>
      </c>
      <c r="G3" s="552" t="s">
        <v>169</v>
      </c>
      <c r="H3" s="552" t="s">
        <v>170</v>
      </c>
      <c r="I3" s="553" t="s">
        <v>22</v>
      </c>
      <c r="J3" s="552" t="s">
        <v>169</v>
      </c>
      <c r="K3" s="552" t="s">
        <v>170</v>
      </c>
      <c r="L3" s="553" t="s">
        <v>22</v>
      </c>
      <c r="M3" s="552" t="s">
        <v>169</v>
      </c>
      <c r="N3" s="552" t="s">
        <v>170</v>
      </c>
      <c r="O3" s="553" t="s">
        <v>22</v>
      </c>
    </row>
    <row r="4" spans="2:15" ht="13.35" customHeight="1" x14ac:dyDescent="0.2">
      <c r="B4" s="126"/>
      <c r="C4" s="127" t="s">
        <v>0</v>
      </c>
      <c r="D4" s="557">
        <f>A3.6.1!D4/A3.6.1!$F4</f>
        <v>0.81777713437805366</v>
      </c>
      <c r="E4" s="509">
        <f>A3.6.1!E4/A3.6.1!$F4</f>
        <v>0.18222286562194637</v>
      </c>
      <c r="F4" s="510">
        <f>A3.6.1!F4/A3.6.1!$F4</f>
        <v>1</v>
      </c>
      <c r="G4" s="509">
        <f>A3.6.1!G4/A3.6.1!$I4</f>
        <v>0.8240787127026431</v>
      </c>
      <c r="H4" s="509">
        <f>A3.6.1!H4/A3.6.1!$I4</f>
        <v>0.17592128729735687</v>
      </c>
      <c r="I4" s="510">
        <f>A3.6.1!I4/A3.6.1!$I4</f>
        <v>1</v>
      </c>
      <c r="J4" s="509">
        <f>A3.6.1!J4/A3.6.1!$L4</f>
        <v>0.81103849915533033</v>
      </c>
      <c r="K4" s="509">
        <f>A3.6.1!K4/A3.6.1!$L4</f>
        <v>0.1889615008446697</v>
      </c>
      <c r="L4" s="510">
        <f>A3.6.1!L4/A3.6.1!$L4</f>
        <v>1</v>
      </c>
      <c r="M4" s="509">
        <f>A3.6.1!M4/A3.6.1!$O4</f>
        <v>0.76646369363978739</v>
      </c>
      <c r="N4" s="509">
        <f>A3.6.1!N4/A3.6.1!$O4</f>
        <v>0.23353630636021258</v>
      </c>
      <c r="O4" s="510">
        <f>A3.6.1!O4/A3.6.1!$O4</f>
        <v>1</v>
      </c>
    </row>
    <row r="5" spans="2:15" ht="13.35" customHeight="1" x14ac:dyDescent="0.2">
      <c r="B5" s="126"/>
      <c r="C5" s="127" t="s">
        <v>1</v>
      </c>
      <c r="D5" s="557">
        <f>A3.6.1!D5/A3.6.1!$F5</f>
        <v>0.77898092157689969</v>
      </c>
      <c r="E5" s="509">
        <f>A3.6.1!E5/A3.6.1!$F5</f>
        <v>0.22101907842310037</v>
      </c>
      <c r="F5" s="510">
        <f>A3.6.1!F5/A3.6.1!$F5</f>
        <v>1</v>
      </c>
      <c r="G5" s="509">
        <f>A3.6.1!G5/A3.6.1!$I5</f>
        <v>0.78323241732650206</v>
      </c>
      <c r="H5" s="509">
        <f>A3.6.1!H5/A3.6.1!$I5</f>
        <v>0.21676758267349791</v>
      </c>
      <c r="I5" s="510">
        <f>A3.6.1!I5/A3.6.1!$I5</f>
        <v>1</v>
      </c>
      <c r="J5" s="509">
        <f>A3.6.1!J5/A3.6.1!$L5</f>
        <v>0.78004244188915761</v>
      </c>
      <c r="K5" s="509">
        <f>A3.6.1!K5/A3.6.1!$L5</f>
        <v>0.21990820707693826</v>
      </c>
      <c r="L5" s="510">
        <f>A3.6.1!L5/A3.6.1!$L5</f>
        <v>1</v>
      </c>
      <c r="M5" s="509">
        <f>A3.6.1!M5/A3.6.1!$O5</f>
        <v>0.75160557898151148</v>
      </c>
      <c r="N5" s="509">
        <f>A3.6.1!N5/A3.6.1!$O5</f>
        <v>0.24832954914044761</v>
      </c>
      <c r="O5" s="510">
        <f>A3.6.1!O5/A3.6.1!$O5</f>
        <v>1</v>
      </c>
    </row>
    <row r="6" spans="2:15" ht="13.35" customHeight="1" x14ac:dyDescent="0.2">
      <c r="B6" s="126"/>
      <c r="C6" s="127" t="s">
        <v>81</v>
      </c>
      <c r="D6" s="557">
        <f>A3.6.1!D6/A3.6.1!$F6</f>
        <v>0.68136714443219404</v>
      </c>
      <c r="E6" s="509">
        <f>A3.6.1!E6/A3.6.1!$F6</f>
        <v>0.31863285556780596</v>
      </c>
      <c r="F6" s="510">
        <f>A3.6.1!F6/A3.6.1!$F6</f>
        <v>1</v>
      </c>
      <c r="G6" s="509">
        <f>A3.6.1!G6/A3.6.1!$I6</f>
        <v>0.7014751552795031</v>
      </c>
      <c r="H6" s="509">
        <f>A3.6.1!H6/A3.6.1!$I6</f>
        <v>0.2985248447204969</v>
      </c>
      <c r="I6" s="510">
        <f>A3.6.1!I6/A3.6.1!$I6</f>
        <v>1</v>
      </c>
      <c r="J6" s="509">
        <f>A3.6.1!J6/A3.6.1!$L6</f>
        <v>0.67916303400174372</v>
      </c>
      <c r="K6" s="509">
        <f>A3.6.1!K6/A3.6.1!$L6</f>
        <v>0.32083696599825634</v>
      </c>
      <c r="L6" s="510">
        <f>A3.6.1!L6/A3.6.1!$L6</f>
        <v>1</v>
      </c>
      <c r="M6" s="509">
        <f>A3.6.1!M6/A3.6.1!$O6</f>
        <v>0.65750412314458495</v>
      </c>
      <c r="N6" s="509">
        <f>A3.6.1!N6/A3.6.1!$O6</f>
        <v>0.34249587685541505</v>
      </c>
      <c r="O6" s="510">
        <f>A3.6.1!O6/A3.6.1!$O6</f>
        <v>1</v>
      </c>
    </row>
    <row r="7" spans="2:15" ht="13.35" customHeight="1" x14ac:dyDescent="0.2">
      <c r="B7" s="126"/>
      <c r="C7" s="127" t="s">
        <v>2</v>
      </c>
      <c r="D7" s="557">
        <f>A3.6.1!D7/A3.6.1!$F7</f>
        <v>0.78309846512880354</v>
      </c>
      <c r="E7" s="509">
        <f>A3.6.1!E7/A3.6.1!$F7</f>
        <v>0.21690153487119648</v>
      </c>
      <c r="F7" s="510">
        <f>A3.6.1!F7/A3.6.1!$F7</f>
        <v>1</v>
      </c>
      <c r="G7" s="509">
        <f>A3.6.1!G7/A3.6.1!$I7</f>
        <v>0.78801415302963296</v>
      </c>
      <c r="H7" s="509">
        <f>A3.6.1!H7/A3.6.1!$I7</f>
        <v>0.2119858469703671</v>
      </c>
      <c r="I7" s="510">
        <f>A3.6.1!I7/A3.6.1!$I7</f>
        <v>1</v>
      </c>
      <c r="J7" s="509">
        <f>A3.6.1!J7/A3.6.1!$L7</f>
        <v>0.78005988584261254</v>
      </c>
      <c r="K7" s="509">
        <f>A3.6.1!K7/A3.6.1!$L7</f>
        <v>0.21994011415738748</v>
      </c>
      <c r="L7" s="510">
        <f>A3.6.1!L7/A3.6.1!$L7</f>
        <v>1</v>
      </c>
      <c r="M7" s="509">
        <f>A3.6.1!M7/A3.6.1!$O7</f>
        <v>0.75026707723245145</v>
      </c>
      <c r="N7" s="509">
        <f>A3.6.1!N7/A3.6.1!$O7</f>
        <v>0.24973292276754855</v>
      </c>
      <c r="O7" s="510">
        <f>A3.6.1!O7/A3.6.1!$O7</f>
        <v>1</v>
      </c>
    </row>
    <row r="8" spans="2:15" ht="13.35" customHeight="1" x14ac:dyDescent="0.2">
      <c r="B8" s="126"/>
      <c r="C8" s="127" t="s">
        <v>82</v>
      </c>
      <c r="D8" s="557">
        <f>A3.6.1!D8/A3.6.1!$F8</f>
        <v>0.58070209845067655</v>
      </c>
      <c r="E8" s="509">
        <f>A3.6.1!E8/A3.6.1!$F8</f>
        <v>0.41929790154932339</v>
      </c>
      <c r="F8" s="510">
        <f>A3.6.1!F8/A3.6.1!$F8</f>
        <v>1</v>
      </c>
      <c r="G8" s="509">
        <f>A3.6.1!G8/A3.6.1!$I8</f>
        <v>0.58015571970453184</v>
      </c>
      <c r="H8" s="509">
        <f>A3.6.1!H8/A3.6.1!$I8</f>
        <v>0.41984428029546816</v>
      </c>
      <c r="I8" s="510">
        <f>A3.6.1!I8/A3.6.1!$I8</f>
        <v>1</v>
      </c>
      <c r="J8" s="509">
        <f>A3.6.1!J8/A3.6.1!$L8</f>
        <v>0.56272943208810189</v>
      </c>
      <c r="K8" s="509">
        <f>A3.6.1!K8/A3.6.1!$L8</f>
        <v>0.43727056791189806</v>
      </c>
      <c r="L8" s="510">
        <f>A3.6.1!L8/A3.6.1!$L8</f>
        <v>1</v>
      </c>
      <c r="M8" s="509">
        <f>A3.6.1!M8/A3.6.1!$O8</f>
        <v>0.52404988123515439</v>
      </c>
      <c r="N8" s="509">
        <f>A3.6.1!N8/A3.6.1!$O8</f>
        <v>0.47595011876484561</v>
      </c>
      <c r="O8" s="510">
        <f>A3.6.1!O8/A3.6.1!$O8</f>
        <v>1</v>
      </c>
    </row>
    <row r="9" spans="2:15" ht="13.35" customHeight="1" x14ac:dyDescent="0.2">
      <c r="B9" s="126"/>
      <c r="C9" s="127" t="s">
        <v>3</v>
      </c>
      <c r="D9" s="557">
        <f>A3.6.1!D9/A3.6.1!$F9</f>
        <v>0.68494749124854137</v>
      </c>
      <c r="E9" s="509">
        <f>A3.6.1!E9/A3.6.1!$F9</f>
        <v>0.31505250875145857</v>
      </c>
      <c r="F9" s="510">
        <f>A3.6.1!F9/A3.6.1!$F9</f>
        <v>1</v>
      </c>
      <c r="G9" s="509">
        <f>A3.6.1!G9/A3.6.1!$I9</f>
        <v>0.6808328579577867</v>
      </c>
      <c r="H9" s="509">
        <f>A3.6.1!H9/A3.6.1!$I9</f>
        <v>0.31916714204221336</v>
      </c>
      <c r="I9" s="510">
        <f>A3.6.1!I9/A3.6.1!$I9</f>
        <v>1</v>
      </c>
      <c r="J9" s="509">
        <f>A3.6.1!J9/A3.6.1!$L9</f>
        <v>0.67049924357034796</v>
      </c>
      <c r="K9" s="509">
        <f>A3.6.1!K9/A3.6.1!$L9</f>
        <v>0.32950075642965204</v>
      </c>
      <c r="L9" s="510">
        <f>A3.6.1!L9/A3.6.1!$L9</f>
        <v>1</v>
      </c>
      <c r="M9" s="509">
        <f>A3.6.1!M9/A3.6.1!$O9</f>
        <v>0.63060153411384745</v>
      </c>
      <c r="N9" s="509">
        <f>A3.6.1!N9/A3.6.1!$O9</f>
        <v>0.3693984658861526</v>
      </c>
      <c r="O9" s="510">
        <f>A3.6.1!O9/A3.6.1!$O9</f>
        <v>1</v>
      </c>
    </row>
    <row r="10" spans="2:15" ht="13.35" customHeight="1" x14ac:dyDescent="0.2">
      <c r="B10" s="126"/>
      <c r="C10" s="127" t="s">
        <v>83</v>
      </c>
      <c r="D10" s="557">
        <f>A3.6.1!D10/A3.6.1!$F10</f>
        <v>0.58855799373040751</v>
      </c>
      <c r="E10" s="509">
        <f>A3.6.1!E10/A3.6.1!$F10</f>
        <v>0.41144200626959249</v>
      </c>
      <c r="F10" s="510">
        <f>A3.6.1!F10/A3.6.1!$F10</f>
        <v>1</v>
      </c>
      <c r="G10" s="509">
        <f>A3.6.1!G10/A3.6.1!$I10</f>
        <v>0.63371647509578544</v>
      </c>
      <c r="H10" s="509">
        <f>A3.6.1!H10/A3.6.1!$I10</f>
        <v>0.36628352490421456</v>
      </c>
      <c r="I10" s="510">
        <f>A3.6.1!I10/A3.6.1!$I10</f>
        <v>1</v>
      </c>
      <c r="J10" s="509">
        <f>A3.6.1!J10/A3.6.1!$L10</f>
        <v>0.58693877551020412</v>
      </c>
      <c r="K10" s="509">
        <f>A3.6.1!K10/A3.6.1!$L10</f>
        <v>0.41306122448979593</v>
      </c>
      <c r="L10" s="510">
        <f>A3.6.1!L10/A3.6.1!$L10</f>
        <v>1</v>
      </c>
      <c r="M10" s="509">
        <f>A3.6.1!M10/A3.6.1!$O10</f>
        <v>0.51468860164512342</v>
      </c>
      <c r="N10" s="509">
        <f>A3.6.1!N10/A3.6.1!$O10</f>
        <v>0.48531139835487663</v>
      </c>
      <c r="O10" s="510">
        <f>A3.6.1!O10/A3.6.1!$O10</f>
        <v>1</v>
      </c>
    </row>
    <row r="11" spans="2:15" s="31" customFormat="1" ht="13.35" customHeight="1" x14ac:dyDescent="0.2">
      <c r="B11" s="29"/>
      <c r="C11" s="127" t="s">
        <v>4</v>
      </c>
      <c r="D11" s="557">
        <f>A3.6.1!D11/A3.6.1!$F11</f>
        <v>0.7870886559841993</v>
      </c>
      <c r="E11" s="509">
        <f>A3.6.1!E11/A3.6.1!$F11</f>
        <v>0.2129113440158007</v>
      </c>
      <c r="F11" s="510">
        <f>A3.6.1!F11/A3.6.1!$F11</f>
        <v>1</v>
      </c>
      <c r="G11" s="509">
        <f>A3.6.1!G11/A3.6.1!$I11</f>
        <v>0.8074268464723996</v>
      </c>
      <c r="H11" s="509">
        <f>A3.6.1!H11/A3.6.1!$I11</f>
        <v>0.19257315352760038</v>
      </c>
      <c r="I11" s="510">
        <f>A3.6.1!I11/A3.6.1!$I11</f>
        <v>1</v>
      </c>
      <c r="J11" s="509">
        <f>A3.6.1!J11/A3.6.1!$L11</f>
        <v>0.81229347740975644</v>
      </c>
      <c r="K11" s="509">
        <f>A3.6.1!K11/A3.6.1!$L11</f>
        <v>0.18770652259024351</v>
      </c>
      <c r="L11" s="510">
        <f>A3.6.1!L11/A3.6.1!$L11</f>
        <v>1</v>
      </c>
      <c r="M11" s="509">
        <f>A3.6.1!M11/A3.6.1!$O11</f>
        <v>0.77615526371037347</v>
      </c>
      <c r="N11" s="509">
        <f>A3.6.1!N11/A3.6.1!$O11</f>
        <v>0.22384473628962653</v>
      </c>
      <c r="O11" s="510">
        <f>A3.6.1!O11/A3.6.1!$O11</f>
        <v>1</v>
      </c>
    </row>
    <row r="12" spans="2:15" s="31" customFormat="1" ht="13.35" customHeight="1" x14ac:dyDescent="0.2">
      <c r="B12" s="29"/>
      <c r="C12" s="127" t="s">
        <v>5</v>
      </c>
      <c r="D12" s="557">
        <f>A3.6.1!D12/A3.6.1!$F12</f>
        <v>0.71824771509612351</v>
      </c>
      <c r="E12" s="509">
        <f>A3.6.1!E12/A3.6.1!$F12</f>
        <v>0.28175228490387644</v>
      </c>
      <c r="F12" s="510">
        <f>A3.6.1!F12/A3.6.1!$F12</f>
        <v>1</v>
      </c>
      <c r="G12" s="509">
        <f>A3.6.1!G12/A3.6.1!$I12</f>
        <v>0.71921182266009853</v>
      </c>
      <c r="H12" s="509">
        <f>A3.6.1!H12/A3.6.1!$I12</f>
        <v>0.28078817733990147</v>
      </c>
      <c r="I12" s="510">
        <f>A3.6.1!I12/A3.6.1!$I12</f>
        <v>1</v>
      </c>
      <c r="J12" s="509">
        <f>A3.6.1!J12/A3.6.1!$L12</f>
        <v>0.69421078673923797</v>
      </c>
      <c r="K12" s="509">
        <f>A3.6.1!K12/A3.6.1!$L12</f>
        <v>0.30578921326076197</v>
      </c>
      <c r="L12" s="510">
        <f>A3.6.1!L12/A3.6.1!$L12</f>
        <v>1</v>
      </c>
      <c r="M12" s="509">
        <f>A3.6.1!M12/A3.6.1!$O12</f>
        <v>0.65588096362777515</v>
      </c>
      <c r="N12" s="509">
        <f>A3.6.1!N12/A3.6.1!$O12</f>
        <v>0.34411903637222485</v>
      </c>
      <c r="O12" s="510">
        <f>A3.6.1!O12/A3.6.1!$O12</f>
        <v>1</v>
      </c>
    </row>
    <row r="13" spans="2:15" s="31" customFormat="1" ht="13.35" customHeight="1" x14ac:dyDescent="0.2">
      <c r="B13" s="29"/>
      <c r="C13" s="130" t="s">
        <v>84</v>
      </c>
      <c r="D13" s="557">
        <f>A3.6.1!D13/A3.6.1!$F13</f>
        <v>0.67748825288338321</v>
      </c>
      <c r="E13" s="509">
        <f>A3.6.1!E13/A3.6.1!$F13</f>
        <v>0.32251174711661684</v>
      </c>
      <c r="F13" s="510">
        <f>A3.6.1!F13/A3.6.1!$F13</f>
        <v>1</v>
      </c>
      <c r="G13" s="509">
        <f>A3.6.1!G13/A3.6.1!$I13</f>
        <v>0.69672131147540983</v>
      </c>
      <c r="H13" s="509">
        <f>A3.6.1!H13/A3.6.1!$I13</f>
        <v>0.30327868852459017</v>
      </c>
      <c r="I13" s="510">
        <f>A3.6.1!I13/A3.6.1!$I13</f>
        <v>1</v>
      </c>
      <c r="J13" s="509">
        <f>A3.6.1!J13/A3.6.1!$L13</f>
        <v>0.68595041322314054</v>
      </c>
      <c r="K13" s="509">
        <f>A3.6.1!K13/A3.6.1!$L13</f>
        <v>0.31404958677685951</v>
      </c>
      <c r="L13" s="510">
        <f>A3.6.1!L13/A3.6.1!$L13</f>
        <v>1</v>
      </c>
      <c r="M13" s="509">
        <f>A3.6.1!M13/A3.6.1!$O13</f>
        <v>0.65244596131968147</v>
      </c>
      <c r="N13" s="509">
        <f>A3.6.1!N13/A3.6.1!$O13</f>
        <v>0.34755403868031853</v>
      </c>
      <c r="O13" s="510">
        <f>A3.6.1!O13/A3.6.1!$O13</f>
        <v>1</v>
      </c>
    </row>
    <row r="14" spans="2:15" s="31" customFormat="1" ht="13.35" customHeight="1" x14ac:dyDescent="0.2">
      <c r="B14" s="29"/>
      <c r="C14" s="130" t="s">
        <v>85</v>
      </c>
      <c r="D14" s="557">
        <f>A3.6.1!D14/A3.6.1!$F14</f>
        <v>0.70429989826535999</v>
      </c>
      <c r="E14" s="509">
        <f>A3.6.1!E14/A3.6.1!$F14</f>
        <v>0.29570010173464001</v>
      </c>
      <c r="F14" s="510">
        <f>A3.6.1!F14/A3.6.1!$F14</f>
        <v>1</v>
      </c>
      <c r="G14" s="509">
        <f>A3.6.1!G14/A3.6.1!$I14</f>
        <v>0.70507679670732459</v>
      </c>
      <c r="H14" s="509">
        <f>A3.6.1!H14/A3.6.1!$I14</f>
        <v>0.29492320329267541</v>
      </c>
      <c r="I14" s="510">
        <f>A3.6.1!I14/A3.6.1!$I14</f>
        <v>1</v>
      </c>
      <c r="J14" s="509">
        <f>A3.6.1!J14/A3.6.1!$L14</f>
        <v>0.68711837081444793</v>
      </c>
      <c r="K14" s="509">
        <f>A3.6.1!K14/A3.6.1!$L14</f>
        <v>0.31288162918555201</v>
      </c>
      <c r="L14" s="510">
        <f>A3.6.1!L14/A3.6.1!$L14</f>
        <v>1</v>
      </c>
      <c r="M14" s="509">
        <f>A3.6.1!M14/A3.6.1!$O14</f>
        <v>0.63871053329795702</v>
      </c>
      <c r="N14" s="509">
        <f>A3.6.1!N14/A3.6.1!$O14</f>
        <v>0.36128946670204298</v>
      </c>
      <c r="O14" s="510">
        <f>A3.6.1!O14/A3.6.1!$O14</f>
        <v>1</v>
      </c>
    </row>
    <row r="15" spans="2:15" s="31" customFormat="1" ht="13.35" customHeight="1" x14ac:dyDescent="0.2">
      <c r="B15" s="29"/>
      <c r="C15" s="130" t="s">
        <v>6</v>
      </c>
      <c r="D15" s="557">
        <f>A3.6.1!D15/A3.6.1!$F15</f>
        <v>0.69113043478260872</v>
      </c>
      <c r="E15" s="509">
        <f>A3.6.1!E15/A3.6.1!$F15</f>
        <v>0.30886956521739128</v>
      </c>
      <c r="F15" s="510">
        <f>A3.6.1!F15/A3.6.1!$F15</f>
        <v>1</v>
      </c>
      <c r="G15" s="509">
        <f>A3.6.1!G15/A3.6.1!$I15</f>
        <v>0.68776150627615062</v>
      </c>
      <c r="H15" s="509">
        <f>A3.6.1!H15/A3.6.1!$I15</f>
        <v>0.31223849372384938</v>
      </c>
      <c r="I15" s="510">
        <f>A3.6.1!I15/A3.6.1!$I15</f>
        <v>1</v>
      </c>
      <c r="J15" s="509">
        <f>A3.6.1!J15/A3.6.1!$L15</f>
        <v>0.6844715757344525</v>
      </c>
      <c r="K15" s="509">
        <f>A3.6.1!K15/A3.6.1!$L15</f>
        <v>0.3155284242655475</v>
      </c>
      <c r="L15" s="510">
        <f>A3.6.1!L15/A3.6.1!$L15</f>
        <v>1</v>
      </c>
      <c r="M15" s="509">
        <f>A3.6.1!M15/A3.6.1!$O15</f>
        <v>0.64712918660287078</v>
      </c>
      <c r="N15" s="509">
        <f>A3.6.1!N15/A3.6.1!$O15</f>
        <v>0.35287081339712917</v>
      </c>
      <c r="O15" s="510">
        <f>A3.6.1!O15/A3.6.1!$O15</f>
        <v>1</v>
      </c>
    </row>
    <row r="16" spans="2:15" s="31" customFormat="1" ht="13.35" customHeight="1" x14ac:dyDescent="0.2">
      <c r="B16" s="29"/>
      <c r="C16" s="130" t="s">
        <v>223</v>
      </c>
      <c r="D16" s="557">
        <f>A3.6.1!D16/A3.6.1!$F16</f>
        <v>0.64864864864864868</v>
      </c>
      <c r="E16" s="509">
        <f>A3.6.1!E16/A3.6.1!$F16</f>
        <v>0.35135135135135137</v>
      </c>
      <c r="F16" s="510">
        <f>A3.6.1!F16/A3.6.1!$F16</f>
        <v>1</v>
      </c>
      <c r="G16" s="509">
        <f>A3.6.1!G16/A3.6.1!$I16</f>
        <v>0.67441860465116277</v>
      </c>
      <c r="H16" s="509">
        <f>A3.6.1!H16/A3.6.1!$I16</f>
        <v>0.32558139534883723</v>
      </c>
      <c r="I16" s="510">
        <f>A3.6.1!I16/A3.6.1!$I16</f>
        <v>1</v>
      </c>
      <c r="J16" s="509">
        <f>A3.6.1!J16/A3.6.1!$L16</f>
        <v>0.61980830670926512</v>
      </c>
      <c r="K16" s="509">
        <f>A3.6.1!K16/A3.6.1!$L16</f>
        <v>0.38019169329073482</v>
      </c>
      <c r="L16" s="510">
        <f>A3.6.1!L16/A3.6.1!$L16</f>
        <v>1</v>
      </c>
      <c r="M16" s="509">
        <f>A3.6.1!M16/A3.6.1!$O16</f>
        <v>0.58091286307053946</v>
      </c>
      <c r="N16" s="509">
        <f>A3.6.1!N16/A3.6.1!$O16</f>
        <v>0.41908713692946059</v>
      </c>
      <c r="O16" s="510">
        <f>A3.6.1!O16/A3.6.1!$O16</f>
        <v>1</v>
      </c>
    </row>
    <row r="17" spans="2:15" s="31" customFormat="1" ht="13.35" customHeight="1" x14ac:dyDescent="0.2">
      <c r="B17" s="29"/>
      <c r="C17" s="130" t="s">
        <v>7</v>
      </c>
      <c r="D17" s="557">
        <f>A3.6.1!D17/A3.6.1!$F17</f>
        <v>0.67679558011049723</v>
      </c>
      <c r="E17" s="509">
        <f>A3.6.1!E17/A3.6.1!$F17</f>
        <v>0.32320441988950277</v>
      </c>
      <c r="F17" s="510">
        <f>A3.6.1!F17/A3.6.1!$F17</f>
        <v>1</v>
      </c>
      <c r="G17" s="509">
        <f>A3.6.1!G17/A3.6.1!$I17</f>
        <v>0.73463687150837986</v>
      </c>
      <c r="H17" s="509">
        <f>A3.6.1!H17/A3.6.1!$I17</f>
        <v>0.26536312849162014</v>
      </c>
      <c r="I17" s="510">
        <f>A3.6.1!I17/A3.6.1!$I17</f>
        <v>1</v>
      </c>
      <c r="J17" s="509">
        <f>A3.6.1!J17/A3.6.1!$L17</f>
        <v>0.73118279569892475</v>
      </c>
      <c r="K17" s="509">
        <f>A3.6.1!K17/A3.6.1!$L17</f>
        <v>0.26881720430107525</v>
      </c>
      <c r="L17" s="510">
        <f>A3.6.1!L17/A3.6.1!$L17</f>
        <v>1</v>
      </c>
      <c r="M17" s="509">
        <f>A3.6.1!M17/A3.6.1!$O17</f>
        <v>0.82653061224489799</v>
      </c>
      <c r="N17" s="509">
        <f>A3.6.1!N17/A3.6.1!$O17</f>
        <v>0.17346938775510204</v>
      </c>
      <c r="O17" s="510">
        <f>A3.6.1!O17/A3.6.1!$O17</f>
        <v>1</v>
      </c>
    </row>
    <row r="18" spans="2:15" s="31" customFormat="1" ht="13.35" customHeight="1" x14ac:dyDescent="0.2">
      <c r="B18" s="29"/>
      <c r="C18" s="130" t="s">
        <v>8</v>
      </c>
      <c r="D18" s="557">
        <f>A3.6.1!D18/A3.6.1!$F18</f>
        <v>0.58082360172095882</v>
      </c>
      <c r="E18" s="509">
        <f>A3.6.1!E18/A3.6.1!$F18</f>
        <v>0.41917639827904118</v>
      </c>
      <c r="F18" s="510">
        <f>A3.6.1!F18/A3.6.1!$F18</f>
        <v>1</v>
      </c>
      <c r="G18" s="509">
        <f>A3.6.1!G18/A3.6.1!$I18</f>
        <v>0.58523438251997306</v>
      </c>
      <c r="H18" s="509">
        <f>A3.6.1!H18/A3.6.1!$I18</f>
        <v>0.41476561748002694</v>
      </c>
      <c r="I18" s="510">
        <f>A3.6.1!I18/A3.6.1!$I18</f>
        <v>1</v>
      </c>
      <c r="J18" s="509">
        <f>A3.6.1!J18/A3.6.1!$L18</f>
        <v>0.5603367633302152</v>
      </c>
      <c r="K18" s="509">
        <f>A3.6.1!K18/A3.6.1!$L18</f>
        <v>0.43966323666978485</v>
      </c>
      <c r="L18" s="510">
        <f>A3.6.1!L18/A3.6.1!$L18</f>
        <v>1</v>
      </c>
      <c r="M18" s="509">
        <f>A3.6.1!M18/A3.6.1!$O18</f>
        <v>0.51367131871261751</v>
      </c>
      <c r="N18" s="509">
        <f>A3.6.1!N18/A3.6.1!$O18</f>
        <v>0.48632868128738249</v>
      </c>
      <c r="O18" s="510">
        <f>A3.6.1!O18/A3.6.1!$O18</f>
        <v>1</v>
      </c>
    </row>
    <row r="19" spans="2:15" s="31" customFormat="1" ht="13.35" customHeight="1" x14ac:dyDescent="0.2">
      <c r="B19" s="29"/>
      <c r="C19" s="130" t="s">
        <v>86</v>
      </c>
      <c r="D19" s="557">
        <f>A3.6.1!D19/A3.6.1!$F19</f>
        <v>0.52377780737977886</v>
      </c>
      <c r="E19" s="509">
        <f>A3.6.1!E19/A3.6.1!$F19</f>
        <v>0.47622219262022114</v>
      </c>
      <c r="F19" s="510">
        <f>A3.6.1!F19/A3.6.1!$F19</f>
        <v>1</v>
      </c>
      <c r="G19" s="509">
        <f>A3.6.1!G19/A3.6.1!$I19</f>
        <v>0.49835869889585199</v>
      </c>
      <c r="H19" s="509">
        <f>A3.6.1!H19/A3.6.1!$I19</f>
        <v>0.50164130110414806</v>
      </c>
      <c r="I19" s="510">
        <f>A3.6.1!I19/A3.6.1!$I19</f>
        <v>1</v>
      </c>
      <c r="J19" s="509">
        <f>A3.6.1!J19/A3.6.1!$L19</f>
        <v>0.46945286329558145</v>
      </c>
      <c r="K19" s="509">
        <f>A3.6.1!K19/A3.6.1!$L19</f>
        <v>0.53054713670441855</v>
      </c>
      <c r="L19" s="510">
        <f>A3.6.1!L19/A3.6.1!$L19</f>
        <v>1</v>
      </c>
      <c r="M19" s="509">
        <f>A3.6.1!M19/A3.6.1!$O19</f>
        <v>0.41275988585405626</v>
      </c>
      <c r="N19" s="509">
        <f>A3.6.1!N19/A3.6.1!$O19</f>
        <v>0.58724011414594379</v>
      </c>
      <c r="O19" s="510">
        <f>A3.6.1!O19/A3.6.1!$O19</f>
        <v>1</v>
      </c>
    </row>
    <row r="20" spans="2:15" s="31" customFormat="1" ht="13.35" customHeight="1" x14ac:dyDescent="0.2">
      <c r="B20" s="29"/>
      <c r="C20" s="130" t="s">
        <v>174</v>
      </c>
      <c r="D20" s="557">
        <f>A3.6.1!D20/A3.6.1!$F20</f>
        <v>0.53322867608581892</v>
      </c>
      <c r="E20" s="509">
        <f>A3.6.1!E20/A3.6.1!$F20</f>
        <v>0.46677132391418108</v>
      </c>
      <c r="F20" s="510">
        <f>A3.6.1!F20/A3.6.1!$F20</f>
        <v>1</v>
      </c>
      <c r="G20" s="509">
        <f>A3.6.1!G20/A3.6.1!$I20</f>
        <v>0.58198451794510908</v>
      </c>
      <c r="H20" s="509">
        <f>A3.6.1!H20/A3.6.1!$I20</f>
        <v>0.41801548205489092</v>
      </c>
      <c r="I20" s="510">
        <f>A3.6.1!I20/A3.6.1!$I20</f>
        <v>1</v>
      </c>
      <c r="J20" s="509">
        <f>A3.6.1!J20/A3.6.1!$L20</f>
        <v>0.56338246702870443</v>
      </c>
      <c r="K20" s="509">
        <f>A3.6.1!K20/A3.6.1!$L20</f>
        <v>0.43661753297129557</v>
      </c>
      <c r="L20" s="510">
        <f>A3.6.1!L20/A3.6.1!$L20</f>
        <v>1</v>
      </c>
      <c r="M20" s="509">
        <f>A3.6.1!M20/A3.6.1!$O20</f>
        <v>0.50599421248449772</v>
      </c>
      <c r="N20" s="509">
        <f>A3.6.1!N20/A3.6.1!$O20</f>
        <v>0.49400578751550228</v>
      </c>
      <c r="O20" s="510">
        <f>A3.6.1!O20/A3.6.1!$O20</f>
        <v>1</v>
      </c>
    </row>
    <row r="21" spans="2:15" s="31" customFormat="1" ht="13.35" customHeight="1" x14ac:dyDescent="0.2">
      <c r="B21" s="29"/>
      <c r="C21" s="130" t="s">
        <v>9</v>
      </c>
      <c r="D21" s="557">
        <f>A3.6.1!D21/A3.6.1!$F21</f>
        <v>0.79022777369581187</v>
      </c>
      <c r="E21" s="509">
        <f>A3.6.1!E21/A3.6.1!$F21</f>
        <v>0.2097722263041881</v>
      </c>
      <c r="F21" s="510">
        <f>A3.6.1!F21/A3.6.1!$F21</f>
        <v>1</v>
      </c>
      <c r="G21" s="509">
        <f>A3.6.1!G21/A3.6.1!$I21</f>
        <v>0.79251700680272108</v>
      </c>
      <c r="H21" s="509">
        <f>A3.6.1!H21/A3.6.1!$I21</f>
        <v>0.20748299319727892</v>
      </c>
      <c r="I21" s="510">
        <f>A3.6.1!I21/A3.6.1!$I21</f>
        <v>1</v>
      </c>
      <c r="J21" s="509">
        <f>A3.6.1!J21/A3.6.1!$L21</f>
        <v>0.7915904936014625</v>
      </c>
      <c r="K21" s="509">
        <f>A3.6.1!K21/A3.6.1!$L21</f>
        <v>0.20840950639853748</v>
      </c>
      <c r="L21" s="510">
        <f>A3.6.1!L21/A3.6.1!$L21</f>
        <v>1</v>
      </c>
      <c r="M21" s="509">
        <f>A3.6.1!M21/A3.6.1!$O21</f>
        <v>0.78388625592417061</v>
      </c>
      <c r="N21" s="509">
        <f>A3.6.1!N21/A3.6.1!$O21</f>
        <v>0.21611374407582939</v>
      </c>
      <c r="O21" s="510">
        <f>A3.6.1!O21/A3.6.1!$O21</f>
        <v>1</v>
      </c>
    </row>
    <row r="22" spans="2:15" s="31" customFormat="1" ht="13.35" customHeight="1" x14ac:dyDescent="0.2">
      <c r="B22" s="29"/>
      <c r="C22" s="130" t="s">
        <v>10</v>
      </c>
      <c r="D22" s="557">
        <f>A3.6.1!D22/A3.6.1!$F22</f>
        <v>0.64762165117550574</v>
      </c>
      <c r="E22" s="509">
        <f>A3.6.1!E22/A3.6.1!$F22</f>
        <v>0.35237834882449426</v>
      </c>
      <c r="F22" s="510">
        <f>A3.6.1!F22/A3.6.1!$F22</f>
        <v>1</v>
      </c>
      <c r="G22" s="509">
        <f>A3.6.1!G22/A3.6.1!$I22</f>
        <v>0.66070190040227494</v>
      </c>
      <c r="H22" s="509">
        <f>A3.6.1!H22/A3.6.1!$I22</f>
        <v>0.33929809959772506</v>
      </c>
      <c r="I22" s="510">
        <f>A3.6.1!I22/A3.6.1!$I22</f>
        <v>1</v>
      </c>
      <c r="J22" s="509">
        <f>A3.6.1!J22/A3.6.1!$L22</f>
        <v>0.6491621783363255</v>
      </c>
      <c r="K22" s="509">
        <f>A3.6.1!K22/A3.6.1!$L22</f>
        <v>0.35083782166367444</v>
      </c>
      <c r="L22" s="510">
        <f>A3.6.1!L22/A3.6.1!$L22</f>
        <v>1</v>
      </c>
      <c r="M22" s="509">
        <f>A3.6.1!M22/A3.6.1!$O22</f>
        <v>0.62960000000000005</v>
      </c>
      <c r="N22" s="509">
        <f>A3.6.1!N22/A3.6.1!$O22</f>
        <v>0.37040000000000001</v>
      </c>
      <c r="O22" s="510">
        <f>A3.6.1!O22/A3.6.1!$O22</f>
        <v>1</v>
      </c>
    </row>
    <row r="23" spans="2:15" s="31" customFormat="1" ht="13.35" customHeight="1" x14ac:dyDescent="0.2">
      <c r="B23" s="29"/>
      <c r="C23" s="130" t="s">
        <v>11</v>
      </c>
      <c r="D23" s="557">
        <f>A3.6.1!D23/A3.6.1!$F23</f>
        <v>0.68005626758361992</v>
      </c>
      <c r="E23" s="509">
        <f>A3.6.1!E23/A3.6.1!$F23</f>
        <v>0.31994373241638013</v>
      </c>
      <c r="F23" s="510">
        <f>A3.6.1!F23/A3.6.1!$F23</f>
        <v>1</v>
      </c>
      <c r="G23" s="509">
        <f>A3.6.1!G23/A3.6.1!$I23</f>
        <v>0.7021607337167729</v>
      </c>
      <c r="H23" s="509">
        <f>A3.6.1!H23/A3.6.1!$I23</f>
        <v>0.2978392662832271</v>
      </c>
      <c r="I23" s="510">
        <f>A3.6.1!I23/A3.6.1!$I23</f>
        <v>1</v>
      </c>
      <c r="J23" s="509">
        <f>A3.6.1!J23/A3.6.1!$L23</f>
        <v>0.69655642686668939</v>
      </c>
      <c r="K23" s="509">
        <f>A3.6.1!K23/A3.6.1!$L23</f>
        <v>0.30344357313331061</v>
      </c>
      <c r="L23" s="510">
        <f>A3.6.1!L23/A3.6.1!$L23</f>
        <v>1</v>
      </c>
      <c r="M23" s="509">
        <f>A3.6.1!M23/A3.6.1!$O23</f>
        <v>0.64897178383548537</v>
      </c>
      <c r="N23" s="509">
        <f>A3.6.1!N23/A3.6.1!$O23</f>
        <v>0.35102821616451457</v>
      </c>
      <c r="O23" s="510">
        <f>A3.6.1!O23/A3.6.1!$O23</f>
        <v>1</v>
      </c>
    </row>
    <row r="24" spans="2:15" s="31" customFormat="1" ht="13.35" customHeight="1" x14ac:dyDescent="0.2">
      <c r="B24" s="29"/>
      <c r="C24" s="130" t="s">
        <v>12</v>
      </c>
      <c r="D24" s="557">
        <f>A3.6.1!D24/A3.6.1!$F24</f>
        <v>0.75349170347379735</v>
      </c>
      <c r="E24" s="509">
        <f>A3.6.1!E24/A3.6.1!$F24</f>
        <v>0.24650829652620271</v>
      </c>
      <c r="F24" s="510">
        <f>A3.6.1!F24/A3.6.1!$F24</f>
        <v>1</v>
      </c>
      <c r="G24" s="509">
        <f>A3.6.1!G24/A3.6.1!$I24</f>
        <v>0.76024208566108009</v>
      </c>
      <c r="H24" s="509">
        <f>A3.6.1!H24/A3.6.1!$I24</f>
        <v>0.23975791433891994</v>
      </c>
      <c r="I24" s="510">
        <f>A3.6.1!I24/A3.6.1!$I24</f>
        <v>1</v>
      </c>
      <c r="J24" s="509">
        <f>A3.6.1!J24/A3.6.1!$L24</f>
        <v>0.74618007324157087</v>
      </c>
      <c r="K24" s="509">
        <f>A3.6.1!K24/A3.6.1!$L24</f>
        <v>0.25381992675842907</v>
      </c>
      <c r="L24" s="510">
        <f>A3.6.1!L24/A3.6.1!$L24</f>
        <v>1</v>
      </c>
      <c r="M24" s="509">
        <f>A3.6.1!M24/A3.6.1!$O24</f>
        <v>0.71630716134598793</v>
      </c>
      <c r="N24" s="509">
        <f>A3.6.1!N24/A3.6.1!$O24</f>
        <v>0.28369283865401207</v>
      </c>
      <c r="O24" s="510">
        <f>A3.6.1!O24/A3.6.1!$O24</f>
        <v>1</v>
      </c>
    </row>
    <row r="25" spans="2:15" s="31" customFormat="1" ht="13.35" customHeight="1" x14ac:dyDescent="0.2">
      <c r="B25" s="29"/>
      <c r="C25" s="130" t="s">
        <v>87</v>
      </c>
      <c r="D25" s="557">
        <f>A3.6.1!D25/A3.6.1!$F25</f>
        <v>0.75657681065280935</v>
      </c>
      <c r="E25" s="509">
        <f>A3.6.1!E25/A3.6.1!$F25</f>
        <v>0.24342318934719065</v>
      </c>
      <c r="F25" s="510">
        <f>A3.6.1!F25/A3.6.1!$F25</f>
        <v>1</v>
      </c>
      <c r="G25" s="509">
        <f>A3.6.1!G25/A3.6.1!$I25</f>
        <v>0.76562248995983939</v>
      </c>
      <c r="H25" s="509">
        <f>A3.6.1!H25/A3.6.1!$I25</f>
        <v>0.23437751004016064</v>
      </c>
      <c r="I25" s="510">
        <f>A3.6.1!I25/A3.6.1!$I25</f>
        <v>1</v>
      </c>
      <c r="J25" s="509">
        <f>A3.6.1!J25/A3.6.1!$L25</f>
        <v>0.74353982300884958</v>
      </c>
      <c r="K25" s="509">
        <f>A3.6.1!K25/A3.6.1!$L25</f>
        <v>0.25646017699115042</v>
      </c>
      <c r="L25" s="510">
        <f>A3.6.1!L25/A3.6.1!$L25</f>
        <v>1</v>
      </c>
      <c r="M25" s="509">
        <f>A3.6.1!M25/A3.6.1!$O25</f>
        <v>0.71632955106068086</v>
      </c>
      <c r="N25" s="509">
        <f>A3.6.1!N25/A3.6.1!$O25</f>
        <v>0.2836704489393192</v>
      </c>
      <c r="O25" s="510">
        <f>A3.6.1!O25/A3.6.1!$O25</f>
        <v>1</v>
      </c>
    </row>
    <row r="26" spans="2:15" s="31" customFormat="1" ht="13.35" customHeight="1" x14ac:dyDescent="0.2">
      <c r="B26" s="29"/>
      <c r="C26" s="130" t="s">
        <v>13</v>
      </c>
      <c r="D26" s="557">
        <f>A3.6.1!D26/A3.6.1!$F26</f>
        <v>0.77250900360144059</v>
      </c>
      <c r="E26" s="509">
        <f>A3.6.1!E26/A3.6.1!$F26</f>
        <v>0.22749099639855944</v>
      </c>
      <c r="F26" s="510">
        <f>A3.6.1!F26/A3.6.1!$F26</f>
        <v>1</v>
      </c>
      <c r="G26" s="509">
        <f>A3.6.1!G26/A3.6.1!$I26</f>
        <v>0.78583569405099152</v>
      </c>
      <c r="H26" s="509">
        <f>A3.6.1!H26/A3.6.1!$I26</f>
        <v>0.21416430594900851</v>
      </c>
      <c r="I26" s="510">
        <f>A3.6.1!I26/A3.6.1!$I26</f>
        <v>1</v>
      </c>
      <c r="J26" s="509">
        <f>A3.6.1!J26/A3.6.1!$L26</f>
        <v>0.77764127764127766</v>
      </c>
      <c r="K26" s="509">
        <f>A3.6.1!K26/A3.6.1!$L26</f>
        <v>0.22235872235872237</v>
      </c>
      <c r="L26" s="510">
        <f>A3.6.1!L26/A3.6.1!$L26</f>
        <v>1</v>
      </c>
      <c r="M26" s="509">
        <f>A3.6.1!M26/A3.6.1!$O26</f>
        <v>0.74594594594594599</v>
      </c>
      <c r="N26" s="509">
        <f>A3.6.1!N26/A3.6.1!$O26</f>
        <v>0.25405405405405407</v>
      </c>
      <c r="O26" s="510">
        <f>A3.6.1!O26/A3.6.1!$O26</f>
        <v>1</v>
      </c>
    </row>
    <row r="27" spans="2:15" s="31" customFormat="1" ht="13.35" customHeight="1" x14ac:dyDescent="0.2">
      <c r="B27" s="29"/>
      <c r="C27" s="130" t="s">
        <v>14</v>
      </c>
      <c r="D27" s="557">
        <f>A3.6.1!D27/A3.6.1!$F27</f>
        <v>0.71877337322363499</v>
      </c>
      <c r="E27" s="509">
        <f>A3.6.1!E27/A3.6.1!$F27</f>
        <v>0.28122662677636501</v>
      </c>
      <c r="F27" s="510">
        <f>A3.6.1!F27/A3.6.1!$F27</f>
        <v>1</v>
      </c>
      <c r="G27" s="509">
        <f>A3.6.1!G27/A3.6.1!$I27</f>
        <v>0.72399845677091756</v>
      </c>
      <c r="H27" s="509">
        <f>A3.6.1!H27/A3.6.1!$I27</f>
        <v>0.27600154322908238</v>
      </c>
      <c r="I27" s="510">
        <f>A3.6.1!I27/A3.6.1!$I27</f>
        <v>1</v>
      </c>
      <c r="J27" s="509">
        <f>A3.6.1!J27/A3.6.1!$L27</f>
        <v>0.70182154900768423</v>
      </c>
      <c r="K27" s="509">
        <f>A3.6.1!K27/A3.6.1!$L27</f>
        <v>0.29817845099231577</v>
      </c>
      <c r="L27" s="510">
        <f>A3.6.1!L27/A3.6.1!$L27</f>
        <v>1</v>
      </c>
      <c r="M27" s="509">
        <f>A3.6.1!M27/A3.6.1!$O27</f>
        <v>0.64177854106017129</v>
      </c>
      <c r="N27" s="509">
        <f>A3.6.1!N27/A3.6.1!$O27</f>
        <v>0.35822145893982871</v>
      </c>
      <c r="O27" s="510">
        <f>A3.6.1!O27/A3.6.1!$O27</f>
        <v>1</v>
      </c>
    </row>
    <row r="28" spans="2:15" s="31" customFormat="1" ht="13.35" customHeight="1" x14ac:dyDescent="0.2">
      <c r="B28" s="29"/>
      <c r="C28" s="130" t="s">
        <v>15</v>
      </c>
      <c r="D28" s="557">
        <f>A3.6.1!D28/A3.6.1!$F28</f>
        <v>0.60825610783487782</v>
      </c>
      <c r="E28" s="509">
        <f>A3.6.1!E28/A3.6.1!$F28</f>
        <v>0.39174389216512218</v>
      </c>
      <c r="F28" s="510">
        <f>A3.6.1!F28/A3.6.1!$F28</f>
        <v>1</v>
      </c>
      <c r="G28" s="509">
        <f>A3.6.1!G28/A3.6.1!$I28</f>
        <v>0.60447761194029848</v>
      </c>
      <c r="H28" s="509">
        <f>A3.6.1!H28/A3.6.1!$I28</f>
        <v>0.39552238805970147</v>
      </c>
      <c r="I28" s="510">
        <f>A3.6.1!I28/A3.6.1!$I28</f>
        <v>1</v>
      </c>
      <c r="J28" s="509">
        <f>A3.6.1!J28/A3.6.1!$L28</f>
        <v>0.60925449871465298</v>
      </c>
      <c r="K28" s="509">
        <f>A3.6.1!K28/A3.6.1!$L28</f>
        <v>0.39074550128534702</v>
      </c>
      <c r="L28" s="510">
        <f>A3.6.1!L28/A3.6.1!$L28</f>
        <v>1</v>
      </c>
      <c r="M28" s="509">
        <f>A3.6.1!M28/A3.6.1!$O28</f>
        <v>0.5490654205607477</v>
      </c>
      <c r="N28" s="509">
        <f>A3.6.1!N28/A3.6.1!$O28</f>
        <v>0.45093457943925236</v>
      </c>
      <c r="O28" s="510">
        <f>A3.6.1!O28/A3.6.1!$O28</f>
        <v>1</v>
      </c>
    </row>
    <row r="29" spans="2:15" s="31" customFormat="1" ht="13.35" customHeight="1" x14ac:dyDescent="0.2">
      <c r="B29" s="29"/>
      <c r="C29" s="130" t="s">
        <v>16</v>
      </c>
      <c r="D29" s="557">
        <f>A3.6.1!D29/A3.6.1!$F29</f>
        <v>0.96927171546092428</v>
      </c>
      <c r="E29" s="509">
        <f>A3.6.1!E29/A3.6.1!$F29</f>
        <v>3.0728284539075734E-2</v>
      </c>
      <c r="F29" s="510">
        <f>A3.6.1!F29/A3.6.1!$F29</f>
        <v>1</v>
      </c>
      <c r="G29" s="509">
        <f>A3.6.1!G29/A3.6.1!$I29</f>
        <v>0.9782456140350877</v>
      </c>
      <c r="H29" s="509">
        <f>A3.6.1!H29/A3.6.1!$I29</f>
        <v>2.175438596491228E-2</v>
      </c>
      <c r="I29" s="510">
        <f>A3.6.1!I29/A3.6.1!$I29</f>
        <v>1</v>
      </c>
      <c r="J29" s="509">
        <f>A3.6.1!J29/A3.6.1!$L29</f>
        <v>0.97980515526689671</v>
      </c>
      <c r="K29" s="509">
        <f>A3.6.1!K29/A3.6.1!$L29</f>
        <v>2.0194844733103307E-2</v>
      </c>
      <c r="L29" s="510">
        <f>A3.6.1!L29/A3.6.1!$L29</f>
        <v>1</v>
      </c>
      <c r="M29" s="509">
        <f>A3.6.1!M29/A3.6.1!$O29</f>
        <v>0.97197197197197194</v>
      </c>
      <c r="N29" s="509">
        <f>A3.6.1!N29/A3.6.1!$O29</f>
        <v>2.8028028028028028E-2</v>
      </c>
      <c r="O29" s="510">
        <f>A3.6.1!O29/A3.6.1!$O29</f>
        <v>1</v>
      </c>
    </row>
    <row r="30" spans="2:15" s="31" customFormat="1" ht="13.35" customHeight="1" x14ac:dyDescent="0.2">
      <c r="B30" s="29"/>
      <c r="C30" s="130" t="s">
        <v>88</v>
      </c>
      <c r="D30" s="557">
        <f>A3.6.1!D30/A3.6.1!$F30</f>
        <v>0.63587641866330391</v>
      </c>
      <c r="E30" s="509">
        <f>A3.6.1!E30/A3.6.1!$F30</f>
        <v>0.36412358133669609</v>
      </c>
      <c r="F30" s="510">
        <f>A3.6.1!F30/A3.6.1!$F30</f>
        <v>1</v>
      </c>
      <c r="G30" s="509">
        <f>A3.6.1!G30/A3.6.1!$I30</f>
        <v>0.64121390112579535</v>
      </c>
      <c r="H30" s="509">
        <f>A3.6.1!H30/A3.6.1!$I30</f>
        <v>0.3587860988742046</v>
      </c>
      <c r="I30" s="510">
        <f>A3.6.1!I30/A3.6.1!$I30</f>
        <v>1</v>
      </c>
      <c r="J30" s="509">
        <f>A3.6.1!J30/A3.6.1!$L30</f>
        <v>0.63069717168077821</v>
      </c>
      <c r="K30" s="509">
        <f>A3.6.1!K30/A3.6.1!$L30</f>
        <v>0.36930282831922179</v>
      </c>
      <c r="L30" s="510">
        <f>A3.6.1!L30/A3.6.1!$L30</f>
        <v>1</v>
      </c>
      <c r="M30" s="509">
        <f>A3.6.1!M30/A3.6.1!$O30</f>
        <v>0.58981233243967823</v>
      </c>
      <c r="N30" s="509">
        <f>A3.6.1!N30/A3.6.1!$O30</f>
        <v>0.41018766756032171</v>
      </c>
      <c r="O30" s="510">
        <f>A3.6.1!O30/A3.6.1!$O30</f>
        <v>1</v>
      </c>
    </row>
    <row r="31" spans="2:15" s="31" customFormat="1" ht="13.35" customHeight="1" x14ac:dyDescent="0.2">
      <c r="B31" s="29"/>
      <c r="C31" s="130" t="s">
        <v>17</v>
      </c>
      <c r="D31" s="557">
        <f>A3.6.1!D31/A3.6.1!$F31</f>
        <v>0.66809552969993879</v>
      </c>
      <c r="E31" s="509">
        <f>A3.6.1!E31/A3.6.1!$F31</f>
        <v>0.33190447030006126</v>
      </c>
      <c r="F31" s="510">
        <f>A3.6.1!F31/A3.6.1!$F31</f>
        <v>1</v>
      </c>
      <c r="G31" s="509">
        <f>A3.6.1!G31/A3.6.1!$I31</f>
        <v>0.6785714285714286</v>
      </c>
      <c r="H31" s="509">
        <f>A3.6.1!H31/A3.6.1!$I31</f>
        <v>0.32142857142857145</v>
      </c>
      <c r="I31" s="510">
        <f>A3.6.1!I31/A3.6.1!$I31</f>
        <v>1</v>
      </c>
      <c r="J31" s="509">
        <f>A3.6.1!J31/A3.6.1!$L31</f>
        <v>0.66284896206156052</v>
      </c>
      <c r="K31" s="509">
        <f>A3.6.1!K31/A3.6.1!$L31</f>
        <v>0.33715103793843954</v>
      </c>
      <c r="L31" s="510">
        <f>A3.6.1!L31/A3.6.1!$L31</f>
        <v>1</v>
      </c>
      <c r="M31" s="509">
        <f>A3.6.1!M31/A3.6.1!$O31</f>
        <v>0.63365384615384612</v>
      </c>
      <c r="N31" s="509">
        <f>A3.6.1!N31/A3.6.1!$O31</f>
        <v>0.36634615384615382</v>
      </c>
      <c r="O31" s="510">
        <f>A3.6.1!O31/A3.6.1!$O31</f>
        <v>1</v>
      </c>
    </row>
    <row r="32" spans="2:15" s="31" customFormat="1" ht="13.35" customHeight="1" x14ac:dyDescent="0.2">
      <c r="B32" s="29"/>
      <c r="C32" s="130" t="s">
        <v>18</v>
      </c>
      <c r="D32" s="557">
        <f>A3.6.1!D32/A3.6.1!$F32</f>
        <v>0.75167785234899331</v>
      </c>
      <c r="E32" s="509">
        <f>A3.6.1!E32/A3.6.1!$F32</f>
        <v>0.24832214765100671</v>
      </c>
      <c r="F32" s="510">
        <f>A3.6.1!F32/A3.6.1!$F32</f>
        <v>1</v>
      </c>
      <c r="G32" s="509">
        <f>A3.6.1!G32/A3.6.1!$I32</f>
        <v>0.76373626373626369</v>
      </c>
      <c r="H32" s="509">
        <f>A3.6.1!H32/A3.6.1!$I32</f>
        <v>0.23626373626373626</v>
      </c>
      <c r="I32" s="510">
        <f>A3.6.1!I32/A3.6.1!$I32</f>
        <v>1</v>
      </c>
      <c r="J32" s="509">
        <f>A3.6.1!J32/A3.6.1!$L32</f>
        <v>0.75559105431309903</v>
      </c>
      <c r="K32" s="509">
        <f>A3.6.1!K32/A3.6.1!$L32</f>
        <v>0.24440894568690097</v>
      </c>
      <c r="L32" s="510">
        <f>A3.6.1!L32/A3.6.1!$L32</f>
        <v>1</v>
      </c>
      <c r="M32" s="509">
        <f>A3.6.1!M32/A3.6.1!$O32</f>
        <v>0.71971326164874549</v>
      </c>
      <c r="N32" s="509">
        <f>A3.6.1!N32/A3.6.1!$O32</f>
        <v>0.28028673835125451</v>
      </c>
      <c r="O32" s="510">
        <f>A3.6.1!O32/A3.6.1!$O32</f>
        <v>1</v>
      </c>
    </row>
    <row r="33" spans="2:15" s="31" customFormat="1" ht="13.35" customHeight="1" x14ac:dyDescent="0.2">
      <c r="B33" s="29"/>
      <c r="C33" s="130" t="s">
        <v>19</v>
      </c>
      <c r="D33" s="557">
        <f>A3.6.1!D33/A3.6.1!$F33</f>
        <v>0.744691529611613</v>
      </c>
      <c r="E33" s="509">
        <f>A3.6.1!E33/A3.6.1!$F33</f>
        <v>0.255308470388387</v>
      </c>
      <c r="F33" s="510">
        <f>A3.6.1!F33/A3.6.1!$F33</f>
        <v>1</v>
      </c>
      <c r="G33" s="509">
        <f>A3.6.1!G33/A3.6.1!$I33</f>
        <v>0.74290072752874914</v>
      </c>
      <c r="H33" s="509">
        <f>A3.6.1!H33/A3.6.1!$I33</f>
        <v>0.25709927247125086</v>
      </c>
      <c r="I33" s="510">
        <f>A3.6.1!I33/A3.6.1!$I33</f>
        <v>1</v>
      </c>
      <c r="J33" s="509">
        <f>A3.6.1!J33/A3.6.1!$L33</f>
        <v>0.72262679917751882</v>
      </c>
      <c r="K33" s="509">
        <f>A3.6.1!K33/A3.6.1!$L33</f>
        <v>0.27737320082248113</v>
      </c>
      <c r="L33" s="510">
        <f>A3.6.1!L33/A3.6.1!$L33</f>
        <v>1</v>
      </c>
      <c r="M33" s="509">
        <f>A3.6.1!M33/A3.6.1!$O33</f>
        <v>0.66520314547837489</v>
      </c>
      <c r="N33" s="509">
        <f>A3.6.1!N33/A3.6.1!$O33</f>
        <v>0.33479685452162516</v>
      </c>
      <c r="O33" s="510">
        <f>A3.6.1!O33/A3.6.1!$O33</f>
        <v>1</v>
      </c>
    </row>
    <row r="34" spans="2:15" s="31" customFormat="1" ht="13.35" customHeight="1" x14ac:dyDescent="0.2">
      <c r="B34" s="29"/>
      <c r="C34" s="130" t="s">
        <v>89</v>
      </c>
      <c r="D34" s="557">
        <f>A3.6.1!D34/A3.6.1!$F34</f>
        <v>0.6232983708993528</v>
      </c>
      <c r="E34" s="509">
        <f>A3.6.1!E34/A3.6.1!$F34</f>
        <v>0.3767016291006472</v>
      </c>
      <c r="F34" s="510">
        <f>A3.6.1!F34/A3.6.1!$F34</f>
        <v>1</v>
      </c>
      <c r="G34" s="509">
        <f>A3.6.1!G34/A3.6.1!$I34</f>
        <v>0.61031217116801117</v>
      </c>
      <c r="H34" s="509">
        <f>A3.6.1!H34/A3.6.1!$I34</f>
        <v>0.38968782883198877</v>
      </c>
      <c r="I34" s="510">
        <f>A3.6.1!I34/A3.6.1!$I34</f>
        <v>1</v>
      </c>
      <c r="J34" s="509">
        <f>A3.6.1!J34/A3.6.1!$L34</f>
        <v>0.58626896374389303</v>
      </c>
      <c r="K34" s="509">
        <f>A3.6.1!K34/A3.6.1!$L34</f>
        <v>0.41373103625610697</v>
      </c>
      <c r="L34" s="510">
        <f>A3.6.1!L34/A3.6.1!$L34</f>
        <v>1</v>
      </c>
      <c r="M34" s="509">
        <f>A3.6.1!M34/A3.6.1!$O34</f>
        <v>0.53661384487072561</v>
      </c>
      <c r="N34" s="509">
        <f>A3.6.1!N34/A3.6.1!$O34</f>
        <v>0.46338615512927439</v>
      </c>
      <c r="O34" s="510">
        <f>A3.6.1!O34/A3.6.1!$O34</f>
        <v>1</v>
      </c>
    </row>
    <row r="35" spans="2:15" s="31" customFormat="1" ht="13.35" customHeight="1" x14ac:dyDescent="0.2">
      <c r="B35" s="29"/>
      <c r="C35" s="130" t="s">
        <v>20</v>
      </c>
      <c r="D35" s="557">
        <f>A3.6.1!D35/A3.6.1!$F35</f>
        <v>0.66731963489351065</v>
      </c>
      <c r="E35" s="509">
        <f>A3.6.1!E35/A3.6.1!$F35</f>
        <v>0.33268036510648941</v>
      </c>
      <c r="F35" s="510">
        <f>A3.6.1!F35/A3.6.1!$F35</f>
        <v>1</v>
      </c>
      <c r="G35" s="509">
        <f>A3.6.1!G35/A3.6.1!$I35</f>
        <v>0.66089724026681784</v>
      </c>
      <c r="H35" s="509">
        <f>A3.6.1!H35/A3.6.1!$I35</f>
        <v>0.33910275973318221</v>
      </c>
      <c r="I35" s="510">
        <f>A3.6.1!I35/A3.6.1!$I35</f>
        <v>1</v>
      </c>
      <c r="J35" s="509">
        <f>A3.6.1!J35/A3.6.1!$L35</f>
        <v>0.64730590961761303</v>
      </c>
      <c r="K35" s="509">
        <f>A3.6.1!K35/A3.6.1!$L35</f>
        <v>0.35269409038238703</v>
      </c>
      <c r="L35" s="510">
        <f>A3.6.1!L35/A3.6.1!$L35</f>
        <v>1</v>
      </c>
      <c r="M35" s="509">
        <f>A3.6.1!M35/A3.6.1!$O35</f>
        <v>0.59591138970012114</v>
      </c>
      <c r="N35" s="509">
        <f>A3.6.1!N35/A3.6.1!$O35</f>
        <v>0.40408861029987891</v>
      </c>
      <c r="O35" s="510">
        <f>A3.6.1!O35/A3.6.1!$O35</f>
        <v>1</v>
      </c>
    </row>
    <row r="36" spans="2:15" s="31" customFormat="1" ht="13.35" customHeight="1" x14ac:dyDescent="0.2">
      <c r="B36" s="29"/>
      <c r="C36" s="130" t="s">
        <v>90</v>
      </c>
      <c r="D36" s="557">
        <f>A3.6.1!D36/A3.6.1!$F36</f>
        <v>0.67645474137931039</v>
      </c>
      <c r="E36" s="509">
        <f>A3.6.1!E36/A3.6.1!$F36</f>
        <v>0.32354525862068967</v>
      </c>
      <c r="F36" s="510">
        <f>A3.6.1!F36/A3.6.1!$F36</f>
        <v>1</v>
      </c>
      <c r="G36" s="509">
        <f>A3.6.1!G36/A3.6.1!$I36</f>
        <v>0.7094766619519095</v>
      </c>
      <c r="H36" s="509">
        <f>A3.6.1!H36/A3.6.1!$I36</f>
        <v>0.2905233380480905</v>
      </c>
      <c r="I36" s="510">
        <f>A3.6.1!I36/A3.6.1!$I36</f>
        <v>1</v>
      </c>
      <c r="J36" s="509">
        <f>A3.6.1!J36/A3.6.1!$L36</f>
        <v>0.69537275064267356</v>
      </c>
      <c r="K36" s="509">
        <f>A3.6.1!K36/A3.6.1!$L36</f>
        <v>0.30462724935732649</v>
      </c>
      <c r="L36" s="510">
        <f>A3.6.1!L36/A3.6.1!$L36</f>
        <v>1</v>
      </c>
      <c r="M36" s="509">
        <f>A3.6.1!M36/A3.6.1!$O36</f>
        <v>0.68407423392317657</v>
      </c>
      <c r="N36" s="509">
        <f>A3.6.1!N36/A3.6.1!$O36</f>
        <v>0.31592576607682349</v>
      </c>
      <c r="O36" s="510">
        <f>A3.6.1!O36/A3.6.1!$O36</f>
        <v>1</v>
      </c>
    </row>
    <row r="37" spans="2:15" s="31" customFormat="1" ht="13.35" customHeight="1" x14ac:dyDescent="0.2">
      <c r="B37" s="97"/>
      <c r="C37" s="554" t="s">
        <v>21</v>
      </c>
      <c r="D37" s="558">
        <f>A3.6.1!D37/A3.6.1!$F37</f>
        <v>0.84779137839276208</v>
      </c>
      <c r="E37" s="514">
        <f>A3.6.1!E37/A3.6.1!$F37</f>
        <v>0.15220862160723789</v>
      </c>
      <c r="F37" s="515">
        <f>A3.6.1!F37/A3.6.1!$F37</f>
        <v>1</v>
      </c>
      <c r="G37" s="514">
        <f>A3.6.1!G37/A3.6.1!$I37</f>
        <v>0.91794261929537679</v>
      </c>
      <c r="H37" s="514">
        <f>A3.6.1!H37/A3.6.1!$I37</f>
        <v>8.2057380704623165E-2</v>
      </c>
      <c r="I37" s="515">
        <f>A3.6.1!I37/A3.6.1!$I37</f>
        <v>1</v>
      </c>
      <c r="J37" s="514">
        <f>A3.6.1!J37/A3.6.1!$L37</f>
        <v>0.96181062563180952</v>
      </c>
      <c r="K37" s="514">
        <f>A3.6.1!K37/A3.6.1!$L37</f>
        <v>3.8189374368190497E-2</v>
      </c>
      <c r="L37" s="515">
        <f>A3.6.1!L37/A3.6.1!$L37</f>
        <v>1</v>
      </c>
      <c r="M37" s="514">
        <f>A3.6.1!M37/A3.6.1!$O37</f>
        <v>0.99231527093596061</v>
      </c>
      <c r="N37" s="514">
        <f>A3.6.1!N37/A3.6.1!$O37</f>
        <v>7.6847290640394087E-3</v>
      </c>
      <c r="O37" s="515">
        <f>A3.6.1!O37/A3.6.1!$O37</f>
        <v>1</v>
      </c>
    </row>
    <row r="38" spans="2:15" s="31" customFormat="1" ht="13.35" customHeight="1" x14ac:dyDescent="0.2">
      <c r="B38" s="97"/>
      <c r="C38" s="511" t="s">
        <v>22</v>
      </c>
      <c r="D38" s="559">
        <f>A3.6.1!D38/A3.6.1!$F38</f>
        <v>0.72722114271695171</v>
      </c>
      <c r="E38" s="512">
        <f>A3.6.1!E38/A3.6.1!$F38</f>
        <v>0.27277885728304829</v>
      </c>
      <c r="F38" s="513">
        <f>A3.6.1!F38/A3.6.1!$F38</f>
        <v>1</v>
      </c>
      <c r="G38" s="512">
        <f>A3.6.1!G38/A3.6.1!$I38</f>
        <v>0.73440435157758577</v>
      </c>
      <c r="H38" s="512">
        <f>A3.6.1!H38/A3.6.1!$I38</f>
        <v>0.26559564842241423</v>
      </c>
      <c r="I38" s="513">
        <f>A3.6.1!I38/A3.6.1!$I38</f>
        <v>1</v>
      </c>
      <c r="J38" s="512">
        <f>A3.6.1!J38/A3.6.1!$L38</f>
        <v>0.72382091063349363</v>
      </c>
      <c r="K38" s="512">
        <f>A3.6.1!K38/A3.6.1!$L38</f>
        <v>0.27617742416244401</v>
      </c>
      <c r="L38" s="513">
        <f>A3.6.1!L38/A3.6.1!$L38</f>
        <v>1</v>
      </c>
      <c r="M38" s="512">
        <f>A3.6.1!M38/A3.6.1!$O38</f>
        <v>0.69199025765461886</v>
      </c>
      <c r="N38" s="512">
        <f>A3.6.1!N38/A3.6.1!$O38</f>
        <v>0.30800747246062316</v>
      </c>
      <c r="O38" s="513">
        <f>A3.6.1!O38/A3.6.1!$O38</f>
        <v>1</v>
      </c>
    </row>
    <row r="39" spans="2:15" s="31" customFormat="1" ht="13.35" customHeight="1" x14ac:dyDescent="0.2"/>
    <row r="40" spans="2:15" s="31" customFormat="1" ht="13.35" customHeight="1" x14ac:dyDescent="0.2">
      <c r="H40" s="805" t="s">
        <v>190</v>
      </c>
    </row>
  </sheetData>
  <mergeCells count="4">
    <mergeCell ref="D2:F2"/>
    <mergeCell ref="G2:I2"/>
    <mergeCell ref="J2:L2"/>
    <mergeCell ref="M2:O2"/>
  </mergeCells>
  <hyperlinks>
    <hyperlink ref="H40" location="CONTENTS!A1" display="CONTENTS!A1"/>
  </hyperlinks>
  <pageMargins left="0.98425196850393704" right="0.98425196850393704" top="0.98425196850393704" bottom="0.98425196850393704" header="0.51181102362204722" footer="0.51181102362204722"/>
  <pageSetup paperSize="9" scale="8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P35"/>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2.7109375" style="26" customWidth="1"/>
    <col min="4" max="4" width="20.28515625" style="26" customWidth="1"/>
    <col min="5" max="7" width="9.140625" style="26" customWidth="1"/>
    <col min="8" max="8" width="9.140625" style="27" customWidth="1"/>
    <col min="9" max="16" width="9.140625" style="5" customWidth="1"/>
    <col min="17" max="16384" width="9.140625" style="11"/>
  </cols>
  <sheetData>
    <row r="1" spans="2:16" s="4" customFormat="1" ht="15" customHeight="1" x14ac:dyDescent="0.2">
      <c r="B1" s="379" t="s">
        <v>282</v>
      </c>
      <c r="C1" s="400"/>
      <c r="D1" s="401"/>
      <c r="E1" s="60"/>
      <c r="F1" s="60"/>
      <c r="G1" s="60"/>
      <c r="H1" s="1"/>
      <c r="I1" s="1"/>
      <c r="J1" s="2"/>
      <c r="K1" s="1"/>
      <c r="L1" s="1"/>
      <c r="M1" s="1"/>
      <c r="N1" s="1"/>
      <c r="O1" s="1"/>
      <c r="P1" s="1"/>
    </row>
    <row r="2" spans="2:16" s="55" customFormat="1" ht="15" customHeight="1" x14ac:dyDescent="0.2">
      <c r="B2" s="450"/>
      <c r="C2" s="451" t="s">
        <v>141</v>
      </c>
      <c r="D2" s="452"/>
      <c r="E2" s="873" t="s">
        <v>107</v>
      </c>
      <c r="F2" s="874"/>
      <c r="G2" s="875"/>
      <c r="H2" s="882">
        <v>2010</v>
      </c>
      <c r="I2" s="883"/>
      <c r="J2" s="884"/>
      <c r="K2" s="882">
        <v>2011</v>
      </c>
      <c r="L2" s="883"/>
      <c r="M2" s="884"/>
      <c r="N2" s="883">
        <v>2012</v>
      </c>
      <c r="O2" s="883"/>
      <c r="P2" s="884"/>
    </row>
    <row r="3" spans="2:16" s="56" customFormat="1" ht="38.1" customHeight="1" x14ac:dyDescent="0.2">
      <c r="B3" s="392"/>
      <c r="C3" s="879" t="s">
        <v>143</v>
      </c>
      <c r="D3" s="879"/>
      <c r="E3" s="446" t="s">
        <v>28</v>
      </c>
      <c r="F3" s="402" t="s">
        <v>76</v>
      </c>
      <c r="G3" s="394" t="s">
        <v>77</v>
      </c>
      <c r="H3" s="447" t="s">
        <v>28</v>
      </c>
      <c r="I3" s="448" t="s">
        <v>76</v>
      </c>
      <c r="J3" s="449" t="s">
        <v>77</v>
      </c>
      <c r="K3" s="447" t="s">
        <v>28</v>
      </c>
      <c r="L3" s="448" t="s">
        <v>76</v>
      </c>
      <c r="M3" s="449" t="s">
        <v>77</v>
      </c>
      <c r="N3" s="448" t="s">
        <v>28</v>
      </c>
      <c r="O3" s="448" t="s">
        <v>76</v>
      </c>
      <c r="P3" s="449" t="s">
        <v>77</v>
      </c>
    </row>
    <row r="4" spans="2:16" ht="13.35" customHeight="1" x14ac:dyDescent="0.2">
      <c r="B4" s="411"/>
      <c r="C4" s="22" t="s">
        <v>29</v>
      </c>
      <c r="D4" s="22" t="s">
        <v>289</v>
      </c>
      <c r="E4" s="412">
        <v>2</v>
      </c>
      <c r="F4" s="413">
        <v>-98.357875000000007</v>
      </c>
      <c r="G4" s="414">
        <v>0</v>
      </c>
      <c r="H4" s="412">
        <v>3</v>
      </c>
      <c r="I4" s="413">
        <v>-194.169409</v>
      </c>
      <c r="J4" s="414">
        <v>0</v>
      </c>
      <c r="K4" s="412">
        <v>2</v>
      </c>
      <c r="L4" s="413">
        <v>-80.856758999999997</v>
      </c>
      <c r="M4" s="414">
        <v>0</v>
      </c>
      <c r="N4" s="413">
        <v>3</v>
      </c>
      <c r="O4" s="413">
        <v>-98.881169999999997</v>
      </c>
      <c r="P4" s="414">
        <v>0</v>
      </c>
    </row>
    <row r="5" spans="2:16" ht="13.35" customHeight="1" x14ac:dyDescent="0.2">
      <c r="B5" s="411"/>
      <c r="C5" s="22" t="s">
        <v>30</v>
      </c>
      <c r="D5" s="45" t="s">
        <v>290</v>
      </c>
      <c r="E5" s="412">
        <v>12</v>
      </c>
      <c r="F5" s="413">
        <v>-143.887305</v>
      </c>
      <c r="G5" s="414">
        <v>0</v>
      </c>
      <c r="H5" s="412">
        <v>24</v>
      </c>
      <c r="I5" s="413">
        <v>-337.52171800000002</v>
      </c>
      <c r="J5" s="414">
        <v>0</v>
      </c>
      <c r="K5" s="412">
        <v>39</v>
      </c>
      <c r="L5" s="413">
        <v>-569.66436199999998</v>
      </c>
      <c r="M5" s="414">
        <v>0</v>
      </c>
      <c r="N5" s="413">
        <v>24</v>
      </c>
      <c r="O5" s="413">
        <v>-354.43482399999999</v>
      </c>
      <c r="P5" s="414">
        <v>0</v>
      </c>
    </row>
    <row r="6" spans="2:16" ht="13.35" customHeight="1" x14ac:dyDescent="0.2">
      <c r="B6" s="411"/>
      <c r="C6" s="22" t="s">
        <v>32</v>
      </c>
      <c r="D6" s="45" t="s">
        <v>53</v>
      </c>
      <c r="E6" s="412">
        <v>72</v>
      </c>
      <c r="F6" s="413">
        <v>-487.651341</v>
      </c>
      <c r="G6" s="414">
        <v>0</v>
      </c>
      <c r="H6" s="412">
        <v>86</v>
      </c>
      <c r="I6" s="413">
        <v>-576.74616000000003</v>
      </c>
      <c r="J6" s="414">
        <v>0</v>
      </c>
      <c r="K6" s="412">
        <v>73</v>
      </c>
      <c r="L6" s="413">
        <v>-486.29742099999999</v>
      </c>
      <c r="M6" s="414">
        <v>0</v>
      </c>
      <c r="N6" s="413">
        <v>81</v>
      </c>
      <c r="O6" s="413">
        <v>-531.76946299999997</v>
      </c>
      <c r="P6" s="414">
        <v>0</v>
      </c>
    </row>
    <row r="7" spans="2:16" ht="13.35" customHeight="1" x14ac:dyDescent="0.2">
      <c r="B7" s="411"/>
      <c r="C7" s="22" t="s">
        <v>33</v>
      </c>
      <c r="D7" s="45" t="s">
        <v>54</v>
      </c>
      <c r="E7" s="412">
        <v>1583</v>
      </c>
      <c r="F7" s="413">
        <v>-2758.4964239999999</v>
      </c>
      <c r="G7" s="414">
        <v>2.2687200000000001E-3</v>
      </c>
      <c r="H7" s="412">
        <v>2023</v>
      </c>
      <c r="I7" s="413">
        <v>-3494.740675</v>
      </c>
      <c r="J7" s="414">
        <v>0</v>
      </c>
      <c r="K7" s="412">
        <v>2167</v>
      </c>
      <c r="L7" s="413">
        <v>-3833.0051020000001</v>
      </c>
      <c r="M7" s="414">
        <v>9.4532999999999996E-3</v>
      </c>
      <c r="N7" s="413">
        <v>2034</v>
      </c>
      <c r="O7" s="413">
        <v>-3638.885029</v>
      </c>
      <c r="P7" s="414">
        <v>0</v>
      </c>
    </row>
    <row r="8" spans="2:16" ht="13.35" customHeight="1" x14ac:dyDescent="0.2">
      <c r="B8" s="411"/>
      <c r="C8" s="22" t="s">
        <v>34</v>
      </c>
      <c r="D8" s="45" t="s">
        <v>291</v>
      </c>
      <c r="E8" s="412">
        <v>18650</v>
      </c>
      <c r="F8" s="413">
        <v>-5779.8370349999996</v>
      </c>
      <c r="G8" s="414">
        <v>3.9644039999999998E-2</v>
      </c>
      <c r="H8" s="412">
        <v>20252</v>
      </c>
      <c r="I8" s="413">
        <v>-6422.2603349999999</v>
      </c>
      <c r="J8" s="414">
        <v>2.8055559999999997E-2</v>
      </c>
      <c r="K8" s="412">
        <v>19583</v>
      </c>
      <c r="L8" s="413">
        <v>-6460.0813349999999</v>
      </c>
      <c r="M8" s="414">
        <v>7.2406099999999998E-3</v>
      </c>
      <c r="N8" s="413">
        <v>15392</v>
      </c>
      <c r="O8" s="413">
        <v>-5168.7956180000001</v>
      </c>
      <c r="P8" s="414">
        <v>5.9144000000000002E-3</v>
      </c>
    </row>
    <row r="9" spans="2:16" ht="13.35" customHeight="1" x14ac:dyDescent="0.2">
      <c r="B9" s="411"/>
      <c r="C9" s="22" t="s">
        <v>35</v>
      </c>
      <c r="D9" s="45" t="s">
        <v>60</v>
      </c>
      <c r="E9" s="412">
        <v>24481</v>
      </c>
      <c r="F9" s="413">
        <v>-847.40191800000002</v>
      </c>
      <c r="G9" s="414">
        <v>2.0294000000000001E-4</v>
      </c>
      <c r="H9" s="412">
        <v>23707</v>
      </c>
      <c r="I9" s="413">
        <v>-825.92317500000001</v>
      </c>
      <c r="J9" s="414">
        <v>2.8500000000000002E-5</v>
      </c>
      <c r="K9" s="412">
        <v>21243</v>
      </c>
      <c r="L9" s="413">
        <v>-754.23045300000001</v>
      </c>
      <c r="M9" s="414">
        <v>1.3715110000000001E-2</v>
      </c>
      <c r="N9" s="413">
        <v>15461</v>
      </c>
      <c r="O9" s="413">
        <v>-556.77083900000002</v>
      </c>
      <c r="P9" s="414">
        <v>0</v>
      </c>
    </row>
    <row r="10" spans="2:16" s="23" customFormat="1" ht="13.35" customHeight="1" x14ac:dyDescent="0.2">
      <c r="B10" s="415"/>
      <c r="C10" s="36" t="s">
        <v>36</v>
      </c>
      <c r="D10" s="36" t="s">
        <v>31</v>
      </c>
      <c r="E10" s="416">
        <v>4076</v>
      </c>
      <c r="F10" s="417">
        <v>0</v>
      </c>
      <c r="G10" s="418">
        <v>4.00001E-3</v>
      </c>
      <c r="H10" s="416">
        <v>4778</v>
      </c>
      <c r="I10" s="417">
        <v>0</v>
      </c>
      <c r="J10" s="418">
        <v>1.5316099999999999E-3</v>
      </c>
      <c r="K10" s="416">
        <v>5359</v>
      </c>
      <c r="L10" s="417">
        <v>0</v>
      </c>
      <c r="M10" s="418">
        <v>0</v>
      </c>
      <c r="N10" s="417">
        <v>7668</v>
      </c>
      <c r="O10" s="417">
        <v>0</v>
      </c>
      <c r="P10" s="418">
        <v>0</v>
      </c>
    </row>
    <row r="11" spans="2:16" s="23" customFormat="1" ht="13.35" customHeight="1" x14ac:dyDescent="0.2">
      <c r="B11" s="419"/>
      <c r="C11" s="22" t="s">
        <v>37</v>
      </c>
      <c r="D11" s="22" t="s">
        <v>112</v>
      </c>
      <c r="E11" s="412">
        <v>33934</v>
      </c>
      <c r="F11" s="413">
        <v>1141.3364039999999</v>
      </c>
      <c r="G11" s="414">
        <v>20.638459240000046</v>
      </c>
      <c r="H11" s="412">
        <v>34464</v>
      </c>
      <c r="I11" s="413">
        <v>1187.7990480000001</v>
      </c>
      <c r="J11" s="414">
        <v>14.810584530000016</v>
      </c>
      <c r="K11" s="412">
        <v>33248</v>
      </c>
      <c r="L11" s="413">
        <v>1204.4626129999999</v>
      </c>
      <c r="M11" s="414">
        <v>13.422508579999986</v>
      </c>
      <c r="N11" s="413">
        <v>25636</v>
      </c>
      <c r="O11" s="413">
        <v>994.06824200000005</v>
      </c>
      <c r="P11" s="414">
        <v>9.7540812600000262</v>
      </c>
    </row>
    <row r="12" spans="2:16" s="23" customFormat="1" ht="13.35" customHeight="1" x14ac:dyDescent="0.2">
      <c r="B12" s="419"/>
      <c r="C12" s="22" t="s">
        <v>38</v>
      </c>
      <c r="D12" s="22" t="s">
        <v>61</v>
      </c>
      <c r="E12" s="412">
        <v>9818</v>
      </c>
      <c r="F12" s="413">
        <v>1596.084889</v>
      </c>
      <c r="G12" s="414">
        <v>114.06583287000019</v>
      </c>
      <c r="H12" s="412">
        <v>10051</v>
      </c>
      <c r="I12" s="413">
        <v>1636.4133039999999</v>
      </c>
      <c r="J12" s="414">
        <v>108.97493784000061</v>
      </c>
      <c r="K12" s="412">
        <v>10239</v>
      </c>
      <c r="L12" s="413">
        <v>1670.884863</v>
      </c>
      <c r="M12" s="414">
        <v>108.70829674000011</v>
      </c>
      <c r="N12" s="413">
        <v>8855</v>
      </c>
      <c r="O12" s="413">
        <v>1451.564157</v>
      </c>
      <c r="P12" s="414">
        <v>90.846204140000097</v>
      </c>
    </row>
    <row r="13" spans="2:16" s="23" customFormat="1" ht="13.35" customHeight="1" x14ac:dyDescent="0.2">
      <c r="B13" s="419"/>
      <c r="C13" s="22" t="s">
        <v>39</v>
      </c>
      <c r="D13" s="22" t="s">
        <v>62</v>
      </c>
      <c r="E13" s="412">
        <v>6684</v>
      </c>
      <c r="F13" s="413">
        <v>2263.2999890000001</v>
      </c>
      <c r="G13" s="414">
        <v>251.28776344000028</v>
      </c>
      <c r="H13" s="412">
        <v>6844</v>
      </c>
      <c r="I13" s="413">
        <v>2331.2384400000001</v>
      </c>
      <c r="J13" s="414">
        <v>254.54912093000027</v>
      </c>
      <c r="K13" s="412">
        <v>7257</v>
      </c>
      <c r="L13" s="413">
        <v>2475.5276079999999</v>
      </c>
      <c r="M13" s="414">
        <v>268.98273583000019</v>
      </c>
      <c r="N13" s="413">
        <v>6660</v>
      </c>
      <c r="O13" s="413">
        <v>2282.205477</v>
      </c>
      <c r="P13" s="414">
        <v>241.9324985399997</v>
      </c>
    </row>
    <row r="14" spans="2:16" s="23" customFormat="1" ht="13.35" customHeight="1" x14ac:dyDescent="0.2">
      <c r="B14" s="419"/>
      <c r="C14" s="22" t="s">
        <v>40</v>
      </c>
      <c r="D14" s="22" t="s">
        <v>58</v>
      </c>
      <c r="E14" s="412">
        <v>1822</v>
      </c>
      <c r="F14" s="413">
        <v>1113.552103</v>
      </c>
      <c r="G14" s="414">
        <v>205.15811875999987</v>
      </c>
      <c r="H14" s="412">
        <v>1880</v>
      </c>
      <c r="I14" s="413">
        <v>1146.6331600000001</v>
      </c>
      <c r="J14" s="414">
        <v>208.49092160000018</v>
      </c>
      <c r="K14" s="412">
        <v>2079</v>
      </c>
      <c r="L14" s="413">
        <v>1268.0444339999999</v>
      </c>
      <c r="M14" s="414">
        <v>229.72704894000032</v>
      </c>
      <c r="N14" s="413">
        <v>1944</v>
      </c>
      <c r="O14" s="413">
        <v>1183.9719580000001</v>
      </c>
      <c r="P14" s="414">
        <v>211.91336919999983</v>
      </c>
    </row>
    <row r="15" spans="2:16" s="23" customFormat="1" ht="13.35" customHeight="1" x14ac:dyDescent="0.2">
      <c r="B15" s="419"/>
      <c r="C15" s="22" t="s">
        <v>41</v>
      </c>
      <c r="D15" s="22" t="s">
        <v>59</v>
      </c>
      <c r="E15" s="412">
        <v>900</v>
      </c>
      <c r="F15" s="413">
        <v>776.91522499999996</v>
      </c>
      <c r="G15" s="414">
        <v>164.53517395999978</v>
      </c>
      <c r="H15" s="412">
        <v>1010</v>
      </c>
      <c r="I15" s="413">
        <v>872.49612300000001</v>
      </c>
      <c r="J15" s="414">
        <v>184.15569321000001</v>
      </c>
      <c r="K15" s="412">
        <v>1041</v>
      </c>
      <c r="L15" s="413">
        <v>904.26307199999997</v>
      </c>
      <c r="M15" s="414">
        <v>190.38873705999984</v>
      </c>
      <c r="N15" s="413">
        <v>1072</v>
      </c>
      <c r="O15" s="413">
        <v>931.618514</v>
      </c>
      <c r="P15" s="414">
        <v>193.82565099999991</v>
      </c>
    </row>
    <row r="16" spans="2:16" s="23" customFormat="1" ht="13.35" customHeight="1" x14ac:dyDescent="0.2">
      <c r="B16" s="419"/>
      <c r="C16" s="22" t="s">
        <v>42</v>
      </c>
      <c r="D16" s="22" t="s">
        <v>63</v>
      </c>
      <c r="E16" s="412">
        <v>1361</v>
      </c>
      <c r="F16" s="413">
        <v>1988.943863</v>
      </c>
      <c r="G16" s="414">
        <v>477.06692980999958</v>
      </c>
      <c r="H16" s="412">
        <v>1270</v>
      </c>
      <c r="I16" s="413">
        <v>1881.191564</v>
      </c>
      <c r="J16" s="414">
        <v>450.82765390000037</v>
      </c>
      <c r="K16" s="412">
        <v>1365</v>
      </c>
      <c r="L16" s="413">
        <v>1984.4135309999999</v>
      </c>
      <c r="M16" s="414">
        <v>473.17946083999982</v>
      </c>
      <c r="N16" s="413">
        <v>1290</v>
      </c>
      <c r="O16" s="413">
        <v>1914.0131670000001</v>
      </c>
      <c r="P16" s="414">
        <v>456.14278423999946</v>
      </c>
    </row>
    <row r="17" spans="2:16" s="23" customFormat="1" ht="13.35" customHeight="1" x14ac:dyDescent="0.2">
      <c r="B17" s="419"/>
      <c r="C17" s="22" t="s">
        <v>43</v>
      </c>
      <c r="D17" s="22" t="s">
        <v>64</v>
      </c>
      <c r="E17" s="412">
        <v>227</v>
      </c>
      <c r="F17" s="413">
        <v>738.552145</v>
      </c>
      <c r="G17" s="414">
        <v>192.70574540000007</v>
      </c>
      <c r="H17" s="412">
        <v>218</v>
      </c>
      <c r="I17" s="413">
        <v>703.91408699999999</v>
      </c>
      <c r="J17" s="414">
        <v>184.07820435999986</v>
      </c>
      <c r="K17" s="412">
        <v>214</v>
      </c>
      <c r="L17" s="413">
        <v>697.45807400000001</v>
      </c>
      <c r="M17" s="414">
        <v>182.50508571999984</v>
      </c>
      <c r="N17" s="413">
        <v>195</v>
      </c>
      <c r="O17" s="413">
        <v>638.02733000000001</v>
      </c>
      <c r="P17" s="414">
        <v>166.49712644000007</v>
      </c>
    </row>
    <row r="18" spans="2:16" s="23" customFormat="1" ht="13.35" customHeight="1" x14ac:dyDescent="0.2">
      <c r="B18" s="419"/>
      <c r="C18" s="22" t="s">
        <v>44</v>
      </c>
      <c r="D18" s="22" t="s">
        <v>292</v>
      </c>
      <c r="E18" s="412">
        <v>34</v>
      </c>
      <c r="F18" s="413">
        <v>313.403255</v>
      </c>
      <c r="G18" s="414">
        <v>78.265598679999982</v>
      </c>
      <c r="H18" s="412">
        <v>18</v>
      </c>
      <c r="I18" s="413">
        <v>113.22370600000001</v>
      </c>
      <c r="J18" s="414">
        <v>30.632517679999999</v>
      </c>
      <c r="K18" s="412">
        <v>19</v>
      </c>
      <c r="L18" s="413">
        <v>119.442803</v>
      </c>
      <c r="M18" s="414">
        <v>32.308309839999993</v>
      </c>
      <c r="N18" s="413">
        <v>18</v>
      </c>
      <c r="O18" s="413">
        <v>104.52316500000001</v>
      </c>
      <c r="P18" s="414">
        <v>28.133014439999993</v>
      </c>
    </row>
    <row r="19" spans="2:16" s="31" customFormat="1" ht="13.35" customHeight="1" x14ac:dyDescent="0.2">
      <c r="B19" s="599"/>
      <c r="C19" s="600" t="s">
        <v>22</v>
      </c>
      <c r="D19" s="594"/>
      <c r="E19" s="595">
        <f>SUM(E4:E18)</f>
        <v>103656</v>
      </c>
      <c r="F19" s="596"/>
      <c r="G19" s="597">
        <f>SUM(G4:G18)</f>
        <v>1503.76973787</v>
      </c>
      <c r="H19" s="595">
        <f>SUM(H4:H18)</f>
        <v>106628</v>
      </c>
      <c r="I19" s="596"/>
      <c r="J19" s="597">
        <f>SUM(J4:J18)</f>
        <v>1436.5492497200012</v>
      </c>
      <c r="K19" s="595">
        <f>SUM(K4:K18)</f>
        <v>103928</v>
      </c>
      <c r="L19" s="596"/>
      <c r="M19" s="597">
        <f>SUM(M4:M18)</f>
        <v>1499.2525925700002</v>
      </c>
      <c r="N19" s="598">
        <f>SUM(N4:N18)</f>
        <v>86333</v>
      </c>
      <c r="O19" s="596"/>
      <c r="P19" s="597">
        <f>SUM(P4:P18)</f>
        <v>1399.050643659999</v>
      </c>
    </row>
    <row r="20" spans="2:16" s="31" customFormat="1" ht="13.35" customHeight="1" x14ac:dyDescent="0.2">
      <c r="B20" s="419"/>
      <c r="C20" s="22" t="s">
        <v>69</v>
      </c>
      <c r="D20" s="22"/>
      <c r="E20" s="412">
        <f t="shared" ref="E20:P20" si="0">SUM(E4:E9)</f>
        <v>44800</v>
      </c>
      <c r="F20" s="413">
        <f t="shared" si="0"/>
        <v>-10115.631898</v>
      </c>
      <c r="G20" s="414">
        <f t="shared" si="0"/>
        <v>4.2115699999999999E-2</v>
      </c>
      <c r="H20" s="412">
        <f t="shared" si="0"/>
        <v>46095</v>
      </c>
      <c r="I20" s="413">
        <f t="shared" si="0"/>
        <v>-11851.361472000001</v>
      </c>
      <c r="J20" s="414">
        <f t="shared" si="0"/>
        <v>2.8084059999999997E-2</v>
      </c>
      <c r="K20" s="412">
        <f t="shared" si="0"/>
        <v>43107</v>
      </c>
      <c r="L20" s="413">
        <f t="shared" si="0"/>
        <v>-12184.135431999999</v>
      </c>
      <c r="M20" s="414">
        <f t="shared" si="0"/>
        <v>3.0409020000000002E-2</v>
      </c>
      <c r="N20" s="413">
        <f t="shared" si="0"/>
        <v>32995</v>
      </c>
      <c r="O20" s="413">
        <f t="shared" si="0"/>
        <v>-10349.536943000001</v>
      </c>
      <c r="P20" s="414">
        <f t="shared" si="0"/>
        <v>5.9144000000000002E-3</v>
      </c>
    </row>
    <row r="21" spans="2:16" s="31" customFormat="1" ht="13.35" customHeight="1" x14ac:dyDescent="0.2">
      <c r="B21" s="419"/>
      <c r="C21" s="22" t="s">
        <v>70</v>
      </c>
      <c r="D21" s="22"/>
      <c r="E21" s="412">
        <f t="shared" ref="E21:P21" si="1">E10</f>
        <v>4076</v>
      </c>
      <c r="F21" s="413">
        <f t="shared" si="1"/>
        <v>0</v>
      </c>
      <c r="G21" s="414">
        <f t="shared" si="1"/>
        <v>4.00001E-3</v>
      </c>
      <c r="H21" s="412">
        <f t="shared" si="1"/>
        <v>4778</v>
      </c>
      <c r="I21" s="413">
        <f t="shared" si="1"/>
        <v>0</v>
      </c>
      <c r="J21" s="414">
        <f t="shared" si="1"/>
        <v>1.5316099999999999E-3</v>
      </c>
      <c r="K21" s="412">
        <f t="shared" si="1"/>
        <v>5359</v>
      </c>
      <c r="L21" s="413">
        <f t="shared" si="1"/>
        <v>0</v>
      </c>
      <c r="M21" s="414">
        <f t="shared" si="1"/>
        <v>0</v>
      </c>
      <c r="N21" s="413">
        <f t="shared" si="1"/>
        <v>7668</v>
      </c>
      <c r="O21" s="413">
        <f t="shared" si="1"/>
        <v>0</v>
      </c>
      <c r="P21" s="414">
        <f t="shared" si="1"/>
        <v>0</v>
      </c>
    </row>
    <row r="22" spans="2:16" s="31" customFormat="1" ht="13.35" customHeight="1" x14ac:dyDescent="0.2">
      <c r="B22" s="420"/>
      <c r="C22" s="390" t="s">
        <v>71</v>
      </c>
      <c r="D22" s="390"/>
      <c r="E22" s="421">
        <f t="shared" ref="E22:P22" si="2">SUM(E11:E18)</f>
        <v>54780</v>
      </c>
      <c r="F22" s="422">
        <f t="shared" si="2"/>
        <v>9932.0878729999986</v>
      </c>
      <c r="G22" s="423">
        <f t="shared" si="2"/>
        <v>1503.7236221599996</v>
      </c>
      <c r="H22" s="421">
        <f t="shared" si="2"/>
        <v>55755</v>
      </c>
      <c r="I22" s="422">
        <f t="shared" si="2"/>
        <v>9872.9094320000004</v>
      </c>
      <c r="J22" s="423">
        <f t="shared" si="2"/>
        <v>1436.5196340500015</v>
      </c>
      <c r="K22" s="421">
        <f t="shared" si="2"/>
        <v>55462</v>
      </c>
      <c r="L22" s="422">
        <f t="shared" si="2"/>
        <v>10324.496997999999</v>
      </c>
      <c r="M22" s="423">
        <f t="shared" si="2"/>
        <v>1499.2221835500002</v>
      </c>
      <c r="N22" s="422">
        <f t="shared" si="2"/>
        <v>45670</v>
      </c>
      <c r="O22" s="422">
        <f t="shared" si="2"/>
        <v>9499.9920099999999</v>
      </c>
      <c r="P22" s="423">
        <f t="shared" si="2"/>
        <v>1399.044729259999</v>
      </c>
    </row>
    <row r="23" spans="2:16" s="31" customFormat="1" ht="13.35" customHeight="1" x14ac:dyDescent="0.2">
      <c r="B23" s="420"/>
      <c r="C23" s="424" t="s">
        <v>22</v>
      </c>
      <c r="D23" s="425"/>
      <c r="E23" s="426">
        <f t="shared" ref="E23:P23" si="3">SUM(E20:E22)</f>
        <v>103656</v>
      </c>
      <c r="F23" s="427"/>
      <c r="G23" s="428">
        <f>SUM(G20:G22)</f>
        <v>1503.7697378699997</v>
      </c>
      <c r="H23" s="426">
        <f t="shared" si="3"/>
        <v>106628</v>
      </c>
      <c r="I23" s="427"/>
      <c r="J23" s="428">
        <f t="shared" si="3"/>
        <v>1436.5492497200016</v>
      </c>
      <c r="K23" s="426">
        <f t="shared" si="3"/>
        <v>103928</v>
      </c>
      <c r="L23" s="427"/>
      <c r="M23" s="428">
        <f t="shared" si="3"/>
        <v>1499.2525925700002</v>
      </c>
      <c r="N23" s="429">
        <f t="shared" si="3"/>
        <v>86333</v>
      </c>
      <c r="O23" s="427"/>
      <c r="P23" s="428">
        <f t="shared" si="3"/>
        <v>1399.050643659999</v>
      </c>
    </row>
    <row r="24" spans="2:16" s="31" customFormat="1" ht="13.35" customHeight="1" x14ac:dyDescent="0.2">
      <c r="B24" s="419"/>
      <c r="C24" s="430" t="s">
        <v>75</v>
      </c>
      <c r="D24" s="22"/>
      <c r="E24" s="433"/>
      <c r="F24" s="434"/>
      <c r="G24" s="435"/>
      <c r="H24" s="433"/>
      <c r="I24" s="434"/>
      <c r="J24" s="435"/>
      <c r="K24" s="433"/>
      <c r="L24" s="434"/>
      <c r="M24" s="435"/>
      <c r="N24" s="434"/>
      <c r="O24" s="434"/>
      <c r="P24" s="435"/>
    </row>
    <row r="25" spans="2:16" s="31" customFormat="1" ht="13.35" customHeight="1" x14ac:dyDescent="0.2">
      <c r="B25" s="419"/>
      <c r="C25" s="22" t="s">
        <v>69</v>
      </c>
      <c r="D25" s="22"/>
      <c r="E25" s="436">
        <f>E20/E$23</f>
        <v>0.43219881145326849</v>
      </c>
      <c r="F25" s="437"/>
      <c r="G25" s="438"/>
      <c r="H25" s="436">
        <f>H20/H$23</f>
        <v>0.43229733278313387</v>
      </c>
      <c r="I25" s="437"/>
      <c r="J25" s="438"/>
      <c r="K25" s="436">
        <f>K20/K$23</f>
        <v>0.41477753829574321</v>
      </c>
      <c r="L25" s="437"/>
      <c r="M25" s="438"/>
      <c r="N25" s="437">
        <f>N20/N$23</f>
        <v>0.3821829427912849</v>
      </c>
      <c r="O25" s="437"/>
      <c r="P25" s="438"/>
    </row>
    <row r="26" spans="2:16" s="31" customFormat="1" ht="13.35" customHeight="1" x14ac:dyDescent="0.2">
      <c r="B26" s="419"/>
      <c r="C26" s="22" t="s">
        <v>70</v>
      </c>
      <c r="D26" s="22"/>
      <c r="E26" s="436">
        <f>E21/E$23</f>
        <v>3.9322374006328625E-2</v>
      </c>
      <c r="F26" s="437"/>
      <c r="G26" s="438"/>
      <c r="H26" s="436">
        <f t="shared" ref="H26:H27" si="4">H21/H$23</f>
        <v>4.4809993622688227E-2</v>
      </c>
      <c r="I26" s="437"/>
      <c r="J26" s="438"/>
      <c r="K26" s="436">
        <f>K21/K$23</f>
        <v>5.156454468478177E-2</v>
      </c>
      <c r="L26" s="437"/>
      <c r="M26" s="438"/>
      <c r="N26" s="437">
        <f t="shared" ref="N26:N27" si="5">N21/N$23</f>
        <v>8.8818875748555015E-2</v>
      </c>
      <c r="O26" s="437"/>
      <c r="P26" s="438"/>
    </row>
    <row r="27" spans="2:16" s="31" customFormat="1" ht="13.35" customHeight="1" x14ac:dyDescent="0.2">
      <c r="B27" s="420"/>
      <c r="C27" s="390" t="s">
        <v>71</v>
      </c>
      <c r="D27" s="390"/>
      <c r="E27" s="439">
        <f>E22/E$23</f>
        <v>0.52847881454040291</v>
      </c>
      <c r="F27" s="440"/>
      <c r="G27" s="441"/>
      <c r="H27" s="439">
        <f t="shared" si="4"/>
        <v>0.5228926735941779</v>
      </c>
      <c r="I27" s="440"/>
      <c r="J27" s="441"/>
      <c r="K27" s="439">
        <f>K22/K$23</f>
        <v>0.53365791701947507</v>
      </c>
      <c r="L27" s="440"/>
      <c r="M27" s="441"/>
      <c r="N27" s="440">
        <f t="shared" si="5"/>
        <v>0.52899818146016009</v>
      </c>
      <c r="O27" s="440"/>
      <c r="P27" s="441"/>
    </row>
    <row r="28" spans="2:16" s="52" customFormat="1" ht="13.35" customHeight="1" x14ac:dyDescent="0.2">
      <c r="B28" s="431"/>
      <c r="C28" s="424" t="s">
        <v>22</v>
      </c>
      <c r="D28" s="432"/>
      <c r="E28" s="442">
        <f>SUM(E25:E27)</f>
        <v>1</v>
      </c>
      <c r="F28" s="443"/>
      <c r="G28" s="444"/>
      <c r="H28" s="442">
        <f>SUM(H25:H27)</f>
        <v>1</v>
      </c>
      <c r="I28" s="443"/>
      <c r="J28" s="444"/>
      <c r="K28" s="442">
        <f>SUM(K25:K27)</f>
        <v>1</v>
      </c>
      <c r="L28" s="443"/>
      <c r="M28" s="444"/>
      <c r="N28" s="443">
        <f>SUM(N25:N27)</f>
        <v>1</v>
      </c>
      <c r="O28" s="443"/>
      <c r="P28" s="444"/>
    </row>
    <row r="29" spans="2:16" s="31" customFormat="1" ht="13.35" customHeight="1" x14ac:dyDescent="0.2"/>
    <row r="30" spans="2:16" s="31" customFormat="1" ht="13.35" customHeight="1" x14ac:dyDescent="0.2">
      <c r="I30" s="805" t="s">
        <v>190</v>
      </c>
    </row>
    <row r="35" spans="6:15" hidden="1" x14ac:dyDescent="0.2">
      <c r="F35" s="539">
        <f>SUM(F4:F18)</f>
        <v>-183.54402500000043</v>
      </c>
      <c r="I35" s="539">
        <f>SUM(I4:I18)</f>
        <v>-1978.4520399999999</v>
      </c>
      <c r="L35" s="539">
        <f>SUM(L4:L18)</f>
        <v>-1859.6384340000004</v>
      </c>
      <c r="O35" s="539">
        <f>SUM(O4:O18)</f>
        <v>-849.54493300000149</v>
      </c>
    </row>
  </sheetData>
  <mergeCells count="5">
    <mergeCell ref="E2:G2"/>
    <mergeCell ref="H2:J2"/>
    <mergeCell ref="K2:M2"/>
    <mergeCell ref="N2:P2"/>
    <mergeCell ref="C3:D3"/>
  </mergeCells>
  <hyperlinks>
    <hyperlink ref="I30" location="CONTENTS!A1" display="CONTENTS!A1"/>
  </hyperlinks>
  <pageMargins left="0.98425196850393704" right="0.98425196850393704" top="0.98425196850393704" bottom="0.98425196850393704" header="0.51181102362204722" footer="0.51181102362204722"/>
  <pageSetup paperSize="9" scale="9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C94"/>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 width="14" style="11" bestFit="1" customWidth="1"/>
    <col min="17" max="17" width="16.140625" style="11" customWidth="1"/>
    <col min="18" max="18" width="9.5703125" style="11" bestFit="1" customWidth="1"/>
    <col min="19" max="19" width="14" style="11" bestFit="1" customWidth="1"/>
    <col min="20" max="20" width="12.85546875" style="11" bestFit="1" customWidth="1"/>
    <col min="21" max="21" width="9.140625" style="11"/>
    <col min="22" max="22" width="14" style="11" bestFit="1" customWidth="1"/>
    <col min="23" max="23" width="12.85546875" style="11" bestFit="1" customWidth="1"/>
    <col min="24" max="24" width="9.140625" style="11"/>
    <col min="25" max="25" width="14" style="11" bestFit="1" customWidth="1"/>
    <col min="26" max="26" width="12.85546875" style="11" bestFit="1" customWidth="1"/>
    <col min="27" max="16384" width="9.140625" style="11"/>
  </cols>
  <sheetData>
    <row r="1" spans="2:22" s="4" customFormat="1" ht="15" customHeight="1" x14ac:dyDescent="0.2">
      <c r="B1" s="238" t="s">
        <v>362</v>
      </c>
      <c r="C1" s="57"/>
      <c r="D1" s="58"/>
      <c r="E1" s="58"/>
      <c r="F1" s="58"/>
      <c r="G1" s="170"/>
      <c r="H1" s="170"/>
      <c r="I1" s="171"/>
      <c r="J1" s="170"/>
      <c r="K1" s="170"/>
      <c r="L1" s="170"/>
      <c r="M1" s="170"/>
      <c r="N1" s="170"/>
      <c r="O1" s="170"/>
      <c r="V1" s="142">
        <f>1000000</f>
        <v>1000000</v>
      </c>
    </row>
    <row r="2" spans="2:22" s="4" customFormat="1" ht="15" customHeight="1" x14ac:dyDescent="0.2">
      <c r="B2" s="450"/>
      <c r="C2" s="517" t="s">
        <v>141</v>
      </c>
      <c r="D2" s="873" t="s">
        <v>107</v>
      </c>
      <c r="E2" s="874"/>
      <c r="F2" s="875"/>
      <c r="G2" s="882">
        <v>2010</v>
      </c>
      <c r="H2" s="883"/>
      <c r="I2" s="884"/>
      <c r="J2" s="882">
        <v>2011</v>
      </c>
      <c r="K2" s="883"/>
      <c r="L2" s="883"/>
      <c r="M2" s="882">
        <v>2012</v>
      </c>
      <c r="N2" s="883"/>
      <c r="O2" s="884"/>
    </row>
    <row r="3" spans="2:22" ht="38.1" customHeight="1" x14ac:dyDescent="0.2">
      <c r="B3" s="392"/>
      <c r="C3" s="593" t="s">
        <v>92</v>
      </c>
      <c r="D3" s="402" t="s">
        <v>28</v>
      </c>
      <c r="E3" s="402" t="s">
        <v>76</v>
      </c>
      <c r="F3" s="394" t="s">
        <v>77</v>
      </c>
      <c r="G3" s="402" t="s">
        <v>28</v>
      </c>
      <c r="H3" s="402" t="s">
        <v>76</v>
      </c>
      <c r="I3" s="394" t="s">
        <v>77</v>
      </c>
      <c r="J3" s="402" t="s">
        <v>28</v>
      </c>
      <c r="K3" s="402" t="s">
        <v>76</v>
      </c>
      <c r="L3" s="402" t="s">
        <v>77</v>
      </c>
      <c r="M3" s="446" t="s">
        <v>28</v>
      </c>
      <c r="N3" s="402" t="s">
        <v>76</v>
      </c>
      <c r="O3" s="394" t="s">
        <v>77</v>
      </c>
    </row>
    <row r="4" spans="2:22" s="23" customFormat="1" ht="13.35" customHeight="1" x14ac:dyDescent="0.2">
      <c r="B4" s="29"/>
      <c r="C4" s="405" t="s">
        <v>222</v>
      </c>
      <c r="D4" s="12">
        <v>6904</v>
      </c>
      <c r="E4" s="12">
        <v>141.031353</v>
      </c>
      <c r="F4" s="8">
        <v>93.023452499999891</v>
      </c>
      <c r="G4" s="12">
        <v>7111</v>
      </c>
      <c r="H4" s="12">
        <v>12.273130999999999</v>
      </c>
      <c r="I4" s="8">
        <v>79.876018309999992</v>
      </c>
      <c r="J4" s="12">
        <v>7002</v>
      </c>
      <c r="K4" s="12">
        <v>64.123748000000006</v>
      </c>
      <c r="L4" s="12">
        <v>95.687614410000123</v>
      </c>
      <c r="M4" s="601">
        <v>5975</v>
      </c>
      <c r="N4" s="12">
        <v>62.752384999999997</v>
      </c>
      <c r="O4" s="8">
        <v>84.265315130000005</v>
      </c>
    </row>
    <row r="5" spans="2:22" s="23" customFormat="1" ht="13.35" customHeight="1" x14ac:dyDescent="0.2">
      <c r="B5" s="29"/>
      <c r="C5" s="405" t="s">
        <v>1</v>
      </c>
      <c r="D5" s="12">
        <v>3641</v>
      </c>
      <c r="E5" s="12">
        <v>-551.72823000000005</v>
      </c>
      <c r="F5" s="8">
        <v>72.040313959999992</v>
      </c>
      <c r="G5" s="12">
        <v>3764</v>
      </c>
      <c r="H5" s="12">
        <v>-663.46797700000002</v>
      </c>
      <c r="I5" s="8">
        <v>69.990434419999872</v>
      </c>
      <c r="J5" s="12">
        <v>3692</v>
      </c>
      <c r="K5" s="12">
        <v>-854.69424200000003</v>
      </c>
      <c r="L5" s="12">
        <v>62.228917410000058</v>
      </c>
      <c r="M5" s="601">
        <v>3241</v>
      </c>
      <c r="N5" s="12">
        <v>-757.91455599999995</v>
      </c>
      <c r="O5" s="8">
        <v>70.650071269999899</v>
      </c>
    </row>
    <row r="6" spans="2:22" s="23" customFormat="1" ht="13.35" customHeight="1" x14ac:dyDescent="0.2">
      <c r="B6" s="29"/>
      <c r="C6" s="405" t="s">
        <v>81</v>
      </c>
      <c r="D6" s="12">
        <v>698</v>
      </c>
      <c r="E6" s="12">
        <v>-34.447769000000001</v>
      </c>
      <c r="F6" s="8">
        <v>7.7170061200000006</v>
      </c>
      <c r="G6" s="12">
        <v>655</v>
      </c>
      <c r="H6" s="12">
        <v>-40.920448</v>
      </c>
      <c r="I6" s="8">
        <v>9.8238433899999968</v>
      </c>
      <c r="J6" s="12">
        <v>589</v>
      </c>
      <c r="K6" s="12">
        <v>-50.921052000000003</v>
      </c>
      <c r="L6" s="12">
        <v>7.1686467600000023</v>
      </c>
      <c r="M6" s="601">
        <v>554</v>
      </c>
      <c r="N6" s="12">
        <v>-48.669193</v>
      </c>
      <c r="O6" s="8">
        <v>7.6496128200000024</v>
      </c>
    </row>
    <row r="7" spans="2:22" s="23" customFormat="1" ht="13.35" customHeight="1" x14ac:dyDescent="0.2">
      <c r="B7" s="29"/>
      <c r="C7" s="405" t="s">
        <v>2</v>
      </c>
      <c r="D7" s="12">
        <v>4768</v>
      </c>
      <c r="E7" s="12">
        <v>-438.23611199999999</v>
      </c>
      <c r="F7" s="8">
        <v>26.675574270000041</v>
      </c>
      <c r="G7" s="12">
        <v>4946</v>
      </c>
      <c r="H7" s="12">
        <v>-557.65395699999999</v>
      </c>
      <c r="I7" s="8">
        <v>24.78872147000002</v>
      </c>
      <c r="J7" s="12">
        <v>4982</v>
      </c>
      <c r="K7" s="12">
        <v>-526.40057100000001</v>
      </c>
      <c r="L7" s="12">
        <v>31.904134099999997</v>
      </c>
      <c r="M7" s="601">
        <v>4477</v>
      </c>
      <c r="N7" s="12">
        <v>-412.520555</v>
      </c>
      <c r="O7" s="8">
        <v>29.105487309999983</v>
      </c>
    </row>
    <row r="8" spans="2:22" s="23" customFormat="1" ht="13.35" customHeight="1" x14ac:dyDescent="0.2">
      <c r="B8" s="29"/>
      <c r="C8" s="405" t="s">
        <v>82</v>
      </c>
      <c r="D8" s="12">
        <v>1130</v>
      </c>
      <c r="E8" s="12">
        <v>-32.77778</v>
      </c>
      <c r="F8" s="8">
        <v>25.344764260000016</v>
      </c>
      <c r="G8" s="12">
        <v>1200</v>
      </c>
      <c r="H8" s="12">
        <v>-15.883205</v>
      </c>
      <c r="I8" s="8">
        <v>30.704574299999997</v>
      </c>
      <c r="J8" s="12">
        <v>1115</v>
      </c>
      <c r="K8" s="12">
        <v>-12.265688000000001</v>
      </c>
      <c r="L8" s="12">
        <v>29.407829480000018</v>
      </c>
      <c r="M8" s="601">
        <v>901</v>
      </c>
      <c r="N8" s="12">
        <v>68.288398000000001</v>
      </c>
      <c r="O8" s="8">
        <v>29.470248029999993</v>
      </c>
    </row>
    <row r="9" spans="2:22" s="23" customFormat="1" ht="13.35" customHeight="1" x14ac:dyDescent="0.2">
      <c r="B9" s="29"/>
      <c r="C9" s="405" t="s">
        <v>3</v>
      </c>
      <c r="D9" s="12">
        <v>1102</v>
      </c>
      <c r="E9" s="12">
        <v>-59.767384999999997</v>
      </c>
      <c r="F9" s="8">
        <v>8.3665606200000013</v>
      </c>
      <c r="G9" s="12">
        <v>1118</v>
      </c>
      <c r="H9" s="12">
        <v>-64.402561000000006</v>
      </c>
      <c r="I9" s="8">
        <v>8.941353239999998</v>
      </c>
      <c r="J9" s="12">
        <v>1105</v>
      </c>
      <c r="K9" s="12">
        <v>-44.041986999999999</v>
      </c>
      <c r="L9" s="12">
        <v>9.2149912799999978</v>
      </c>
      <c r="M9" s="601">
        <v>958</v>
      </c>
      <c r="N9" s="12">
        <v>-52.877448999999999</v>
      </c>
      <c r="O9" s="8">
        <v>9.0700941700000044</v>
      </c>
    </row>
    <row r="10" spans="2:22" s="23" customFormat="1" ht="13.35" customHeight="1" x14ac:dyDescent="0.2">
      <c r="B10" s="29"/>
      <c r="C10" s="405" t="s">
        <v>83</v>
      </c>
      <c r="D10" s="12">
        <v>117</v>
      </c>
      <c r="E10" s="12">
        <v>5.5166950000000003</v>
      </c>
      <c r="F10" s="8">
        <v>3.0338046400000001</v>
      </c>
      <c r="G10" s="12">
        <v>124</v>
      </c>
      <c r="H10" s="12">
        <v>-3.1199159999999999</v>
      </c>
      <c r="I10" s="8">
        <v>2.1708054400000001</v>
      </c>
      <c r="J10" s="12">
        <v>134</v>
      </c>
      <c r="K10" s="12">
        <v>0.28036</v>
      </c>
      <c r="L10" s="12">
        <v>1.6878165200000002</v>
      </c>
      <c r="M10" s="601">
        <v>104</v>
      </c>
      <c r="N10" s="12">
        <v>7.7473419999999997</v>
      </c>
      <c r="O10" s="8">
        <v>2.7274831799999997</v>
      </c>
    </row>
    <row r="11" spans="2:22" s="23" customFormat="1" ht="13.35" customHeight="1" x14ac:dyDescent="0.2">
      <c r="B11" s="29"/>
      <c r="C11" s="405" t="s">
        <v>4</v>
      </c>
      <c r="D11" s="12">
        <v>13179</v>
      </c>
      <c r="E11" s="12">
        <v>-82.812494000000001</v>
      </c>
      <c r="F11" s="8">
        <v>176.51047177999993</v>
      </c>
      <c r="G11" s="12">
        <v>13771</v>
      </c>
      <c r="H11" s="12">
        <v>-385.76755100000003</v>
      </c>
      <c r="I11" s="8">
        <v>159.87652266999982</v>
      </c>
      <c r="J11" s="12">
        <v>13763</v>
      </c>
      <c r="K11" s="12">
        <v>-582.76272200000005</v>
      </c>
      <c r="L11" s="12">
        <v>143.62742653000012</v>
      </c>
      <c r="M11" s="601">
        <v>12227</v>
      </c>
      <c r="N11" s="12">
        <v>-385.01583099999999</v>
      </c>
      <c r="O11" s="8">
        <v>134.22681609999992</v>
      </c>
    </row>
    <row r="12" spans="2:22" s="23" customFormat="1" ht="13.35" customHeight="1" x14ac:dyDescent="0.2">
      <c r="B12" s="29"/>
      <c r="C12" s="405" t="s">
        <v>5</v>
      </c>
      <c r="D12" s="12">
        <v>1679</v>
      </c>
      <c r="E12" s="12">
        <v>-4.2278739999999999</v>
      </c>
      <c r="F12" s="8">
        <v>19.109767360000003</v>
      </c>
      <c r="G12" s="12">
        <v>1805</v>
      </c>
      <c r="H12" s="12">
        <v>-21.558793000000001</v>
      </c>
      <c r="I12" s="8">
        <v>20.602429530000009</v>
      </c>
      <c r="J12" s="12">
        <v>1870</v>
      </c>
      <c r="K12" s="12">
        <v>-8.1169499999999992</v>
      </c>
      <c r="L12" s="12">
        <v>20.824756599999997</v>
      </c>
      <c r="M12" s="601">
        <v>1510</v>
      </c>
      <c r="N12" s="12">
        <v>-31.208016000000001</v>
      </c>
      <c r="O12" s="8">
        <v>18.435742809999997</v>
      </c>
    </row>
    <row r="13" spans="2:22" s="23" customFormat="1" ht="13.35" customHeight="1" x14ac:dyDescent="0.2">
      <c r="B13" s="29"/>
      <c r="C13" s="405" t="s">
        <v>84</v>
      </c>
      <c r="D13" s="12">
        <v>620</v>
      </c>
      <c r="E13" s="12">
        <v>22.700621000000002</v>
      </c>
      <c r="F13" s="8">
        <v>13.925940080000004</v>
      </c>
      <c r="G13" s="12">
        <v>645</v>
      </c>
      <c r="H13" s="12">
        <v>2.7974459999999999</v>
      </c>
      <c r="I13" s="8">
        <v>10.818038480000009</v>
      </c>
      <c r="J13" s="12">
        <v>624</v>
      </c>
      <c r="K13" s="12">
        <v>27.449739999999998</v>
      </c>
      <c r="L13" s="12">
        <v>13.379788019999999</v>
      </c>
      <c r="M13" s="601">
        <v>562</v>
      </c>
      <c r="N13" s="12">
        <v>-8.6665159999999997</v>
      </c>
      <c r="O13" s="8">
        <v>10.919240169999995</v>
      </c>
    </row>
    <row r="14" spans="2:22" s="23" customFormat="1" ht="13.35" customHeight="1" x14ac:dyDescent="0.2">
      <c r="B14" s="29"/>
      <c r="C14" s="405" t="s">
        <v>85</v>
      </c>
      <c r="D14" s="12">
        <v>18323</v>
      </c>
      <c r="E14" s="12">
        <v>643.60788300000002</v>
      </c>
      <c r="F14" s="8">
        <v>364.67060487999987</v>
      </c>
      <c r="G14" s="12">
        <v>18684</v>
      </c>
      <c r="H14" s="12">
        <v>328.68298499999997</v>
      </c>
      <c r="I14" s="8">
        <v>329.19874376000041</v>
      </c>
      <c r="J14" s="12">
        <v>18365</v>
      </c>
      <c r="K14" s="12">
        <v>474.589832</v>
      </c>
      <c r="L14" s="12">
        <v>351.4850062399986</v>
      </c>
      <c r="M14" s="601">
        <v>14878</v>
      </c>
      <c r="N14" s="12">
        <v>819.07780300000002</v>
      </c>
      <c r="O14" s="8">
        <v>347.32174232999978</v>
      </c>
    </row>
    <row r="15" spans="2:22" s="23" customFormat="1" ht="13.35" customHeight="1" x14ac:dyDescent="0.2">
      <c r="B15" s="29"/>
      <c r="C15" s="405" t="s">
        <v>6</v>
      </c>
      <c r="D15" s="12">
        <v>1258</v>
      </c>
      <c r="E15" s="12">
        <v>-86.500425000000007</v>
      </c>
      <c r="F15" s="8">
        <v>7.9245158800000022</v>
      </c>
      <c r="G15" s="12">
        <v>1269</v>
      </c>
      <c r="H15" s="12">
        <v>-76.615667000000002</v>
      </c>
      <c r="I15" s="8">
        <v>11.484711899999997</v>
      </c>
      <c r="J15" s="12">
        <v>1232</v>
      </c>
      <c r="K15" s="12">
        <v>-65.046119000000004</v>
      </c>
      <c r="L15" s="12">
        <v>10.196291619999997</v>
      </c>
      <c r="M15" s="601">
        <v>1152</v>
      </c>
      <c r="N15" s="12">
        <v>-75.669297999999998</v>
      </c>
      <c r="O15" s="8">
        <v>10.24634481</v>
      </c>
    </row>
    <row r="16" spans="2:22" s="23" customFormat="1" ht="13.35" customHeight="1" x14ac:dyDescent="0.2">
      <c r="B16" s="29"/>
      <c r="C16" s="405" t="s">
        <v>223</v>
      </c>
      <c r="D16" s="12">
        <v>108</v>
      </c>
      <c r="E16" s="12">
        <v>1.997819</v>
      </c>
      <c r="F16" s="8">
        <v>1.7727610000000005</v>
      </c>
      <c r="G16" s="12">
        <v>102</v>
      </c>
      <c r="H16" s="12">
        <v>4.2506919999999999</v>
      </c>
      <c r="I16" s="8">
        <v>1.7411216</v>
      </c>
      <c r="J16" s="12">
        <v>101</v>
      </c>
      <c r="K16" s="12">
        <v>6.862482</v>
      </c>
      <c r="L16" s="12">
        <v>2.5116801999999994</v>
      </c>
      <c r="M16" s="601">
        <v>87</v>
      </c>
      <c r="N16" s="12">
        <v>8.6643240000000006</v>
      </c>
      <c r="O16" s="8">
        <v>2.5740637499999997</v>
      </c>
    </row>
    <row r="17" spans="2:15" s="23" customFormat="1" ht="13.35" customHeight="1" x14ac:dyDescent="0.2">
      <c r="B17" s="29"/>
      <c r="C17" s="405" t="s">
        <v>7</v>
      </c>
      <c r="D17" s="12">
        <v>33</v>
      </c>
      <c r="E17" s="12">
        <v>-1.81928</v>
      </c>
      <c r="F17" s="8">
        <v>0.17347355</v>
      </c>
      <c r="G17" s="12">
        <v>43</v>
      </c>
      <c r="H17" s="12">
        <v>-3.1404999999999998</v>
      </c>
      <c r="I17" s="8">
        <v>1.32999E-2</v>
      </c>
      <c r="J17" s="12">
        <v>28</v>
      </c>
      <c r="K17" s="12">
        <v>1.8475680000000001</v>
      </c>
      <c r="L17" s="12">
        <v>0.24086872000000001</v>
      </c>
      <c r="M17" s="601">
        <v>3</v>
      </c>
      <c r="N17" s="12">
        <v>-0.32506200000000002</v>
      </c>
      <c r="O17" s="8">
        <v>0</v>
      </c>
    </row>
    <row r="18" spans="2:15" s="23" customFormat="1" ht="13.35" customHeight="1" x14ac:dyDescent="0.2">
      <c r="B18" s="29"/>
      <c r="C18" s="405" t="s">
        <v>8</v>
      </c>
      <c r="D18" s="12">
        <v>3170</v>
      </c>
      <c r="E18" s="12">
        <v>214.113257</v>
      </c>
      <c r="F18" s="8">
        <v>82.072750699999986</v>
      </c>
      <c r="G18" s="12">
        <v>3095</v>
      </c>
      <c r="H18" s="12">
        <v>63.603816000000002</v>
      </c>
      <c r="I18" s="8">
        <v>61.916487789999913</v>
      </c>
      <c r="J18" s="12">
        <v>2915</v>
      </c>
      <c r="K18" s="12">
        <v>95.057670000000002</v>
      </c>
      <c r="L18" s="12">
        <v>63.165570500000044</v>
      </c>
      <c r="M18" s="601">
        <v>2349</v>
      </c>
      <c r="N18" s="12">
        <v>91.135484000000005</v>
      </c>
      <c r="O18" s="8">
        <v>60.258422960000026</v>
      </c>
    </row>
    <row r="19" spans="2:15" s="23" customFormat="1" ht="13.35" customHeight="1" x14ac:dyDescent="0.2">
      <c r="B19" s="29"/>
      <c r="C19" s="405" t="s">
        <v>86</v>
      </c>
      <c r="D19" s="12">
        <v>1601</v>
      </c>
      <c r="E19" s="12">
        <v>361.25366400000001</v>
      </c>
      <c r="F19" s="8">
        <v>75.573406299999974</v>
      </c>
      <c r="G19" s="12">
        <v>1566</v>
      </c>
      <c r="H19" s="12">
        <v>422.14225399999998</v>
      </c>
      <c r="I19" s="8">
        <v>92.43601982000007</v>
      </c>
      <c r="J19" s="12">
        <v>1588</v>
      </c>
      <c r="K19" s="12">
        <v>518.39855599999999</v>
      </c>
      <c r="L19" s="12">
        <v>114.43489680000008</v>
      </c>
      <c r="M19" s="601">
        <v>1440</v>
      </c>
      <c r="N19" s="12">
        <v>490.54747600000002</v>
      </c>
      <c r="O19" s="8">
        <v>105.55305208999994</v>
      </c>
    </row>
    <row r="20" spans="2:15" s="23" customFormat="1" ht="13.35" customHeight="1" x14ac:dyDescent="0.2">
      <c r="B20" s="29"/>
      <c r="C20" s="405" t="s">
        <v>174</v>
      </c>
      <c r="D20" s="12">
        <v>2313</v>
      </c>
      <c r="E20" s="12">
        <v>133.30317700000001</v>
      </c>
      <c r="F20" s="8">
        <v>62.793059009999993</v>
      </c>
      <c r="G20" s="12">
        <v>2226</v>
      </c>
      <c r="H20" s="12">
        <v>-15.884836</v>
      </c>
      <c r="I20" s="8">
        <v>45.407801470000031</v>
      </c>
      <c r="J20" s="12">
        <v>2018</v>
      </c>
      <c r="K20" s="12">
        <v>-18.922415999999998</v>
      </c>
      <c r="L20" s="12">
        <v>43.304971429999988</v>
      </c>
      <c r="M20" s="601">
        <v>1671</v>
      </c>
      <c r="N20" s="12">
        <v>-29.323881</v>
      </c>
      <c r="O20" s="8">
        <v>39.784326099999994</v>
      </c>
    </row>
    <row r="21" spans="2:15" s="23" customFormat="1" ht="13.35" customHeight="1" x14ac:dyDescent="0.2">
      <c r="B21" s="29"/>
      <c r="C21" s="405" t="s">
        <v>9</v>
      </c>
      <c r="D21" s="12">
        <v>179</v>
      </c>
      <c r="E21" s="12">
        <v>20.499656999999999</v>
      </c>
      <c r="F21" s="8">
        <v>4.5371241399999995</v>
      </c>
      <c r="G21" s="12">
        <v>205</v>
      </c>
      <c r="H21" s="12">
        <v>-12.790951</v>
      </c>
      <c r="I21" s="8">
        <v>5.9671528599999997</v>
      </c>
      <c r="J21" s="12">
        <v>151</v>
      </c>
      <c r="K21" s="12">
        <v>-15.968242999999999</v>
      </c>
      <c r="L21" s="12">
        <v>2.8247446999999997</v>
      </c>
      <c r="M21" s="601">
        <v>86</v>
      </c>
      <c r="N21" s="12">
        <v>-6.2212189999999996</v>
      </c>
      <c r="O21" s="8">
        <v>3.061747130000001</v>
      </c>
    </row>
    <row r="22" spans="2:15" s="23" customFormat="1" ht="13.35" customHeight="1" x14ac:dyDescent="0.2">
      <c r="B22" s="29"/>
      <c r="C22" s="405" t="s">
        <v>10</v>
      </c>
      <c r="D22" s="12">
        <v>1731</v>
      </c>
      <c r="E22" s="12">
        <v>-9.327947</v>
      </c>
      <c r="F22" s="8">
        <v>37.473070749999991</v>
      </c>
      <c r="G22" s="12">
        <v>1764</v>
      </c>
      <c r="H22" s="12">
        <v>-47.238362000000002</v>
      </c>
      <c r="I22" s="8">
        <v>33.900352810000001</v>
      </c>
      <c r="J22" s="12">
        <v>1707</v>
      </c>
      <c r="K22" s="12">
        <v>-52.878101999999998</v>
      </c>
      <c r="L22" s="12">
        <v>34.160094870000009</v>
      </c>
      <c r="M22" s="601">
        <v>1440</v>
      </c>
      <c r="N22" s="12">
        <v>-50.734676</v>
      </c>
      <c r="O22" s="8">
        <v>27.95207194</v>
      </c>
    </row>
    <row r="23" spans="2:15" s="23" customFormat="1" ht="13.35" customHeight="1" x14ac:dyDescent="0.2">
      <c r="B23" s="29"/>
      <c r="C23" s="405" t="s">
        <v>11</v>
      </c>
      <c r="D23" s="12">
        <v>1810</v>
      </c>
      <c r="E23" s="12">
        <v>-19.132182</v>
      </c>
      <c r="F23" s="8">
        <v>21.199334159999992</v>
      </c>
      <c r="G23" s="12">
        <v>1848</v>
      </c>
      <c r="H23" s="12">
        <v>-58.887963999999997</v>
      </c>
      <c r="I23" s="8">
        <v>19.65637053999999</v>
      </c>
      <c r="J23" s="12">
        <v>1746</v>
      </c>
      <c r="K23" s="12">
        <v>-58.702967000000001</v>
      </c>
      <c r="L23" s="12">
        <v>21.183861190000005</v>
      </c>
      <c r="M23" s="601">
        <v>1495</v>
      </c>
      <c r="N23" s="12">
        <v>-0.10878400000000001</v>
      </c>
      <c r="O23" s="8">
        <v>24.767101269999994</v>
      </c>
    </row>
    <row r="24" spans="2:15" s="23" customFormat="1" ht="13.35" customHeight="1" x14ac:dyDescent="0.2">
      <c r="B24" s="29"/>
      <c r="C24" s="405" t="s">
        <v>12</v>
      </c>
      <c r="D24" s="12">
        <v>2830</v>
      </c>
      <c r="E24" s="12">
        <v>-89.850662999999997</v>
      </c>
      <c r="F24" s="8">
        <v>10.503095530000012</v>
      </c>
      <c r="G24" s="12">
        <v>2943</v>
      </c>
      <c r="H24" s="12">
        <v>-85.677752999999996</v>
      </c>
      <c r="I24" s="8">
        <v>10.6967914</v>
      </c>
      <c r="J24" s="12">
        <v>2849</v>
      </c>
      <c r="K24" s="12">
        <v>-80.475111999999996</v>
      </c>
      <c r="L24" s="12">
        <v>11.768938660000005</v>
      </c>
      <c r="M24" s="601">
        <v>2442</v>
      </c>
      <c r="N24" s="12">
        <v>-88.025914</v>
      </c>
      <c r="O24" s="8">
        <v>11.467012279999999</v>
      </c>
    </row>
    <row r="25" spans="2:15" s="23" customFormat="1" ht="13.35" customHeight="1" x14ac:dyDescent="0.2">
      <c r="B25" s="29"/>
      <c r="C25" s="405" t="s">
        <v>87</v>
      </c>
      <c r="D25" s="12">
        <v>1337</v>
      </c>
      <c r="E25" s="12">
        <v>-41.775739000000002</v>
      </c>
      <c r="F25" s="8">
        <v>10.459643339999996</v>
      </c>
      <c r="G25" s="12">
        <v>1444</v>
      </c>
      <c r="H25" s="12">
        <v>-58.193752000000003</v>
      </c>
      <c r="I25" s="8">
        <v>16.339382480000001</v>
      </c>
      <c r="J25" s="12">
        <v>1393</v>
      </c>
      <c r="K25" s="12">
        <v>-117.312679</v>
      </c>
      <c r="L25" s="12">
        <v>15.075605379999987</v>
      </c>
      <c r="M25" s="601">
        <v>1199</v>
      </c>
      <c r="N25" s="12">
        <v>-65.742188999999996</v>
      </c>
      <c r="O25" s="8">
        <v>14.021370550000004</v>
      </c>
    </row>
    <row r="26" spans="2:15" s="23" customFormat="1" ht="13.35" customHeight="1" x14ac:dyDescent="0.2">
      <c r="B26" s="29"/>
      <c r="C26" s="405" t="s">
        <v>13</v>
      </c>
      <c r="D26" s="12">
        <v>229</v>
      </c>
      <c r="E26" s="12">
        <v>9.110595</v>
      </c>
      <c r="F26" s="8">
        <v>4.5805758399999998</v>
      </c>
      <c r="G26" s="12">
        <v>237</v>
      </c>
      <c r="H26" s="12">
        <v>-3.3887489999999998</v>
      </c>
      <c r="I26" s="8">
        <v>3.9123055199999994</v>
      </c>
      <c r="J26" s="12">
        <v>220</v>
      </c>
      <c r="K26" s="12">
        <v>-6.2646110000000004</v>
      </c>
      <c r="L26" s="12">
        <v>3.7117128399999988</v>
      </c>
      <c r="M26" s="601">
        <v>178</v>
      </c>
      <c r="N26" s="12">
        <v>-2.9736950000000002</v>
      </c>
      <c r="O26" s="8">
        <v>3.1464118300000004</v>
      </c>
    </row>
    <row r="27" spans="2:15" s="23" customFormat="1" ht="13.35" customHeight="1" x14ac:dyDescent="0.2">
      <c r="B27" s="29"/>
      <c r="C27" s="405" t="s">
        <v>14</v>
      </c>
      <c r="D27" s="12">
        <v>16913</v>
      </c>
      <c r="E27" s="12">
        <v>-5.0283670000000003</v>
      </c>
      <c r="F27" s="8">
        <v>153.62616953000003</v>
      </c>
      <c r="G27" s="12">
        <v>17643</v>
      </c>
      <c r="H27" s="12">
        <v>-72.874402000000003</v>
      </c>
      <c r="I27" s="8">
        <v>171.01492608000044</v>
      </c>
      <c r="J27" s="12">
        <v>17220</v>
      </c>
      <c r="K27" s="12">
        <v>-81.718598999999998</v>
      </c>
      <c r="L27" s="12">
        <v>179.98890547000022</v>
      </c>
      <c r="M27" s="601">
        <v>13487</v>
      </c>
      <c r="N27" s="12">
        <v>-38.543247000000001</v>
      </c>
      <c r="O27" s="8">
        <v>156.73358035000015</v>
      </c>
    </row>
    <row r="28" spans="2:15" s="23" customFormat="1" ht="13.35" customHeight="1" x14ac:dyDescent="0.2">
      <c r="B28" s="29"/>
      <c r="C28" s="405" t="s">
        <v>15</v>
      </c>
      <c r="D28" s="12">
        <v>252</v>
      </c>
      <c r="E28" s="12">
        <v>19.545964000000001</v>
      </c>
      <c r="F28" s="8">
        <v>6.5878224200000011</v>
      </c>
      <c r="G28" s="12">
        <v>263</v>
      </c>
      <c r="H28" s="12">
        <v>15.599345</v>
      </c>
      <c r="I28" s="8">
        <v>7.2369462800000006</v>
      </c>
      <c r="J28" s="12">
        <v>266</v>
      </c>
      <c r="K28" s="12">
        <v>20.023091000000001</v>
      </c>
      <c r="L28" s="12">
        <v>7.6342509199999995</v>
      </c>
      <c r="M28" s="601">
        <v>247</v>
      </c>
      <c r="N28" s="12">
        <v>19.283517</v>
      </c>
      <c r="O28" s="8">
        <v>7.2185521999999986</v>
      </c>
    </row>
    <row r="29" spans="2:15" s="23" customFormat="1" ht="13.35" customHeight="1" x14ac:dyDescent="0.2">
      <c r="B29" s="29"/>
      <c r="C29" s="405" t="s">
        <v>16</v>
      </c>
      <c r="D29" s="12">
        <v>42</v>
      </c>
      <c r="E29" s="12">
        <v>-7.3752399999999998</v>
      </c>
      <c r="F29" s="8">
        <v>0</v>
      </c>
      <c r="G29" s="12">
        <v>27</v>
      </c>
      <c r="H29" s="12">
        <v>-1.3441259999999999</v>
      </c>
      <c r="I29" s="8">
        <v>0</v>
      </c>
      <c r="J29" s="12">
        <v>36</v>
      </c>
      <c r="K29" s="12">
        <v>-0.53166000000000002</v>
      </c>
      <c r="L29" s="12">
        <v>5.7549999999999995E-4</v>
      </c>
      <c r="M29" s="601">
        <v>65</v>
      </c>
      <c r="N29" s="12">
        <v>-2.6252949999999999</v>
      </c>
      <c r="O29" s="8">
        <v>1.32426E-2</v>
      </c>
    </row>
    <row r="30" spans="2:15" s="23" customFormat="1" ht="13.35" customHeight="1" x14ac:dyDescent="0.2">
      <c r="B30" s="29"/>
      <c r="C30" s="405" t="s">
        <v>88</v>
      </c>
      <c r="D30" s="12">
        <v>2676</v>
      </c>
      <c r="E30" s="12">
        <v>46.998581000000001</v>
      </c>
      <c r="F30" s="8">
        <v>31.27269051999999</v>
      </c>
      <c r="G30" s="12">
        <v>2680</v>
      </c>
      <c r="H30" s="12">
        <v>-14.391405000000001</v>
      </c>
      <c r="I30" s="8">
        <v>25.939869889999986</v>
      </c>
      <c r="J30" s="12">
        <v>2546</v>
      </c>
      <c r="K30" s="12">
        <v>-10.305545</v>
      </c>
      <c r="L30" s="12">
        <v>31.099415389999994</v>
      </c>
      <c r="M30" s="601">
        <v>2060</v>
      </c>
      <c r="N30" s="12">
        <v>5.7212839999999998</v>
      </c>
      <c r="O30" s="8">
        <v>26.303756720000017</v>
      </c>
    </row>
    <row r="31" spans="2:15" s="23" customFormat="1" ht="13.35" customHeight="1" x14ac:dyDescent="0.2">
      <c r="B31" s="29"/>
      <c r="C31" s="405" t="s">
        <v>17</v>
      </c>
      <c r="D31" s="12">
        <v>481</v>
      </c>
      <c r="E31" s="12">
        <v>-20.614163999999999</v>
      </c>
      <c r="F31" s="8">
        <v>5.4926509599999989</v>
      </c>
      <c r="G31" s="12">
        <v>461</v>
      </c>
      <c r="H31" s="12">
        <v>-55.076408000000001</v>
      </c>
      <c r="I31" s="8">
        <v>5.676710840000001</v>
      </c>
      <c r="J31" s="12">
        <v>463</v>
      </c>
      <c r="K31" s="12">
        <v>-21.22092</v>
      </c>
      <c r="L31" s="12">
        <v>7.2978032599999993</v>
      </c>
      <c r="M31" s="601">
        <v>372</v>
      </c>
      <c r="N31" s="12">
        <v>-8.3561460000000007</v>
      </c>
      <c r="O31" s="8">
        <v>6.7357469700000001</v>
      </c>
    </row>
    <row r="32" spans="2:15" s="23" customFormat="1" ht="13.35" customHeight="1" x14ac:dyDescent="0.2">
      <c r="B32" s="29"/>
      <c r="C32" s="405" t="s">
        <v>18</v>
      </c>
      <c r="D32" s="12">
        <v>402</v>
      </c>
      <c r="E32" s="12">
        <v>-32.672409999999999</v>
      </c>
      <c r="F32" s="8">
        <v>2.9352180400000001</v>
      </c>
      <c r="G32" s="12">
        <v>451</v>
      </c>
      <c r="H32" s="12">
        <v>-37.308154999999999</v>
      </c>
      <c r="I32" s="8">
        <v>4.3283569200000009</v>
      </c>
      <c r="J32" s="12">
        <v>471</v>
      </c>
      <c r="K32" s="12">
        <v>-57.830261</v>
      </c>
      <c r="L32" s="12">
        <v>3.7812768599999997</v>
      </c>
      <c r="M32" s="601">
        <v>398</v>
      </c>
      <c r="N32" s="12">
        <v>-23.155736999999998</v>
      </c>
      <c r="O32" s="8">
        <v>5.0345146400000047</v>
      </c>
    </row>
    <row r="33" spans="2:29" s="23" customFormat="1" ht="13.35" customHeight="1" x14ac:dyDescent="0.2">
      <c r="B33" s="29"/>
      <c r="C33" s="405" t="s">
        <v>19</v>
      </c>
      <c r="D33" s="12">
        <v>5724</v>
      </c>
      <c r="E33" s="12">
        <v>-233.92635999999999</v>
      </c>
      <c r="F33" s="8">
        <v>73.567715399999912</v>
      </c>
      <c r="G33" s="12">
        <v>5844</v>
      </c>
      <c r="H33" s="12">
        <v>-397.69249500000001</v>
      </c>
      <c r="I33" s="8">
        <v>64.483231180000004</v>
      </c>
      <c r="J33" s="12">
        <v>5565</v>
      </c>
      <c r="K33" s="12">
        <v>-226.479749</v>
      </c>
      <c r="L33" s="12">
        <v>71.413944759999978</v>
      </c>
      <c r="M33" s="601">
        <v>4375</v>
      </c>
      <c r="N33" s="12">
        <v>-232.12949499999999</v>
      </c>
      <c r="O33" s="8">
        <v>62.530836980000004</v>
      </c>
    </row>
    <row r="34" spans="2:29" s="23" customFormat="1" ht="13.35" customHeight="1" x14ac:dyDescent="0.2">
      <c r="B34" s="29"/>
      <c r="C34" s="405" t="s">
        <v>89</v>
      </c>
      <c r="D34" s="12">
        <v>2587</v>
      </c>
      <c r="E34" s="12">
        <v>-46.937786000000003</v>
      </c>
      <c r="F34" s="8">
        <v>26.245537120000019</v>
      </c>
      <c r="G34" s="12">
        <v>2646</v>
      </c>
      <c r="H34" s="12">
        <v>-68.615812000000005</v>
      </c>
      <c r="I34" s="8">
        <v>27.575735459999979</v>
      </c>
      <c r="J34" s="12">
        <v>2469</v>
      </c>
      <c r="K34" s="12">
        <v>-80.963244000000003</v>
      </c>
      <c r="L34" s="12">
        <v>26.900218239999987</v>
      </c>
      <c r="M34" s="601">
        <v>2052</v>
      </c>
      <c r="N34" s="12">
        <v>-29.235914999999999</v>
      </c>
      <c r="O34" s="8">
        <v>26.040851269999997</v>
      </c>
    </row>
    <row r="35" spans="2:29" s="23" customFormat="1" ht="13.35" customHeight="1" x14ac:dyDescent="0.2">
      <c r="B35" s="29"/>
      <c r="C35" s="405" t="s">
        <v>20</v>
      </c>
      <c r="D35" s="12">
        <v>4526</v>
      </c>
      <c r="E35" s="12">
        <v>71.676511000000005</v>
      </c>
      <c r="F35" s="8">
        <v>60.905228399999942</v>
      </c>
      <c r="G35" s="12">
        <v>4777</v>
      </c>
      <c r="H35" s="12">
        <v>50.173723000000003</v>
      </c>
      <c r="I35" s="8">
        <v>67.210140520000081</v>
      </c>
      <c r="J35" s="12">
        <v>4548</v>
      </c>
      <c r="K35" s="12">
        <v>50.431958999999999</v>
      </c>
      <c r="L35" s="12">
        <v>68.832497830000037</v>
      </c>
      <c r="M35" s="601">
        <v>3443</v>
      </c>
      <c r="N35" s="12">
        <v>50.280538999999997</v>
      </c>
      <c r="O35" s="8">
        <v>53.061532650000046</v>
      </c>
    </row>
    <row r="36" spans="2:29" s="23" customFormat="1" ht="13.35" customHeight="1" x14ac:dyDescent="0.2">
      <c r="B36" s="29"/>
      <c r="C36" s="405" t="s">
        <v>90</v>
      </c>
      <c r="D36" s="12">
        <v>1212</v>
      </c>
      <c r="E36" s="12">
        <v>-81.185458999999994</v>
      </c>
      <c r="F36" s="8">
        <v>11.875344579999998</v>
      </c>
      <c r="G36" s="12">
        <v>1190</v>
      </c>
      <c r="H36" s="12">
        <v>-124.37788999999999</v>
      </c>
      <c r="I36" s="8">
        <v>10.162154060000008</v>
      </c>
      <c r="J36" s="12">
        <v>1090</v>
      </c>
      <c r="K36" s="12">
        <v>-143.92545699999999</v>
      </c>
      <c r="L36" s="12">
        <v>11.433931679999999</v>
      </c>
      <c r="M36" s="601">
        <v>868</v>
      </c>
      <c r="N36" s="12">
        <v>-122.77713</v>
      </c>
      <c r="O36" s="8">
        <v>8.546843400000002</v>
      </c>
    </row>
    <row r="37" spans="2:29" s="31" customFormat="1" ht="13.35" customHeight="1" x14ac:dyDescent="0.2">
      <c r="B37" s="97"/>
      <c r="C37" s="488" t="s">
        <v>100</v>
      </c>
      <c r="D37" s="489">
        <v>81</v>
      </c>
      <c r="E37" s="489">
        <v>5.2438640000000003</v>
      </c>
      <c r="F37" s="395">
        <v>1.7802902300000003</v>
      </c>
      <c r="G37" s="489">
        <v>81</v>
      </c>
      <c r="H37" s="489">
        <v>8.2982030000000009</v>
      </c>
      <c r="I37" s="395">
        <v>2.6578953900000006</v>
      </c>
      <c r="J37" s="489">
        <v>65</v>
      </c>
      <c r="K37" s="489">
        <v>-0.95454399999999995</v>
      </c>
      <c r="L37" s="489">
        <v>1.6736084000000002</v>
      </c>
      <c r="M37" s="602">
        <v>37</v>
      </c>
      <c r="N37" s="489">
        <v>-0.223686</v>
      </c>
      <c r="O37" s="395">
        <v>0.15740785000000002</v>
      </c>
    </row>
    <row r="38" spans="2:29" s="31" customFormat="1" ht="13.35" customHeight="1" x14ac:dyDescent="0.2">
      <c r="B38" s="97"/>
      <c r="C38" s="399" t="s">
        <v>22</v>
      </c>
      <c r="D38" s="80">
        <f>SUM(D4:D37)</f>
        <v>103656</v>
      </c>
      <c r="E38" s="487"/>
      <c r="F38" s="81">
        <f>SUM(F4:F37)</f>
        <v>1503.7697378700002</v>
      </c>
      <c r="G38" s="80">
        <f>SUM(G4:G37)</f>
        <v>106628</v>
      </c>
      <c r="H38" s="487"/>
      <c r="I38" s="81">
        <f>SUM(I4:I37)</f>
        <v>1436.5492497200005</v>
      </c>
      <c r="J38" s="80">
        <f>SUM(J4:J37)</f>
        <v>103928</v>
      </c>
      <c r="K38" s="487"/>
      <c r="L38" s="80">
        <f>SUM(L4:L37)</f>
        <v>1499.2525925699993</v>
      </c>
      <c r="M38" s="603">
        <f>SUM(M4:M37)</f>
        <v>86333</v>
      </c>
      <c r="N38" s="487"/>
      <c r="O38" s="81">
        <f>SUM(O4:O37)</f>
        <v>1399.0506436600001</v>
      </c>
    </row>
    <row r="39" spans="2:29" s="31" customFormat="1" ht="12" customHeight="1" x14ac:dyDescent="0.2">
      <c r="C39" s="38" t="s">
        <v>242</v>
      </c>
      <c r="AA39" s="25"/>
      <c r="AB39" s="25"/>
      <c r="AC39" s="25"/>
    </row>
    <row r="40" spans="2:29" s="31" customFormat="1" ht="12" customHeight="1" x14ac:dyDescent="0.2">
      <c r="C40" s="38" t="s">
        <v>229</v>
      </c>
      <c r="AA40" s="25"/>
      <c r="AB40" s="25"/>
      <c r="AC40" s="25"/>
    </row>
    <row r="41" spans="2:29" s="31" customFormat="1" ht="13.35" customHeight="1" x14ac:dyDescent="0.2"/>
    <row r="42" spans="2:29" s="23" customFormat="1" ht="13.35" customHeight="1" x14ac:dyDescent="0.2">
      <c r="H42" s="805" t="s">
        <v>190</v>
      </c>
    </row>
    <row r="43" spans="2:29" s="23" customFormat="1" ht="13.35" customHeight="1" x14ac:dyDescent="0.2"/>
    <row r="44" spans="2:29" s="23" customFormat="1" ht="13.35" customHeight="1" x14ac:dyDescent="0.2">
      <c r="B44" s="31"/>
    </row>
    <row r="45" spans="2:29" s="25" customFormat="1" ht="13.35" hidden="1" customHeight="1" x14ac:dyDescent="0.2">
      <c r="B45" s="30"/>
      <c r="C45" s="490" t="s">
        <v>299</v>
      </c>
      <c r="D45" s="491">
        <f>SUM(A3.7.1!E23)-SUM(D4:D37)</f>
        <v>0</v>
      </c>
      <c r="E45" s="491">
        <f>A3.7.1!F23-SUM(E4:E37)</f>
        <v>183.54402499999983</v>
      </c>
      <c r="F45" s="491">
        <f>A3.7.1!G23-SUM(F4:F37)</f>
        <v>0</v>
      </c>
      <c r="G45" s="491">
        <f>SUM(A3.7.1!H23)-SUM(G4:G37)</f>
        <v>0</v>
      </c>
      <c r="H45" s="491">
        <f>A3.7.1!I23-SUM(H4:H37)</f>
        <v>1978.4520399999994</v>
      </c>
      <c r="I45" s="491">
        <f>A3.7.1!J23-SUM(I4:I37)</f>
        <v>0</v>
      </c>
      <c r="J45" s="491">
        <f>SUM(A3.7.1!K23)-SUM(J4:J37)</f>
        <v>0</v>
      </c>
      <c r="K45" s="491">
        <f>A3.7.1!L23-SUM(K4:K37)</f>
        <v>1859.6384340000006</v>
      </c>
      <c r="L45" s="491">
        <f>A3.7.1!M23-SUM(L4:L37)</f>
        <v>0</v>
      </c>
      <c r="M45" s="491">
        <f>SUM(A3.7.1!N23)-SUM(M4:M37)</f>
        <v>0</v>
      </c>
      <c r="N45" s="491">
        <f>A3.7.1!O23-SUM(N4:N37)</f>
        <v>849.54493300000036</v>
      </c>
      <c r="O45" s="492">
        <f>A3.7.1!P23-SUM(O4:O37)</f>
        <v>0</v>
      </c>
    </row>
    <row r="46" spans="2:29" s="25" customFormat="1" ht="13.35" hidden="1" customHeight="1" x14ac:dyDescent="0.2">
      <c r="B46" s="30"/>
      <c r="C46" s="70"/>
      <c r="D46" s="23"/>
      <c r="E46" s="493">
        <f>SUM(E4:E37)</f>
        <v>-183.54402499999983</v>
      </c>
      <c r="F46" s="28"/>
      <c r="G46" s="28"/>
      <c r="H46" s="493">
        <f>SUM(H4:H37)</f>
        <v>-1978.4520399999994</v>
      </c>
      <c r="I46" s="28"/>
      <c r="J46" s="28"/>
      <c r="K46" s="493">
        <f>SUM(K4:K37)</f>
        <v>-1859.6384340000006</v>
      </c>
      <c r="L46" s="28"/>
      <c r="M46" s="28"/>
      <c r="N46" s="493">
        <f>SUM(N4:N37)</f>
        <v>-849.54493300000036</v>
      </c>
      <c r="O46" s="28"/>
    </row>
    <row r="47" spans="2:29" s="25" customFormat="1" ht="13.35" hidden="1" customHeight="1" x14ac:dyDescent="0.2">
      <c r="B47" s="30"/>
      <c r="C47" s="70"/>
      <c r="D47" s="23"/>
      <c r="E47" s="493">
        <f>E45+E46</f>
        <v>0</v>
      </c>
      <c r="F47" s="28"/>
      <c r="G47" s="28"/>
      <c r="H47" s="493">
        <f>H45+H46</f>
        <v>0</v>
      </c>
      <c r="I47" s="28"/>
      <c r="J47" s="28"/>
      <c r="K47" s="493">
        <f>K45+K46</f>
        <v>0</v>
      </c>
      <c r="L47" s="28"/>
      <c r="M47" s="28"/>
      <c r="N47" s="493">
        <f>N45+N46</f>
        <v>0</v>
      </c>
      <c r="O47" s="28"/>
    </row>
    <row r="48" spans="2:29" s="23" customFormat="1" ht="13.35" customHeight="1" x14ac:dyDescent="0.2">
      <c r="C48" s="31"/>
    </row>
    <row r="49" spans="3:15" s="23" customFormat="1" ht="13.35" customHeight="1" x14ac:dyDescent="0.2">
      <c r="D49" s="11"/>
      <c r="E49" s="11"/>
      <c r="F49" s="11"/>
      <c r="G49" s="11"/>
      <c r="H49" s="11"/>
      <c r="I49" s="11"/>
      <c r="J49" s="11"/>
      <c r="K49" s="11"/>
      <c r="L49" s="11"/>
      <c r="M49" s="11"/>
      <c r="N49" s="11"/>
      <c r="O49" s="11"/>
    </row>
    <row r="55" spans="3:15" x14ac:dyDescent="0.2">
      <c r="C55" s="604"/>
    </row>
    <row r="56" spans="3:15" x14ac:dyDescent="0.2">
      <c r="C56" s="604"/>
    </row>
    <row r="57" spans="3:15" x14ac:dyDescent="0.2">
      <c r="C57" s="604"/>
    </row>
    <row r="58" spans="3:15" x14ac:dyDescent="0.2">
      <c r="C58" s="604"/>
    </row>
    <row r="59" spans="3:15" x14ac:dyDescent="0.2">
      <c r="C59" s="604"/>
    </row>
    <row r="60" spans="3:15" x14ac:dyDescent="0.2">
      <c r="C60" s="604"/>
    </row>
    <row r="61" spans="3:15" x14ac:dyDescent="0.2">
      <c r="C61" s="604"/>
    </row>
    <row r="62" spans="3:15" x14ac:dyDescent="0.2">
      <c r="C62" s="604"/>
    </row>
    <row r="63" spans="3:15" x14ac:dyDescent="0.2">
      <c r="C63" s="604"/>
    </row>
    <row r="64" spans="3:15" x14ac:dyDescent="0.2">
      <c r="C64" s="604"/>
    </row>
    <row r="65" spans="3:15" x14ac:dyDescent="0.2">
      <c r="C65" s="604"/>
    </row>
    <row r="66" spans="3:15" x14ac:dyDescent="0.2">
      <c r="C66" s="604"/>
    </row>
    <row r="67" spans="3:15" x14ac:dyDescent="0.2">
      <c r="C67" s="604"/>
    </row>
    <row r="68" spans="3:15" x14ac:dyDescent="0.2">
      <c r="C68" s="604"/>
    </row>
    <row r="69" spans="3:15" x14ac:dyDescent="0.2">
      <c r="C69" s="604"/>
    </row>
    <row r="70" spans="3:15" x14ac:dyDescent="0.2">
      <c r="C70" s="604"/>
    </row>
    <row r="71" spans="3:15" x14ac:dyDescent="0.2">
      <c r="C71" s="604"/>
    </row>
    <row r="72" spans="3:15" x14ac:dyDescent="0.2">
      <c r="C72" s="604"/>
      <c r="D72" s="11"/>
      <c r="E72" s="11"/>
      <c r="F72" s="11"/>
      <c r="G72" s="11"/>
      <c r="H72" s="11"/>
      <c r="I72" s="11"/>
      <c r="J72" s="11"/>
      <c r="K72" s="11"/>
      <c r="L72" s="11"/>
      <c r="M72" s="11"/>
      <c r="N72" s="11"/>
      <c r="O72" s="11"/>
    </row>
    <row r="73" spans="3:15" x14ac:dyDescent="0.2">
      <c r="C73" s="604"/>
      <c r="D73" s="11"/>
      <c r="E73" s="11"/>
      <c r="F73" s="11"/>
      <c r="G73" s="11"/>
      <c r="H73" s="11"/>
      <c r="I73" s="11"/>
      <c r="J73" s="11"/>
      <c r="K73" s="11"/>
      <c r="L73" s="11"/>
      <c r="M73" s="11"/>
      <c r="N73" s="11"/>
      <c r="O73" s="11"/>
    </row>
    <row r="74" spans="3:15" x14ac:dyDescent="0.2">
      <c r="C74" s="604"/>
      <c r="D74" s="11"/>
      <c r="E74" s="11"/>
      <c r="F74" s="11"/>
      <c r="G74" s="11"/>
      <c r="H74" s="11"/>
      <c r="I74" s="11"/>
      <c r="J74" s="11"/>
      <c r="K74" s="11"/>
      <c r="L74" s="11"/>
      <c r="M74" s="11"/>
      <c r="N74" s="11"/>
      <c r="O74" s="11"/>
    </row>
    <row r="75" spans="3:15" x14ac:dyDescent="0.2">
      <c r="C75" s="604"/>
      <c r="D75" s="11"/>
      <c r="E75" s="11"/>
      <c r="F75" s="11"/>
      <c r="G75" s="11"/>
      <c r="H75" s="11"/>
      <c r="I75" s="11"/>
      <c r="J75" s="11"/>
      <c r="K75" s="11"/>
      <c r="L75" s="11"/>
      <c r="M75" s="11"/>
      <c r="N75" s="11"/>
      <c r="O75" s="11"/>
    </row>
    <row r="76" spans="3:15" x14ac:dyDescent="0.2">
      <c r="C76" s="604"/>
      <c r="D76" s="11"/>
      <c r="E76" s="11"/>
      <c r="F76" s="11"/>
      <c r="G76" s="11"/>
      <c r="H76" s="11"/>
      <c r="I76" s="11"/>
      <c r="J76" s="11"/>
      <c r="K76" s="11"/>
      <c r="L76" s="11"/>
      <c r="M76" s="11"/>
      <c r="N76" s="11"/>
      <c r="O76" s="11"/>
    </row>
    <row r="77" spans="3:15" x14ac:dyDescent="0.2">
      <c r="C77" s="604"/>
      <c r="D77" s="11"/>
      <c r="E77" s="11"/>
      <c r="F77" s="11"/>
      <c r="G77" s="11"/>
      <c r="H77" s="11"/>
      <c r="I77" s="11"/>
      <c r="J77" s="11"/>
      <c r="K77" s="11"/>
      <c r="L77" s="11"/>
      <c r="M77" s="11"/>
      <c r="N77" s="11"/>
      <c r="O77" s="11"/>
    </row>
    <row r="78" spans="3:15" x14ac:dyDescent="0.2">
      <c r="C78" s="604"/>
      <c r="D78" s="11"/>
      <c r="E78" s="11"/>
      <c r="F78" s="11"/>
      <c r="G78" s="11"/>
      <c r="H78" s="11"/>
      <c r="I78" s="11"/>
      <c r="J78" s="11"/>
      <c r="K78" s="11"/>
      <c r="L78" s="11"/>
      <c r="M78" s="11"/>
      <c r="N78" s="11"/>
      <c r="O78" s="11"/>
    </row>
    <row r="79" spans="3:15" x14ac:dyDescent="0.2">
      <c r="C79" s="604"/>
      <c r="D79" s="11"/>
      <c r="E79" s="11"/>
      <c r="F79" s="11"/>
      <c r="G79" s="11"/>
      <c r="H79" s="11"/>
      <c r="I79" s="11"/>
      <c r="J79" s="11"/>
      <c r="K79" s="11"/>
      <c r="L79" s="11"/>
      <c r="M79" s="11"/>
      <c r="N79" s="11"/>
      <c r="O79" s="11"/>
    </row>
    <row r="80" spans="3:15" x14ac:dyDescent="0.2">
      <c r="C80" s="604"/>
      <c r="D80" s="11"/>
      <c r="E80" s="11"/>
      <c r="F80" s="11"/>
      <c r="G80" s="11"/>
      <c r="H80" s="11"/>
      <c r="I80" s="11"/>
      <c r="J80" s="11"/>
      <c r="K80" s="11"/>
      <c r="L80" s="11"/>
      <c r="M80" s="11"/>
      <c r="N80" s="11"/>
      <c r="O80" s="11"/>
    </row>
    <row r="81" spans="3:15" x14ac:dyDescent="0.2">
      <c r="C81" s="604"/>
      <c r="D81" s="11"/>
      <c r="E81" s="11"/>
      <c r="F81" s="11"/>
      <c r="G81" s="11"/>
      <c r="H81" s="11"/>
      <c r="I81" s="11"/>
      <c r="J81" s="11"/>
      <c r="K81" s="11"/>
      <c r="L81" s="11"/>
      <c r="M81" s="11"/>
      <c r="N81" s="11"/>
      <c r="O81" s="11"/>
    </row>
    <row r="82" spans="3:15" x14ac:dyDescent="0.2">
      <c r="C82" s="604"/>
      <c r="D82" s="11"/>
      <c r="E82" s="11"/>
      <c r="F82" s="11"/>
      <c r="G82" s="11"/>
      <c r="H82" s="11"/>
      <c r="I82" s="11"/>
      <c r="J82" s="11"/>
      <c r="K82" s="11"/>
      <c r="L82" s="11"/>
      <c r="M82" s="11"/>
      <c r="N82" s="11"/>
      <c r="O82" s="11"/>
    </row>
    <row r="83" spans="3:15" x14ac:dyDescent="0.2">
      <c r="C83" s="604"/>
      <c r="D83" s="11"/>
      <c r="E83" s="11"/>
      <c r="F83" s="11"/>
      <c r="G83" s="11"/>
      <c r="H83" s="11"/>
      <c r="I83" s="11"/>
      <c r="J83" s="11"/>
      <c r="K83" s="11"/>
      <c r="L83" s="11"/>
      <c r="M83" s="11"/>
      <c r="N83" s="11"/>
      <c r="O83" s="11"/>
    </row>
    <row r="84" spans="3:15" x14ac:dyDescent="0.2">
      <c r="C84" s="604"/>
      <c r="D84" s="11"/>
      <c r="E84" s="11"/>
      <c r="F84" s="11"/>
      <c r="G84" s="11"/>
      <c r="H84" s="11"/>
      <c r="I84" s="11"/>
      <c r="J84" s="11"/>
      <c r="K84" s="11"/>
      <c r="L84" s="11"/>
      <c r="M84" s="11"/>
      <c r="N84" s="11"/>
      <c r="O84" s="11"/>
    </row>
    <row r="85" spans="3:15" x14ac:dyDescent="0.2">
      <c r="C85" s="604"/>
      <c r="D85" s="11"/>
      <c r="E85" s="11"/>
      <c r="F85" s="11"/>
      <c r="G85" s="11"/>
      <c r="H85" s="11"/>
      <c r="I85" s="11"/>
      <c r="J85" s="11"/>
      <c r="K85" s="11"/>
      <c r="L85" s="11"/>
      <c r="M85" s="11"/>
      <c r="N85" s="11"/>
      <c r="O85" s="11"/>
    </row>
    <row r="86" spans="3:15" x14ac:dyDescent="0.2">
      <c r="C86" s="604"/>
      <c r="D86" s="11"/>
      <c r="E86" s="11"/>
      <c r="F86" s="11"/>
      <c r="G86" s="11"/>
      <c r="H86" s="11"/>
      <c r="I86" s="11"/>
      <c r="J86" s="11"/>
      <c r="K86" s="11"/>
      <c r="L86" s="11"/>
      <c r="M86" s="11"/>
      <c r="N86" s="11"/>
      <c r="O86" s="11"/>
    </row>
    <row r="87" spans="3:15" x14ac:dyDescent="0.2">
      <c r="C87" s="604"/>
      <c r="D87" s="11"/>
      <c r="E87" s="11"/>
      <c r="F87" s="11"/>
      <c r="G87" s="11"/>
      <c r="H87" s="11"/>
      <c r="I87" s="11"/>
      <c r="J87" s="11"/>
      <c r="K87" s="11"/>
      <c r="L87" s="11"/>
      <c r="M87" s="11"/>
      <c r="N87" s="11"/>
      <c r="O87" s="11"/>
    </row>
    <row r="88" spans="3:15" x14ac:dyDescent="0.2">
      <c r="C88" s="11"/>
      <c r="D88" s="11"/>
      <c r="E88" s="11"/>
      <c r="F88" s="11"/>
      <c r="G88" s="11"/>
      <c r="H88" s="11"/>
      <c r="I88" s="11"/>
      <c r="J88" s="11"/>
      <c r="K88" s="11"/>
      <c r="L88" s="11"/>
      <c r="M88" s="11"/>
      <c r="N88" s="11"/>
      <c r="O88" s="11"/>
    </row>
    <row r="89" spans="3:15" x14ac:dyDescent="0.2">
      <c r="C89" s="604"/>
      <c r="D89" s="604"/>
      <c r="E89" s="604"/>
      <c r="F89" s="604"/>
      <c r="G89" s="605"/>
      <c r="H89" s="604"/>
      <c r="I89" s="604"/>
      <c r="J89" s="606"/>
      <c r="K89" s="604"/>
      <c r="L89" s="604"/>
      <c r="M89" s="606"/>
      <c r="N89" s="604"/>
      <c r="O89" s="604"/>
    </row>
    <row r="92" spans="3:15" x14ac:dyDescent="0.2">
      <c r="C92" s="604"/>
      <c r="D92" s="604"/>
      <c r="E92" s="604"/>
      <c r="F92" s="604"/>
      <c r="G92" s="605"/>
      <c r="H92" s="604"/>
      <c r="I92" s="604"/>
      <c r="J92" s="606"/>
      <c r="K92" s="604"/>
      <c r="L92" s="604"/>
      <c r="M92" s="606"/>
      <c r="N92" s="604"/>
      <c r="O92" s="604"/>
    </row>
    <row r="93" spans="3:15" x14ac:dyDescent="0.2">
      <c r="C93" s="604"/>
      <c r="D93" s="604"/>
      <c r="E93" s="604"/>
      <c r="F93" s="604"/>
      <c r="G93" s="605"/>
      <c r="H93" s="604"/>
      <c r="I93" s="604"/>
      <c r="J93" s="606"/>
      <c r="K93" s="604"/>
      <c r="L93" s="604"/>
      <c r="M93" s="606"/>
      <c r="N93" s="604"/>
      <c r="O93" s="604"/>
    </row>
    <row r="94" spans="3:15" x14ac:dyDescent="0.2">
      <c r="C94" s="604"/>
      <c r="D94" s="604"/>
      <c r="E94" s="604"/>
      <c r="F94" s="604"/>
      <c r="G94" s="605"/>
      <c r="H94" s="604"/>
      <c r="I94" s="604"/>
      <c r="J94" s="606"/>
      <c r="K94" s="604"/>
      <c r="L94" s="604"/>
      <c r="M94" s="606"/>
      <c r="N94" s="604"/>
      <c r="O94" s="604"/>
    </row>
  </sheetData>
  <mergeCells count="4">
    <mergeCell ref="D2:F2"/>
    <mergeCell ref="G2:I2"/>
    <mergeCell ref="J2:L2"/>
    <mergeCell ref="M2:O2"/>
  </mergeCells>
  <hyperlinks>
    <hyperlink ref="H42" location="CONTENTS!A1" display="CONTENTS!A1"/>
  </hyperlinks>
  <pageMargins left="0.98425196850393704" right="0.98425196850393704" top="0.98425196850393704" bottom="0.98425196850393704" header="0.51181102362204722" footer="0.51181102362204722"/>
  <pageSetup paperSize="9" scale="82"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AJ44"/>
  <sheetViews>
    <sheetView showGridLines="0" zoomScaleNormal="100" zoomScaleSheetLayoutView="90" workbookViewId="0"/>
  </sheetViews>
  <sheetFormatPr defaultColWidth="9.140625" defaultRowHeight="12.75" x14ac:dyDescent="0.2"/>
  <cols>
    <col min="1" max="1" width="3.7109375" style="56" customWidth="1"/>
    <col min="2" max="2" width="0.85546875" style="31" customWidth="1"/>
    <col min="3" max="3" width="40.7109375" style="71" customWidth="1"/>
    <col min="4" max="4" width="12.7109375" style="71" customWidth="1"/>
    <col min="5" max="5" width="12.7109375" style="71" hidden="1" customWidth="1"/>
    <col min="6" max="6" width="12.7109375" style="71" customWidth="1"/>
    <col min="7" max="7" width="12.7109375" style="72" customWidth="1"/>
    <col min="8" max="8" width="12.7109375" style="5" hidden="1" customWidth="1"/>
    <col min="9" max="10" width="12.7109375" style="5" customWidth="1"/>
    <col min="11" max="11" width="12.7109375" style="5" hidden="1" customWidth="1"/>
    <col min="12" max="13" width="12.7109375" style="5" customWidth="1"/>
    <col min="14" max="14" width="12.7109375" style="5" hidden="1" customWidth="1"/>
    <col min="15" max="15" width="12.7109375" style="5" customWidth="1"/>
    <col min="16" max="16" width="10.7109375" style="5" customWidth="1"/>
    <col min="17" max="18" width="9.140625" style="5"/>
    <col min="19" max="19" width="14.5703125" style="5" bestFit="1" customWidth="1"/>
    <col min="20" max="20" width="10.7109375" style="5" bestFit="1" customWidth="1"/>
    <col min="21" max="24" width="9.140625" style="5"/>
    <col min="25" max="29" width="9.140625" style="10"/>
    <col min="30" max="30" width="10" style="10" bestFit="1" customWidth="1"/>
    <col min="31" max="36" width="9.140625" style="10"/>
    <col min="37" max="16384" width="9.140625" style="56"/>
  </cols>
  <sheetData>
    <row r="1" spans="2:36" s="55" customFormat="1" ht="15" customHeight="1" x14ac:dyDescent="0.2">
      <c r="B1" s="238" t="s">
        <v>363</v>
      </c>
      <c r="C1" s="156"/>
      <c r="D1" s="58"/>
      <c r="E1" s="58"/>
      <c r="F1" s="60"/>
      <c r="G1" s="59"/>
      <c r="H1" s="1"/>
      <c r="I1" s="1"/>
      <c r="J1" s="1"/>
      <c r="K1" s="1"/>
      <c r="L1" s="1"/>
      <c r="M1" s="1"/>
      <c r="N1" s="1"/>
      <c r="O1" s="1"/>
      <c r="P1" s="1"/>
      <c r="Q1" s="1"/>
      <c r="R1" s="1"/>
      <c r="S1" s="1"/>
      <c r="T1" s="1"/>
      <c r="U1" s="1"/>
      <c r="V1" s="1"/>
      <c r="W1" s="1"/>
      <c r="X1" s="1"/>
      <c r="Y1" s="3"/>
      <c r="Z1" s="3"/>
      <c r="AA1" s="3"/>
      <c r="AB1" s="3"/>
      <c r="AC1" s="3"/>
      <c r="AD1" s="3"/>
      <c r="AE1" s="3"/>
      <c r="AF1" s="3"/>
      <c r="AG1" s="3"/>
      <c r="AH1" s="3"/>
      <c r="AI1" s="3"/>
      <c r="AJ1" s="3"/>
    </row>
    <row r="2" spans="2:36" s="55" customFormat="1" ht="15" customHeight="1" x14ac:dyDescent="0.2">
      <c r="B2" s="450"/>
      <c r="C2" s="517" t="s">
        <v>141</v>
      </c>
      <c r="D2" s="873" t="s">
        <v>107</v>
      </c>
      <c r="E2" s="874"/>
      <c r="F2" s="875"/>
      <c r="G2" s="882">
        <v>2010</v>
      </c>
      <c r="H2" s="883"/>
      <c r="I2" s="884"/>
      <c r="J2" s="882">
        <v>2011</v>
      </c>
      <c r="K2" s="883"/>
      <c r="L2" s="884"/>
      <c r="M2" s="883">
        <v>2012</v>
      </c>
      <c r="N2" s="883"/>
      <c r="O2" s="884"/>
      <c r="P2" s="68"/>
      <c r="Q2" s="1"/>
      <c r="R2" s="1"/>
      <c r="S2" s="1"/>
      <c r="T2" s="1"/>
      <c r="U2" s="1"/>
      <c r="V2" s="1"/>
      <c r="W2" s="1"/>
      <c r="X2" s="1"/>
      <c r="Y2" s="3"/>
      <c r="Z2" s="3"/>
      <c r="AA2" s="3"/>
      <c r="AB2" s="3"/>
      <c r="AC2" s="3"/>
      <c r="AD2" s="3"/>
      <c r="AE2" s="3"/>
      <c r="AF2" s="3"/>
      <c r="AG2" s="3"/>
      <c r="AH2" s="3"/>
      <c r="AI2" s="3"/>
      <c r="AJ2" s="3"/>
    </row>
    <row r="3" spans="2:36" ht="38.1" customHeight="1" x14ac:dyDescent="0.2">
      <c r="B3" s="392"/>
      <c r="C3" s="593" t="s">
        <v>231</v>
      </c>
      <c r="D3" s="402" t="s">
        <v>28</v>
      </c>
      <c r="E3" s="402" t="s">
        <v>68</v>
      </c>
      <c r="F3" s="394" t="s">
        <v>72</v>
      </c>
      <c r="G3" s="402" t="s">
        <v>28</v>
      </c>
      <c r="H3" s="402" t="s">
        <v>68</v>
      </c>
      <c r="I3" s="394" t="s">
        <v>72</v>
      </c>
      <c r="J3" s="402" t="s">
        <v>28</v>
      </c>
      <c r="K3" s="402" t="s">
        <v>68</v>
      </c>
      <c r="L3" s="394" t="s">
        <v>72</v>
      </c>
      <c r="M3" s="402" t="s">
        <v>28</v>
      </c>
      <c r="N3" s="402" t="s">
        <v>68</v>
      </c>
      <c r="O3" s="394" t="s">
        <v>72</v>
      </c>
      <c r="P3" s="67"/>
      <c r="S3" s="6"/>
      <c r="T3" s="7"/>
      <c r="U3" s="7"/>
      <c r="V3" s="7"/>
      <c r="W3" s="7"/>
      <c r="X3" s="7"/>
      <c r="Y3" s="7"/>
      <c r="Z3" s="7"/>
      <c r="AA3" s="7"/>
      <c r="AB3" s="7"/>
      <c r="AC3" s="9"/>
      <c r="AD3" s="9"/>
    </row>
    <row r="4" spans="2:36" ht="13.35" customHeight="1" x14ac:dyDescent="0.2">
      <c r="B4" s="48"/>
      <c r="C4" s="268" t="s">
        <v>0</v>
      </c>
      <c r="D4" s="509">
        <f>A3.7.2!D4/A3.7.2!D$38</f>
        <v>6.6604923979316194E-2</v>
      </c>
      <c r="E4" s="509">
        <f>A3.7.2!E4/A3.7.2!E$45</f>
        <v>0.76837888348585648</v>
      </c>
      <c r="F4" s="510">
        <f>A3.7.2!F4/A3.7.2!F$38</f>
        <v>6.1860170581542653E-2</v>
      </c>
      <c r="G4" s="509">
        <f>A3.7.2!G4/A3.7.2!G$38</f>
        <v>6.6689800052519038E-2</v>
      </c>
      <c r="H4" s="509">
        <f>A3.7.2!H4/A3.7.2!H$45</f>
        <v>6.2034008163270931E-3</v>
      </c>
      <c r="I4" s="510">
        <f>A3.7.2!I4/A3.7.2!I$38</f>
        <v>5.5602700934596377E-2</v>
      </c>
      <c r="J4" s="509">
        <f>A3.7.2!J4/A3.7.2!J$38</f>
        <v>6.7373566315141256E-2</v>
      </c>
      <c r="K4" s="509">
        <f>A3.7.2!K4/A3.7.2!K$45</f>
        <v>3.4481836268608755E-2</v>
      </c>
      <c r="L4" s="510">
        <f>A3.7.2!L4/A3.7.2!L$38</f>
        <v>6.3823544400862867E-2</v>
      </c>
      <c r="M4" s="509">
        <f>A3.7.2!M4/A3.7.2!M$38</f>
        <v>6.9208761423789275E-2</v>
      </c>
      <c r="N4" s="509">
        <f>A3.7.2!N4/A3.7.2!N$45</f>
        <v>7.386588108812836E-2</v>
      </c>
      <c r="O4" s="510">
        <f>A3.7.2!O4/A3.7.2!O$38</f>
        <v>6.0230353712969892E-2</v>
      </c>
      <c r="P4" s="13"/>
      <c r="S4" s="14"/>
      <c r="T4" s="14"/>
      <c r="U4" s="14"/>
      <c r="V4" s="14"/>
      <c r="W4" s="14"/>
      <c r="X4" s="14"/>
      <c r="Y4" s="14"/>
      <c r="Z4" s="14"/>
      <c r="AA4" s="14"/>
      <c r="AB4" s="14"/>
      <c r="AC4" s="15"/>
      <c r="AD4" s="16"/>
      <c r="AE4" s="16"/>
    </row>
    <row r="5" spans="2:36" ht="13.35" customHeight="1" x14ac:dyDescent="0.2">
      <c r="B5" s="48"/>
      <c r="C5" s="268" t="s">
        <v>1</v>
      </c>
      <c r="D5" s="509">
        <f>A3.7.2!D5/A3.7.2!D$38</f>
        <v>3.5125800725476573E-2</v>
      </c>
      <c r="E5" s="509">
        <f>A3.7.2!E5/A3.7.2!E$45</f>
        <v>-3.0059721638991004</v>
      </c>
      <c r="F5" s="510">
        <f>A3.7.2!F5/A3.7.2!F$38</f>
        <v>4.7906479393607683E-2</v>
      </c>
      <c r="G5" s="509">
        <f>A3.7.2!G5/A3.7.2!G$38</f>
        <v>3.5300296357429567E-2</v>
      </c>
      <c r="H5" s="509">
        <f>A3.7.2!H5/A3.7.2!H$45</f>
        <v>-0.33534701048401466</v>
      </c>
      <c r="I5" s="510">
        <f>A3.7.2!I5/A3.7.2!I$38</f>
        <v>4.8721221659223858E-2</v>
      </c>
      <c r="J5" s="509">
        <f>A3.7.2!J5/A3.7.2!J$38</f>
        <v>3.5524593949657457E-2</v>
      </c>
      <c r="K5" s="509">
        <f>A3.7.2!K5/A3.7.2!K$45</f>
        <v>-0.45960237558738243</v>
      </c>
      <c r="L5" s="510">
        <f>A3.7.2!L5/A3.7.2!L$38</f>
        <v>4.1506626514033945E-2</v>
      </c>
      <c r="M5" s="509">
        <f>A3.7.2!M5/A3.7.2!M$38</f>
        <v>3.7540685485272146E-2</v>
      </c>
      <c r="N5" s="509">
        <f>A3.7.2!N5/A3.7.2!N$45</f>
        <v>-0.89214181211530996</v>
      </c>
      <c r="O5" s="510">
        <f>A3.7.2!O5/A3.7.2!O$38</f>
        <v>5.0498580298119225E-2</v>
      </c>
      <c r="P5" s="13"/>
      <c r="S5" s="17"/>
      <c r="T5" s="18"/>
      <c r="U5" s="19"/>
      <c r="V5" s="19"/>
      <c r="W5" s="19"/>
      <c r="X5" s="19"/>
      <c r="Y5" s="19"/>
      <c r="Z5" s="19"/>
      <c r="AA5" s="19"/>
      <c r="AB5" s="19"/>
      <c r="AC5" s="20"/>
      <c r="AD5" s="21"/>
      <c r="AE5" s="21"/>
    </row>
    <row r="6" spans="2:36" ht="13.35" customHeight="1" x14ac:dyDescent="0.2">
      <c r="B6" s="48"/>
      <c r="C6" s="268" t="s">
        <v>81</v>
      </c>
      <c r="D6" s="509">
        <f>A3.7.2!D6/A3.7.2!D$38</f>
        <v>6.7338118391602995E-3</v>
      </c>
      <c r="E6" s="509">
        <f>A3.7.2!E6/A3.7.2!E$45</f>
        <v>-0.18768123342614956</v>
      </c>
      <c r="F6" s="510">
        <f>A3.7.2!F6/A3.7.2!F$38</f>
        <v>5.1317737853474018E-3</v>
      </c>
      <c r="G6" s="509">
        <f>A3.7.2!G6/A3.7.2!G$38</f>
        <v>6.1428517837716174E-3</v>
      </c>
      <c r="H6" s="509">
        <f>A3.7.2!H6/A3.7.2!H$45</f>
        <v>-2.0683062906088949E-2</v>
      </c>
      <c r="I6" s="510">
        <f>A3.7.2!I6/A3.7.2!I$38</f>
        <v>6.8385009368211874E-3</v>
      </c>
      <c r="J6" s="509">
        <f>A3.7.2!J6/A3.7.2!J$38</f>
        <v>5.6673851127703795E-3</v>
      </c>
      <c r="K6" s="509">
        <f>A3.7.2!K6/A3.7.2!K$45</f>
        <v>-2.7382232518431582E-2</v>
      </c>
      <c r="L6" s="510">
        <f>A3.7.2!L6/A3.7.2!L$38</f>
        <v>4.7814803159430272E-3</v>
      </c>
      <c r="M6" s="509">
        <f>A3.7.2!M6/A3.7.2!M$38</f>
        <v>6.4170131931011315E-3</v>
      </c>
      <c r="N6" s="509">
        <f>A3.7.2!N6/A3.7.2!N$45</f>
        <v>-5.7288544854401456E-2</v>
      </c>
      <c r="O6" s="510">
        <f>A3.7.2!O6/A3.7.2!O$38</f>
        <v>5.4677168797751009E-3</v>
      </c>
      <c r="P6" s="13"/>
      <c r="S6" s="17"/>
      <c r="T6" s="18"/>
      <c r="U6" s="19"/>
      <c r="V6" s="19"/>
      <c r="W6" s="19"/>
      <c r="X6" s="19"/>
      <c r="Y6" s="19"/>
      <c r="Z6" s="19"/>
      <c r="AA6" s="19"/>
      <c r="AB6" s="19"/>
      <c r="AC6" s="20"/>
      <c r="AD6" s="21"/>
      <c r="AE6" s="21"/>
    </row>
    <row r="7" spans="2:36" ht="13.35" customHeight="1" x14ac:dyDescent="0.2">
      <c r="B7" s="48"/>
      <c r="C7" s="268" t="s">
        <v>2</v>
      </c>
      <c r="D7" s="509">
        <f>A3.7.2!D7/A3.7.2!D$38</f>
        <v>4.5998302076097862E-2</v>
      </c>
      <c r="E7" s="509">
        <f>A3.7.2!E7/A3.7.2!E$45</f>
        <v>-2.3876348576315705</v>
      </c>
      <c r="F7" s="510">
        <f>A3.7.2!F7/A3.7.2!F$38</f>
        <v>1.7739134920871858E-2</v>
      </c>
      <c r="G7" s="509">
        <f>A3.7.2!G7/A3.7.2!G$38</f>
        <v>4.6385564767228118E-2</v>
      </c>
      <c r="H7" s="509">
        <f>A3.7.2!H7/A3.7.2!H$45</f>
        <v>-0.2818637731546933</v>
      </c>
      <c r="I7" s="510">
        <f>A3.7.2!I7/A3.7.2!I$38</f>
        <v>1.7255740779393132E-2</v>
      </c>
      <c r="J7" s="509">
        <f>A3.7.2!J7/A3.7.2!J$38</f>
        <v>4.7937033330767452E-2</v>
      </c>
      <c r="K7" s="509">
        <f>A3.7.2!K7/A3.7.2!K$45</f>
        <v>-0.28306608498499114</v>
      </c>
      <c r="L7" s="510">
        <f>A3.7.2!L7/A3.7.2!L$38</f>
        <v>2.1280025966345234E-2</v>
      </c>
      <c r="M7" s="509">
        <f>A3.7.2!M7/A3.7.2!M$38</f>
        <v>5.1857343078544706E-2</v>
      </c>
      <c r="N7" s="509">
        <f>A3.7.2!N7/A3.7.2!N$45</f>
        <v>-0.48557826546415273</v>
      </c>
      <c r="O7" s="510">
        <f>A3.7.2!O7/A3.7.2!O$38</f>
        <v>2.0803741052474189E-2</v>
      </c>
      <c r="P7" s="13"/>
      <c r="S7" s="17"/>
      <c r="T7" s="18"/>
      <c r="U7" s="19"/>
      <c r="V7" s="19"/>
      <c r="W7" s="19"/>
      <c r="X7" s="19"/>
      <c r="Y7" s="19"/>
      <c r="Z7" s="19"/>
      <c r="AA7" s="19"/>
      <c r="AB7" s="19"/>
      <c r="AC7" s="20"/>
      <c r="AD7" s="21"/>
      <c r="AE7" s="21"/>
    </row>
    <row r="8" spans="2:36" ht="13.35" customHeight="1" x14ac:dyDescent="0.2">
      <c r="B8" s="48"/>
      <c r="C8" s="268" t="s">
        <v>82</v>
      </c>
      <c r="D8" s="509">
        <f>A3.7.2!D8/A3.7.2!D$38</f>
        <v>1.0901443235316817E-2</v>
      </c>
      <c r="E8" s="509">
        <f>A3.7.2!E8/A3.7.2!E$45</f>
        <v>-0.17858265884710783</v>
      </c>
      <c r="F8" s="510">
        <f>A3.7.2!F8/A3.7.2!F$38</f>
        <v>1.6854152349081952E-2</v>
      </c>
      <c r="G8" s="509">
        <f>A3.7.2!G8/A3.7.2!G$38</f>
        <v>1.1254079603856397E-2</v>
      </c>
      <c r="H8" s="509">
        <f>A3.7.2!H8/A3.7.2!H$45</f>
        <v>-8.0280970571315977E-3</v>
      </c>
      <c r="I8" s="510">
        <f>A3.7.2!I8/A3.7.2!I$38</f>
        <v>2.1373840337172333E-2</v>
      </c>
      <c r="J8" s="509">
        <f>A3.7.2!J8/A3.7.2!J$38</f>
        <v>1.0728581325533061E-2</v>
      </c>
      <c r="K8" s="509">
        <f>A3.7.2!K8/A3.7.2!K$45</f>
        <v>-6.5957380616279504E-3</v>
      </c>
      <c r="L8" s="510">
        <f>A3.7.2!L8/A3.7.2!L$38</f>
        <v>1.9614993247795223E-2</v>
      </c>
      <c r="M8" s="509">
        <f>A3.7.2!M8/A3.7.2!M$38</f>
        <v>1.0436333731018266E-2</v>
      </c>
      <c r="N8" s="509">
        <f>A3.7.2!N8/A3.7.2!N$45</f>
        <v>8.0382326287148809E-2</v>
      </c>
      <c r="O8" s="510">
        <f>A3.7.2!O8/A3.7.2!O$38</f>
        <v>2.106446122129222E-2</v>
      </c>
      <c r="P8" s="13"/>
    </row>
    <row r="9" spans="2:36" ht="13.35" customHeight="1" x14ac:dyDescent="0.2">
      <c r="B9" s="48"/>
      <c r="C9" s="268" t="s">
        <v>3</v>
      </c>
      <c r="D9" s="509">
        <f>A3.7.2!D9/A3.7.2!D$38</f>
        <v>1.0631318978158524E-2</v>
      </c>
      <c r="E9" s="509">
        <f>A3.7.2!E9/A3.7.2!E$45</f>
        <v>-0.32562969565476213</v>
      </c>
      <c r="F9" s="510">
        <f>A3.7.2!F9/A3.7.2!F$38</f>
        <v>5.5637245578905809E-3</v>
      </c>
      <c r="G9" s="509">
        <f>A3.7.2!G9/A3.7.2!G$38</f>
        <v>1.0485050830926211E-2</v>
      </c>
      <c r="H9" s="509">
        <f>A3.7.2!H9/A3.7.2!H$45</f>
        <v>-3.255199504355942E-2</v>
      </c>
      <c r="I9" s="510">
        <f>A3.7.2!I9/A3.7.2!I$38</f>
        <v>6.2241884444565803E-3</v>
      </c>
      <c r="J9" s="509">
        <f>A3.7.2!J9/A3.7.2!J$38</f>
        <v>1.063236086521438E-2</v>
      </c>
      <c r="K9" s="509">
        <f>A3.7.2!K9/A3.7.2!K$45</f>
        <v>-2.3683091398185193E-2</v>
      </c>
      <c r="L9" s="510">
        <f>A3.7.2!L9/A3.7.2!L$38</f>
        <v>6.1463900917481688E-3</v>
      </c>
      <c r="M9" s="509">
        <f>A3.7.2!M9/A3.7.2!M$38</f>
        <v>1.1096567940416758E-2</v>
      </c>
      <c r="N9" s="509">
        <f>A3.7.2!N9/A3.7.2!N$45</f>
        <v>-6.2242086258196751E-2</v>
      </c>
      <c r="O9" s="510">
        <f>A3.7.2!O9/A3.7.2!O$38</f>
        <v>6.4830349144989466E-3</v>
      </c>
      <c r="P9" s="13"/>
    </row>
    <row r="10" spans="2:36" ht="13.35" customHeight="1" x14ac:dyDescent="0.2">
      <c r="B10" s="48"/>
      <c r="C10" s="268" t="s">
        <v>83</v>
      </c>
      <c r="D10" s="509">
        <f>A3.7.2!D10/A3.7.2!D$38</f>
        <v>1.1287335031257236E-3</v>
      </c>
      <c r="E10" s="509">
        <f>A3.7.2!E10/A3.7.2!E$45</f>
        <v>3.0056521861716857E-2</v>
      </c>
      <c r="F10" s="510">
        <f>A3.7.2!F10/A3.7.2!F$38</f>
        <v>2.0174662141407384E-3</v>
      </c>
      <c r="G10" s="509">
        <f>A3.7.2!G10/A3.7.2!G$38</f>
        <v>1.1629215590651611E-3</v>
      </c>
      <c r="H10" s="509">
        <f>A3.7.2!H10/A3.7.2!H$45</f>
        <v>-1.5769480062807087E-3</v>
      </c>
      <c r="I10" s="510">
        <f>A3.7.2!I10/A3.7.2!I$38</f>
        <v>1.5111249686866736E-3</v>
      </c>
      <c r="J10" s="509">
        <f>A3.7.2!J10/A3.7.2!J$38</f>
        <v>1.289354168270341E-3</v>
      </c>
      <c r="K10" s="509">
        <f>A3.7.2!K10/A3.7.2!K$45</f>
        <v>1.5076048917582216E-4</v>
      </c>
      <c r="L10" s="510">
        <f>A3.7.2!L10/A3.7.2!L$38</f>
        <v>1.1257719535483792E-3</v>
      </c>
      <c r="M10" s="509">
        <f>A3.7.2!M10/A3.7.2!M$38</f>
        <v>1.2046378557446168E-3</v>
      </c>
      <c r="N10" s="509">
        <f>A3.7.2!N10/A3.7.2!N$45</f>
        <v>9.1194022812210642E-3</v>
      </c>
      <c r="O10" s="510">
        <f>A3.7.2!O10/A3.7.2!O$38</f>
        <v>1.9495242665874771E-3</v>
      </c>
      <c r="P10" s="13"/>
    </row>
    <row r="11" spans="2:36" s="31" customFormat="1" ht="13.35" customHeight="1" x14ac:dyDescent="0.2">
      <c r="B11" s="29"/>
      <c r="C11" s="268" t="s">
        <v>4</v>
      </c>
      <c r="D11" s="509">
        <f>A3.7.2!D11/A3.7.2!D$38</f>
        <v>0.12714169946746931</v>
      </c>
      <c r="E11" s="509">
        <f>A3.7.2!E11/A3.7.2!E$45</f>
        <v>-0.45118599747390348</v>
      </c>
      <c r="F11" s="510">
        <f>A3.7.2!F11/A3.7.2!F$38</f>
        <v>0.11737865667520112</v>
      </c>
      <c r="G11" s="509">
        <f>A3.7.2!G11/A3.7.2!G$38</f>
        <v>0.12914994185392203</v>
      </c>
      <c r="H11" s="509">
        <f>A3.7.2!H11/A3.7.2!H$45</f>
        <v>-0.19498453498018589</v>
      </c>
      <c r="I11" s="510">
        <f>A3.7.2!I11/A3.7.2!I$38</f>
        <v>0.11129205817424048</v>
      </c>
      <c r="J11" s="509">
        <f>A3.7.2!J11/A3.7.2!J$38</f>
        <v>0.13242821953660228</v>
      </c>
      <c r="K11" s="509">
        <f>A3.7.2!K11/A3.7.2!K$45</f>
        <v>-0.31337420831129148</v>
      </c>
      <c r="L11" s="510">
        <f>A3.7.2!L11/A3.7.2!L$38</f>
        <v>9.57993517848756E-2</v>
      </c>
      <c r="M11" s="509">
        <f>A3.7.2!M11/A3.7.2!M$38</f>
        <v>0.14162602944412914</v>
      </c>
      <c r="N11" s="509">
        <f>A3.7.2!N11/A3.7.2!N$45</f>
        <v>-0.45320243349623962</v>
      </c>
      <c r="O11" s="510">
        <f>A3.7.2!O11/A3.7.2!O$38</f>
        <v>9.5941356167675643E-2</v>
      </c>
      <c r="P11" s="13"/>
    </row>
    <row r="12" spans="2:36" s="31" customFormat="1" ht="13.35" customHeight="1" x14ac:dyDescent="0.2">
      <c r="B12" s="29"/>
      <c r="C12" s="268" t="s">
        <v>5</v>
      </c>
      <c r="D12" s="509">
        <f>A3.7.2!D12/A3.7.2!D$38</f>
        <v>1.6197808134599059E-2</v>
      </c>
      <c r="E12" s="509">
        <f>A3.7.2!E12/A3.7.2!E$45</f>
        <v>-2.3034658850921482E-2</v>
      </c>
      <c r="F12" s="510">
        <f>A3.7.2!F12/A3.7.2!F$38</f>
        <v>1.2707907918846567E-2</v>
      </c>
      <c r="G12" s="509">
        <f>A3.7.2!G12/A3.7.2!G$38</f>
        <v>1.6928011404133997E-2</v>
      </c>
      <c r="H12" s="509">
        <f>A3.7.2!H12/A3.7.2!H$45</f>
        <v>-1.0896798387895219E-2</v>
      </c>
      <c r="I12" s="510">
        <f>A3.7.2!I12/A3.7.2!I$38</f>
        <v>1.4341610309577381E-2</v>
      </c>
      <c r="J12" s="509">
        <f>A3.7.2!J12/A3.7.2!J$38</f>
        <v>1.7993226079593565E-2</v>
      </c>
      <c r="K12" s="509">
        <f>A3.7.2!K12/A3.7.2!K$45</f>
        <v>-4.3648000878002916E-3</v>
      </c>
      <c r="L12" s="510">
        <f>A3.7.2!L12/A3.7.2!L$38</f>
        <v>1.389009210536196E-2</v>
      </c>
      <c r="M12" s="509">
        <f>A3.7.2!M12/A3.7.2!M$38</f>
        <v>1.7490415020907417E-2</v>
      </c>
      <c r="N12" s="509">
        <f>A3.7.2!N12/A3.7.2!N$45</f>
        <v>-3.6734979855385694E-2</v>
      </c>
      <c r="O12" s="510">
        <f>A3.7.2!O12/A3.7.2!O$38</f>
        <v>1.3177323418236664E-2</v>
      </c>
      <c r="P12" s="13"/>
    </row>
    <row r="13" spans="2:36" s="31" customFormat="1" ht="13.35" customHeight="1" x14ac:dyDescent="0.2">
      <c r="B13" s="29"/>
      <c r="C13" s="405" t="s">
        <v>84</v>
      </c>
      <c r="D13" s="509">
        <f>A3.7.2!D13/A3.7.2!D$38</f>
        <v>5.9813228370764835E-3</v>
      </c>
      <c r="E13" s="509">
        <f>A3.7.2!E13/A3.7.2!E$45</f>
        <v>0.12367943331307038</v>
      </c>
      <c r="F13" s="510">
        <f>A3.7.2!F13/A3.7.2!F$38</f>
        <v>9.2606864796503114E-3</v>
      </c>
      <c r="G13" s="509">
        <f>A3.7.2!G13/A3.7.2!G$38</f>
        <v>6.049067787072814E-3</v>
      </c>
      <c r="H13" s="509">
        <f>A3.7.2!H13/A3.7.2!H$45</f>
        <v>1.4139569438337261E-3</v>
      </c>
      <c r="I13" s="510">
        <f>A3.7.2!I13/A3.7.2!I$38</f>
        <v>7.5305726428165033E-3</v>
      </c>
      <c r="J13" s="509">
        <f>A3.7.2!J13/A3.7.2!J$38</f>
        <v>6.0041567238857674E-3</v>
      </c>
      <c r="K13" s="509">
        <f>A3.7.2!K13/A3.7.2!K$45</f>
        <v>1.4760794086706851E-2</v>
      </c>
      <c r="L13" s="510">
        <f>A3.7.2!L13/A3.7.2!L$38</f>
        <v>8.9243054081130785E-3</v>
      </c>
      <c r="M13" s="509">
        <f>A3.7.2!M13/A3.7.2!M$38</f>
        <v>6.5096776435430255E-3</v>
      </c>
      <c r="N13" s="509">
        <f>A3.7.2!N13/A3.7.2!N$45</f>
        <v>-1.0201362710028659E-2</v>
      </c>
      <c r="O13" s="510">
        <f>A3.7.2!O13/A3.7.2!O$38</f>
        <v>7.8047497561879601E-3</v>
      </c>
      <c r="P13" s="13"/>
    </row>
    <row r="14" spans="2:36" s="31" customFormat="1" ht="13.35" customHeight="1" x14ac:dyDescent="0.2">
      <c r="B14" s="29"/>
      <c r="C14" s="405" t="s">
        <v>85</v>
      </c>
      <c r="D14" s="509">
        <f>A3.7.2!D14/A3.7.2!D$38</f>
        <v>0.17676738442540713</v>
      </c>
      <c r="E14" s="509">
        <f>A3.7.2!E14/A3.7.2!E$45</f>
        <v>3.506558619927838</v>
      </c>
      <c r="F14" s="510">
        <f>A3.7.2!F14/A3.7.2!F$38</f>
        <v>0.24250428486247766</v>
      </c>
      <c r="G14" s="509">
        <f>A3.7.2!G14/A3.7.2!G$38</f>
        <v>0.17522601943204411</v>
      </c>
      <c r="H14" s="509">
        <f>A3.7.2!H14/A3.7.2!H$45</f>
        <v>0.1661313887598711</v>
      </c>
      <c r="I14" s="510">
        <f>A3.7.2!I14/A3.7.2!I$38</f>
        <v>0.22915938581581169</v>
      </c>
      <c r="J14" s="509">
        <f>A3.7.2!J14/A3.7.2!J$38</f>
        <v>0.17670887537525978</v>
      </c>
      <c r="K14" s="509">
        <f>A3.7.2!K14/A3.7.2!K$45</f>
        <v>0.25520543312238286</v>
      </c>
      <c r="L14" s="510">
        <f>A3.7.2!L14/A3.7.2!L$38</f>
        <v>0.23444015236784588</v>
      </c>
      <c r="M14" s="509">
        <f>A3.7.2!M14/A3.7.2!M$38</f>
        <v>0.17233271170931161</v>
      </c>
      <c r="N14" s="509">
        <f>A3.7.2!N14/A3.7.2!N$45</f>
        <v>0.96413711763024512</v>
      </c>
      <c r="O14" s="510">
        <f>A3.7.2!O14/A3.7.2!O$38</f>
        <v>0.24825530362602552</v>
      </c>
      <c r="P14" s="13"/>
    </row>
    <row r="15" spans="2:36" s="31" customFormat="1" ht="13.35" customHeight="1" x14ac:dyDescent="0.2">
      <c r="B15" s="29"/>
      <c r="C15" s="405" t="s">
        <v>6</v>
      </c>
      <c r="D15" s="509">
        <f>A3.7.2!D15/A3.7.2!D$38</f>
        <v>1.2136296982326156E-2</v>
      </c>
      <c r="E15" s="509">
        <f>A3.7.2!E15/A3.7.2!E$45</f>
        <v>-0.47127889344259549</v>
      </c>
      <c r="F15" s="510">
        <f>A3.7.2!F15/A3.7.2!F$38</f>
        <v>5.2697668269509161E-3</v>
      </c>
      <c r="G15" s="509">
        <f>A3.7.2!G15/A3.7.2!G$38</f>
        <v>1.1901189181078142E-2</v>
      </c>
      <c r="H15" s="509">
        <f>A3.7.2!H15/A3.7.2!H$45</f>
        <v>-3.8725056484058128E-2</v>
      </c>
      <c r="I15" s="510">
        <f>A3.7.2!I15/A3.7.2!I$38</f>
        <v>7.9946523951326381E-3</v>
      </c>
      <c r="J15" s="509">
        <f>A3.7.2!J15/A3.7.2!J$38</f>
        <v>1.1854360711261643E-2</v>
      </c>
      <c r="K15" s="509">
        <f>A3.7.2!K15/A3.7.2!K$45</f>
        <v>-3.4977831072295414E-2</v>
      </c>
      <c r="L15" s="510">
        <f>A3.7.2!L15/A3.7.2!L$38</f>
        <v>6.8009164503238552E-3</v>
      </c>
      <c r="M15" s="509">
        <f>A3.7.2!M15/A3.7.2!M$38</f>
        <v>1.3343680863632678E-2</v>
      </c>
      <c r="N15" s="509">
        <f>A3.7.2!N15/A3.7.2!N$45</f>
        <v>-8.907038940575962E-2</v>
      </c>
      <c r="O15" s="510">
        <f>A3.7.2!O15/A3.7.2!O$38</f>
        <v>7.3237840648819903E-3</v>
      </c>
      <c r="P15" s="13"/>
    </row>
    <row r="16" spans="2:36" s="31" customFormat="1" ht="13.35" customHeight="1" x14ac:dyDescent="0.2">
      <c r="B16" s="29"/>
      <c r="C16" s="405" t="s">
        <v>223</v>
      </c>
      <c r="D16" s="509">
        <f>A3.7.2!D16/A3.7.2!D$38</f>
        <v>1.0419078490391295E-3</v>
      </c>
      <c r="E16" s="509">
        <f>A3.7.2!E16/A3.7.2!E$45</f>
        <v>1.0884685567944813E-2</v>
      </c>
      <c r="F16" s="510">
        <f>A3.7.2!F16/A3.7.2!F$38</f>
        <v>1.1788779594082072E-3</v>
      </c>
      <c r="G16" s="509">
        <f>A3.7.2!G16/A3.7.2!G$38</f>
        <v>9.5659676632779385E-4</v>
      </c>
      <c r="H16" s="509">
        <f>A3.7.2!H16/A3.7.2!H$45</f>
        <v>2.1484938295496924E-3</v>
      </c>
      <c r="I16" s="510">
        <f>A3.7.2!I16/A3.7.2!I$38</f>
        <v>1.2120166435918324E-3</v>
      </c>
      <c r="J16" s="509">
        <f>A3.7.2!J16/A3.7.2!J$38</f>
        <v>9.7182664921868984E-4</v>
      </c>
      <c r="K16" s="509">
        <f>A3.7.2!K16/A3.7.2!K$45</f>
        <v>3.690223795406886E-3</v>
      </c>
      <c r="L16" s="510">
        <f>A3.7.2!L16/A3.7.2!L$38</f>
        <v>1.6752882152396415E-3</v>
      </c>
      <c r="M16" s="509">
        <f>A3.7.2!M16/A3.7.2!M$38</f>
        <v>1.0077258985555929E-3</v>
      </c>
      <c r="N16" s="509">
        <f>A3.7.2!N16/A3.7.2!N$45</f>
        <v>1.0198782505127362E-2</v>
      </c>
      <c r="O16" s="510">
        <f>A3.7.2!O16/A3.7.2!O$38</f>
        <v>1.8398645979434275E-3</v>
      </c>
      <c r="P16" s="13"/>
    </row>
    <row r="17" spans="2:16" s="31" customFormat="1" ht="13.35" customHeight="1" x14ac:dyDescent="0.2">
      <c r="B17" s="29"/>
      <c r="C17" s="405" t="s">
        <v>7</v>
      </c>
      <c r="D17" s="509">
        <f>A3.7.2!D17/A3.7.2!D$38</f>
        <v>3.1836073165084511E-4</v>
      </c>
      <c r="E17" s="509">
        <f>A3.7.2!E17/A3.7.2!E$45</f>
        <v>-9.9119543662617281E-3</v>
      </c>
      <c r="F17" s="510">
        <f>A3.7.2!F17/A3.7.2!F$38</f>
        <v>1.1535911757721292E-4</v>
      </c>
      <c r="G17" s="509">
        <f>A3.7.2!G17/A3.7.2!G$38</f>
        <v>4.0327118580485427E-4</v>
      </c>
      <c r="H17" s="509">
        <f>A3.7.2!H17/A3.7.2!H$45</f>
        <v>-1.5873520997759444E-3</v>
      </c>
      <c r="I17" s="510">
        <f>A3.7.2!I17/A3.7.2!I$38</f>
        <v>9.2582276608980155E-6</v>
      </c>
      <c r="J17" s="509">
        <f>A3.7.2!J17/A3.7.2!J$38</f>
        <v>2.6941728889231007E-4</v>
      </c>
      <c r="K17" s="509">
        <f>A3.7.2!K17/A3.7.2!K$45</f>
        <v>9.9350925761733291E-4</v>
      </c>
      <c r="L17" s="510">
        <f>A3.7.2!L17/A3.7.2!L$38</f>
        <v>1.6065919858581401E-4</v>
      </c>
      <c r="M17" s="509">
        <f>A3.7.2!M17/A3.7.2!M$38</f>
        <v>3.4749168915710103E-5</v>
      </c>
      <c r="N17" s="509">
        <f>A3.7.2!N17/A3.7.2!N$45</f>
        <v>-3.8263073249358062E-4</v>
      </c>
      <c r="O17" s="510">
        <f>A3.7.2!O17/A3.7.2!O$38</f>
        <v>0</v>
      </c>
      <c r="P17" s="13"/>
    </row>
    <row r="18" spans="2:16" s="31" customFormat="1" ht="13.35" customHeight="1" x14ac:dyDescent="0.2">
      <c r="B18" s="29"/>
      <c r="C18" s="405" t="s">
        <v>8</v>
      </c>
      <c r="D18" s="509">
        <f>A3.7.2!D18/A3.7.2!D$38</f>
        <v>3.0581924828278151E-2</v>
      </c>
      <c r="E18" s="509">
        <f>A3.7.2!E18/A3.7.2!E$45</f>
        <v>1.1665498618110843</v>
      </c>
      <c r="F18" s="510">
        <f>A3.7.2!F18/A3.7.2!F$38</f>
        <v>5.4578003954416004E-2</v>
      </c>
      <c r="G18" s="509">
        <f>A3.7.2!G18/A3.7.2!G$38</f>
        <v>2.9026146978279627E-2</v>
      </c>
      <c r="H18" s="509">
        <f>A3.7.2!H18/A3.7.2!H$45</f>
        <v>3.214827284870652E-2</v>
      </c>
      <c r="I18" s="510">
        <f>A3.7.2!I18/A3.7.2!I$38</f>
        <v>4.3100845865234431E-2</v>
      </c>
      <c r="J18" s="509">
        <f>A3.7.2!J18/A3.7.2!J$38</f>
        <v>2.8048264182895851E-2</v>
      </c>
      <c r="K18" s="509">
        <f>A3.7.2!K18/A3.7.2!K$45</f>
        <v>5.1116210690233546E-2</v>
      </c>
      <c r="L18" s="510">
        <f>A3.7.2!L18/A3.7.2!L$38</f>
        <v>4.2131373200911024E-2</v>
      </c>
      <c r="M18" s="509">
        <f>A3.7.2!M18/A3.7.2!M$38</f>
        <v>2.7208599261001009E-2</v>
      </c>
      <c r="N18" s="509">
        <f>A3.7.2!N18/A3.7.2!N$45</f>
        <v>0.10727564895028333</v>
      </c>
      <c r="O18" s="510">
        <f>A3.7.2!O18/A3.7.2!O$38</f>
        <v>4.3070937591194264E-2</v>
      </c>
      <c r="P18" s="13"/>
    </row>
    <row r="19" spans="2:16" s="31" customFormat="1" ht="13.35" customHeight="1" x14ac:dyDescent="0.2">
      <c r="B19" s="29"/>
      <c r="C19" s="405" t="s">
        <v>86</v>
      </c>
      <c r="D19" s="509">
        <f>A3.7.2!D19/A3.7.2!D$38</f>
        <v>1.5445319132515243E-2</v>
      </c>
      <c r="E19" s="509">
        <f>A3.7.2!E19/A3.7.2!E$45</f>
        <v>1.9682126073022554</v>
      </c>
      <c r="F19" s="510">
        <f>A3.7.2!F19/A3.7.2!F$38</f>
        <v>5.0255969645356197E-2</v>
      </c>
      <c r="G19" s="509">
        <f>A3.7.2!G19/A3.7.2!G$38</f>
        <v>1.46865738830326E-2</v>
      </c>
      <c r="H19" s="509">
        <f>A3.7.2!H19/A3.7.2!H$45</f>
        <v>0.21336997079797804</v>
      </c>
      <c r="I19" s="510">
        <f>A3.7.2!I19/A3.7.2!I$38</f>
        <v>6.4345875951010295E-2</v>
      </c>
      <c r="J19" s="509">
        <f>A3.7.2!J19/A3.7.2!J$38</f>
        <v>1.5279809098606727E-2</v>
      </c>
      <c r="K19" s="509">
        <f>A3.7.2!K19/A3.7.2!K$45</f>
        <v>0.2787630899222423</v>
      </c>
      <c r="L19" s="510">
        <f>A3.7.2!L19/A3.7.2!L$38</f>
        <v>7.6327963257903905E-2</v>
      </c>
      <c r="M19" s="509">
        <f>A3.7.2!M19/A3.7.2!M$38</f>
        <v>1.6679601079540848E-2</v>
      </c>
      <c r="N19" s="509">
        <f>A3.7.2!N19/A3.7.2!N$45</f>
        <v>0.57742381473305759</v>
      </c>
      <c r="O19" s="510">
        <f>A3.7.2!O19/A3.7.2!O$38</f>
        <v>7.5446198154676403E-2</v>
      </c>
      <c r="P19" s="13"/>
    </row>
    <row r="20" spans="2:16" s="31" customFormat="1" ht="13.35" customHeight="1" x14ac:dyDescent="0.2">
      <c r="B20" s="29"/>
      <c r="C20" s="405" t="s">
        <v>174</v>
      </c>
      <c r="D20" s="509">
        <f>A3.7.2!D20/A3.7.2!D$38</f>
        <v>2.2314193100254689E-2</v>
      </c>
      <c r="E20" s="509">
        <f>A3.7.2!E20/A3.7.2!E$45</f>
        <v>0.72627358477073889</v>
      </c>
      <c r="F20" s="510">
        <f>A3.7.2!F20/A3.7.2!F$38</f>
        <v>4.1757097133064136E-2</v>
      </c>
      <c r="G20" s="509">
        <f>A3.7.2!G20/A3.7.2!G$38</f>
        <v>2.0876317665153618E-2</v>
      </c>
      <c r="H20" s="509">
        <f>A3.7.2!H20/A3.7.2!H$45</f>
        <v>-8.0289214390054185E-3</v>
      </c>
      <c r="I20" s="510">
        <f>A3.7.2!I20/A3.7.2!I$38</f>
        <v>3.1608941690548037E-2</v>
      </c>
      <c r="J20" s="509">
        <f>A3.7.2!J20/A3.7.2!J$38</f>
        <v>1.941728889231006E-2</v>
      </c>
      <c r="K20" s="509">
        <f>A3.7.2!K20/A3.7.2!K$45</f>
        <v>-1.0175319919205322E-2</v>
      </c>
      <c r="L20" s="510">
        <f>A3.7.2!L20/A3.7.2!L$38</f>
        <v>2.8884373216768743E-2</v>
      </c>
      <c r="M20" s="509">
        <f>A3.7.2!M20/A3.7.2!M$38</f>
        <v>1.9355287086050527E-2</v>
      </c>
      <c r="N20" s="509">
        <f>A3.7.2!N20/A3.7.2!N$45</f>
        <v>-3.4517163084533384E-2</v>
      </c>
      <c r="O20" s="510">
        <f>A3.7.2!O20/A3.7.2!O$38</f>
        <v>2.8436659016089525E-2</v>
      </c>
      <c r="P20" s="13"/>
    </row>
    <row r="21" spans="2:16" s="31" customFormat="1" ht="13.35" customHeight="1" x14ac:dyDescent="0.2">
      <c r="B21" s="29"/>
      <c r="C21" s="405" t="s">
        <v>9</v>
      </c>
      <c r="D21" s="509">
        <f>A3.7.2!D21/A3.7.2!D$38</f>
        <v>1.7268657868333718E-3</v>
      </c>
      <c r="E21" s="509">
        <f>A3.7.2!E21/A3.7.2!E$45</f>
        <v>0.11168795606394716</v>
      </c>
      <c r="F21" s="510">
        <f>A3.7.2!F21/A3.7.2!F$38</f>
        <v>3.01716680801581E-3</v>
      </c>
      <c r="G21" s="509">
        <f>A3.7.2!G21/A3.7.2!G$38</f>
        <v>1.922571932325468E-3</v>
      </c>
      <c r="H21" s="509">
        <f>A3.7.2!H21/A3.7.2!H$45</f>
        <v>-6.4651306887378492E-3</v>
      </c>
      <c r="I21" s="510">
        <f>A3.7.2!I21/A3.7.2!I$38</f>
        <v>4.153810153855195E-3</v>
      </c>
      <c r="J21" s="509">
        <f>A3.7.2!J21/A3.7.2!J$38</f>
        <v>1.4529289508121007E-3</v>
      </c>
      <c r="K21" s="509">
        <f>A3.7.2!K21/A3.7.2!K$45</f>
        <v>-8.5867460620573481E-3</v>
      </c>
      <c r="L21" s="510">
        <f>A3.7.2!L21/A3.7.2!L$38</f>
        <v>1.8841019278531706E-3</v>
      </c>
      <c r="M21" s="509">
        <f>A3.7.2!M21/A3.7.2!M$38</f>
        <v>9.9614284225035626E-4</v>
      </c>
      <c r="N21" s="509">
        <f>A3.7.2!N21/A3.7.2!N$45</f>
        <v>-7.323001713436147E-3</v>
      </c>
      <c r="O21" s="510">
        <f>A3.7.2!O21/A3.7.2!O$38</f>
        <v>2.188446246656438E-3</v>
      </c>
      <c r="P21" s="13"/>
    </row>
    <row r="22" spans="2:16" s="31" customFormat="1" ht="13.35" customHeight="1" x14ac:dyDescent="0.2">
      <c r="B22" s="29"/>
      <c r="C22" s="406" t="s">
        <v>10</v>
      </c>
      <c r="D22" s="509">
        <f>A3.7.2!D22/A3.7.2!D$38</f>
        <v>1.6699467469321602E-2</v>
      </c>
      <c r="E22" s="509">
        <f>A3.7.2!E22/A3.7.2!E$45</f>
        <v>-5.0821305678569531E-2</v>
      </c>
      <c r="F22" s="510">
        <f>A3.7.2!F22/A3.7.2!F$38</f>
        <v>2.4919420710698935E-2</v>
      </c>
      <c r="G22" s="509">
        <f>A3.7.2!G22/A3.7.2!G$38</f>
        <v>1.6543497017668905E-2</v>
      </c>
      <c r="H22" s="509">
        <f>A3.7.2!H22/A3.7.2!H$45</f>
        <v>-2.3876425126787514E-2</v>
      </c>
      <c r="I22" s="510">
        <f>A3.7.2!I22/A3.7.2!I$38</f>
        <v>2.3598461950822471E-2</v>
      </c>
      <c r="J22" s="509">
        <f>A3.7.2!J22/A3.7.2!J$38</f>
        <v>1.6424832576399047E-2</v>
      </c>
      <c r="K22" s="509">
        <f>A3.7.2!K22/A3.7.2!K$45</f>
        <v>-2.8434614510661368E-2</v>
      </c>
      <c r="L22" s="510">
        <f>A3.7.2!L22/A3.7.2!L$38</f>
        <v>2.2784749574081588E-2</v>
      </c>
      <c r="M22" s="509">
        <f>A3.7.2!M22/A3.7.2!M$38</f>
        <v>1.6679601079540848E-2</v>
      </c>
      <c r="N22" s="509">
        <f>A3.7.2!N22/A3.7.2!N$45</f>
        <v>-5.9719826496805177E-2</v>
      </c>
      <c r="O22" s="510">
        <f>A3.7.2!O22/A3.7.2!O$38</f>
        <v>1.997931387735594E-2</v>
      </c>
      <c r="P22" s="13"/>
    </row>
    <row r="23" spans="2:16" s="31" customFormat="1" ht="13.35" customHeight="1" x14ac:dyDescent="0.2">
      <c r="B23" s="29"/>
      <c r="C23" s="405" t="s">
        <v>11</v>
      </c>
      <c r="D23" s="509">
        <f>A3.7.2!D23/A3.7.2!D$38</f>
        <v>1.7461603766303929E-2</v>
      </c>
      <c r="E23" s="509">
        <f>A3.7.2!E23/A3.7.2!E$45</f>
        <v>-0.10423756371257532</v>
      </c>
      <c r="F23" s="510">
        <f>A3.7.2!F23/A3.7.2!F$38</f>
        <v>1.4097460286724203E-2</v>
      </c>
      <c r="G23" s="509">
        <f>A3.7.2!G23/A3.7.2!G$38</f>
        <v>1.7331282589938851E-2</v>
      </c>
      <c r="H23" s="509">
        <f>A3.7.2!H23/A3.7.2!H$45</f>
        <v>-2.9764665915277891E-2</v>
      </c>
      <c r="I23" s="510">
        <f>A3.7.2!I23/A3.7.2!I$38</f>
        <v>1.3683046748192752E-2</v>
      </c>
      <c r="J23" s="509">
        <f>A3.7.2!J23/A3.7.2!J$38</f>
        <v>1.6800092371641907E-2</v>
      </c>
      <c r="K23" s="509">
        <f>A3.7.2!K23/A3.7.2!K$45</f>
        <v>-3.1566871240519857E-2</v>
      </c>
      <c r="L23" s="510">
        <f>A3.7.2!L23/A3.7.2!L$38</f>
        <v>1.4129614512579837E-2</v>
      </c>
      <c r="M23" s="509">
        <f>A3.7.2!M23/A3.7.2!M$38</f>
        <v>1.7316669176328865E-2</v>
      </c>
      <c r="N23" s="509">
        <f>A3.7.2!N23/A3.7.2!N$45</f>
        <v>-1.2804973083160035E-4</v>
      </c>
      <c r="O23" s="510">
        <f>A3.7.2!O23/A3.7.2!O$38</f>
        <v>1.7702791090684022E-2</v>
      </c>
      <c r="P23" s="13"/>
    </row>
    <row r="24" spans="2:16" s="31" customFormat="1" ht="13.35" customHeight="1" x14ac:dyDescent="0.2">
      <c r="B24" s="29"/>
      <c r="C24" s="405" t="s">
        <v>12</v>
      </c>
      <c r="D24" s="509">
        <f>A3.7.2!D24/A3.7.2!D$38</f>
        <v>2.7301844562784595E-2</v>
      </c>
      <c r="E24" s="509">
        <f>A3.7.2!E24/A3.7.2!E$45</f>
        <v>-0.48953194199593303</v>
      </c>
      <c r="F24" s="510">
        <f>A3.7.2!F24/A3.7.2!F$38</f>
        <v>6.9845105041660286E-3</v>
      </c>
      <c r="G24" s="509">
        <f>A3.7.2!G24/A3.7.2!G$38</f>
        <v>2.7600630228457816E-2</v>
      </c>
      <c r="H24" s="509">
        <f>A3.7.2!H24/A3.7.2!H$45</f>
        <v>-4.3305448536422451E-2</v>
      </c>
      <c r="I24" s="510">
        <f>A3.7.2!I24/A3.7.2!I$38</f>
        <v>7.4461710255216973E-3</v>
      </c>
      <c r="J24" s="509">
        <f>A3.7.2!J24/A3.7.2!J$38</f>
        <v>2.741320914479255E-2</v>
      </c>
      <c r="K24" s="509">
        <f>A3.7.2!K24/A3.7.2!K$45</f>
        <v>-4.327460141103965E-2</v>
      </c>
      <c r="L24" s="510">
        <f>A3.7.2!L24/A3.7.2!L$38</f>
        <v>7.8498704743447164E-3</v>
      </c>
      <c r="M24" s="509">
        <f>A3.7.2!M24/A3.7.2!M$38</f>
        <v>2.8285823497388021E-2</v>
      </c>
      <c r="N24" s="509">
        <f>A3.7.2!N24/A3.7.2!N$45</f>
        <v>-0.10361537168982204</v>
      </c>
      <c r="O24" s="510">
        <f>A3.7.2!O24/A3.7.2!O$38</f>
        <v>8.1962810509858385E-3</v>
      </c>
      <c r="P24" s="13"/>
    </row>
    <row r="25" spans="2:16" s="31" customFormat="1" ht="13.35" customHeight="1" x14ac:dyDescent="0.2">
      <c r="B25" s="29"/>
      <c r="C25" s="405" t="s">
        <v>87</v>
      </c>
      <c r="D25" s="509">
        <f>A3.7.2!D25/A3.7.2!D$38</f>
        <v>1.2898433279308482E-2</v>
      </c>
      <c r="E25" s="509">
        <f>A3.7.2!E25/A3.7.2!E$45</f>
        <v>-0.22760609613960486</v>
      </c>
      <c r="F25" s="510">
        <f>A3.7.2!F25/A3.7.2!F$38</f>
        <v>6.9556149964923849E-3</v>
      </c>
      <c r="G25" s="509">
        <f>A3.7.2!G25/A3.7.2!G$38</f>
        <v>1.35424091233072E-2</v>
      </c>
      <c r="H25" s="509">
        <f>A3.7.2!H25/A3.7.2!H$45</f>
        <v>-2.9413779471753089E-2</v>
      </c>
      <c r="I25" s="510">
        <f>A3.7.2!I25/A3.7.2!I$38</f>
        <v>1.1374049642352833E-2</v>
      </c>
      <c r="J25" s="509">
        <f>A3.7.2!J25/A3.7.2!J$38</f>
        <v>1.3403510122392425E-2</v>
      </c>
      <c r="K25" s="509">
        <f>A3.7.2!K25/A3.7.2!K$45</f>
        <v>-6.3083595636204179E-2</v>
      </c>
      <c r="L25" s="510">
        <f>A3.7.2!L25/A3.7.2!L$38</f>
        <v>1.0055413914047386E-2</v>
      </c>
      <c r="M25" s="509">
        <f>A3.7.2!M25/A3.7.2!M$38</f>
        <v>1.3888084509978802E-2</v>
      </c>
      <c r="N25" s="509">
        <f>A3.7.2!N25/A3.7.2!N$45</f>
        <v>-7.7385181697034469E-2</v>
      </c>
      <c r="O25" s="510">
        <f>A3.7.2!O25/A3.7.2!O$38</f>
        <v>1.0022060754941123E-2</v>
      </c>
      <c r="P25" s="13"/>
    </row>
    <row r="26" spans="2:16" s="31" customFormat="1" ht="13.35" customHeight="1" x14ac:dyDescent="0.2">
      <c r="B26" s="29"/>
      <c r="C26" s="405" t="s">
        <v>13</v>
      </c>
      <c r="D26" s="509">
        <f>A3.7.2!D26/A3.7.2!D$38</f>
        <v>2.2092305317588947E-3</v>
      </c>
      <c r="E26" s="509">
        <f>A3.7.2!E26/A3.7.2!E$45</f>
        <v>4.9637110224645058E-2</v>
      </c>
      <c r="F26" s="510">
        <f>A3.7.2!F26/A3.7.2!F$38</f>
        <v>3.0460619898416835E-3</v>
      </c>
      <c r="G26" s="509">
        <f>A3.7.2!G26/A3.7.2!G$38</f>
        <v>2.2226807217616386E-3</v>
      </c>
      <c r="H26" s="509">
        <f>A3.7.2!H26/A3.7.2!H$45</f>
        <v>-1.7128284797846304E-3</v>
      </c>
      <c r="I26" s="510">
        <f>A3.7.2!I26/A3.7.2!I$38</f>
        <v>2.7234050769665932E-3</v>
      </c>
      <c r="J26" s="509">
        <f>A3.7.2!J26/A3.7.2!J$38</f>
        <v>2.1168501270110076E-3</v>
      </c>
      <c r="K26" s="509">
        <f>A3.7.2!K26/A3.7.2!K$45</f>
        <v>-3.3687252777009438E-3</v>
      </c>
      <c r="L26" s="510">
        <f>A3.7.2!L26/A3.7.2!L$38</f>
        <v>2.4757088021021387E-3</v>
      </c>
      <c r="M26" s="509">
        <f>A3.7.2!M26/A3.7.2!M$38</f>
        <v>2.0617840223321328E-3</v>
      </c>
      <c r="N26" s="509">
        <f>A3.7.2!N26/A3.7.2!N$45</f>
        <v>-3.5003386925032708E-3</v>
      </c>
      <c r="O26" s="510">
        <f>A3.7.2!O26/A3.7.2!O$38</f>
        <v>2.248962068856063E-3</v>
      </c>
      <c r="P26" s="13"/>
    </row>
    <row r="27" spans="2:16" s="31" customFormat="1" ht="13.35" customHeight="1" x14ac:dyDescent="0.2">
      <c r="B27" s="29"/>
      <c r="C27" s="405" t="s">
        <v>14</v>
      </c>
      <c r="D27" s="509">
        <f>A3.7.2!D27/A3.7.2!D$38</f>
        <v>0.16316469861850738</v>
      </c>
      <c r="E27" s="509">
        <f>A3.7.2!E27/A3.7.2!E$45</f>
        <v>-2.7395972165261195E-2</v>
      </c>
      <c r="F27" s="510">
        <f>A3.7.2!F27/A3.7.2!F$38</f>
        <v>0.1021607003128034</v>
      </c>
      <c r="G27" s="509">
        <f>A3.7.2!G27/A3.7.2!G$38</f>
        <v>0.16546310537569869</v>
      </c>
      <c r="H27" s="509">
        <f>A3.7.2!H27/A3.7.2!H$45</f>
        <v>-3.683405032148266E-2</v>
      </c>
      <c r="I27" s="510">
        <f>A3.7.2!I27/A3.7.2!I$38</f>
        <v>0.1190456408740133</v>
      </c>
      <c r="J27" s="509">
        <f>A3.7.2!J27/A3.7.2!J$38</f>
        <v>0.16569163266877068</v>
      </c>
      <c r="K27" s="509">
        <f>A3.7.2!K27/A3.7.2!K$45</f>
        <v>-4.3943272792134586E-2</v>
      </c>
      <c r="L27" s="510">
        <f>A3.7.2!L27/A3.7.2!L$38</f>
        <v>0.12005242236164193</v>
      </c>
      <c r="M27" s="509">
        <f>A3.7.2!M27/A3.7.2!M$38</f>
        <v>0.15622068038872736</v>
      </c>
      <c r="N27" s="509">
        <f>A3.7.2!N27/A3.7.2!N$45</f>
        <v>-4.5369285958650973E-2</v>
      </c>
      <c r="O27" s="510">
        <f>A3.7.2!O27/A3.7.2!O$38</f>
        <v>0.1120285252433577</v>
      </c>
      <c r="P27" s="13"/>
    </row>
    <row r="28" spans="2:16" s="31" customFormat="1" ht="13.35" customHeight="1" x14ac:dyDescent="0.2">
      <c r="B28" s="29"/>
      <c r="C28" s="405" t="s">
        <v>15</v>
      </c>
      <c r="D28" s="509">
        <f>A3.7.2!D28/A3.7.2!D$38</f>
        <v>2.4311183144246355E-3</v>
      </c>
      <c r="E28" s="509">
        <f>A3.7.2!E28/A3.7.2!E$45</f>
        <v>0.10649196561969271</v>
      </c>
      <c r="F28" s="510">
        <f>A3.7.2!F28/A3.7.2!F$38</f>
        <v>4.3808717878119144E-3</v>
      </c>
      <c r="G28" s="509">
        <f>A3.7.2!G28/A3.7.2!G$38</f>
        <v>2.4665191131785272E-3</v>
      </c>
      <c r="H28" s="509">
        <f>A3.7.2!H28/A3.7.2!H$45</f>
        <v>7.8846212516731021E-3</v>
      </c>
      <c r="I28" s="510">
        <f>A3.7.2!I28/A3.7.2!I$38</f>
        <v>5.0377293235234107E-3</v>
      </c>
      <c r="J28" s="509">
        <f>A3.7.2!J28/A3.7.2!J$38</f>
        <v>2.5594642444769456E-3</v>
      </c>
      <c r="K28" s="509">
        <f>A3.7.2!K28/A3.7.2!K$45</f>
        <v>1.0767195726822667E-2</v>
      </c>
      <c r="L28" s="510">
        <f>A3.7.2!L28/A3.7.2!L$38</f>
        <v>5.0920378312726252E-3</v>
      </c>
      <c r="M28" s="509">
        <f>A3.7.2!M28/A3.7.2!M$38</f>
        <v>2.8610149073934649E-3</v>
      </c>
      <c r="N28" s="509">
        <f>A3.7.2!N28/A3.7.2!N$45</f>
        <v>2.2698642827406506E-2</v>
      </c>
      <c r="O28" s="510">
        <f>A3.7.2!O28/A3.7.2!O$38</f>
        <v>5.1596075043544064E-3</v>
      </c>
      <c r="P28" s="13"/>
    </row>
    <row r="29" spans="2:16" s="31" customFormat="1" ht="13.35" customHeight="1" x14ac:dyDescent="0.2">
      <c r="B29" s="29"/>
      <c r="C29" s="405" t="s">
        <v>16</v>
      </c>
      <c r="D29" s="509">
        <f>A3.7.2!D29/A3.7.2!D$38</f>
        <v>4.051863857374392E-4</v>
      </c>
      <c r="E29" s="509">
        <f>A3.7.2!E29/A3.7.2!E$45</f>
        <v>-4.0182403104650266E-2</v>
      </c>
      <c r="F29" s="510">
        <f>A3.7.2!F29/A3.7.2!F$38</f>
        <v>0</v>
      </c>
      <c r="G29" s="509">
        <f>A3.7.2!G29/A3.7.2!G$38</f>
        <v>2.5321679108676896E-4</v>
      </c>
      <c r="H29" s="509">
        <f>A3.7.2!H29/A3.7.2!H$45</f>
        <v>-6.7938265513881263E-4</v>
      </c>
      <c r="I29" s="510">
        <f>A3.7.2!I29/A3.7.2!I$38</f>
        <v>0</v>
      </c>
      <c r="J29" s="509">
        <f>A3.7.2!J29/A3.7.2!J$38</f>
        <v>3.4639365714725579E-4</v>
      </c>
      <c r="K29" s="509">
        <f>A3.7.2!K29/A3.7.2!K$45</f>
        <v>-2.8589428475965766E-4</v>
      </c>
      <c r="L29" s="510">
        <f>A3.7.2!L29/A3.7.2!L$38</f>
        <v>3.838579321803842E-7</v>
      </c>
      <c r="M29" s="509">
        <f>A3.7.2!M29/A3.7.2!M$38</f>
        <v>7.5289865984038546E-4</v>
      </c>
      <c r="N29" s="509">
        <f>A3.7.2!N29/A3.7.2!N$45</f>
        <v>-3.0902367820961375E-3</v>
      </c>
      <c r="O29" s="510">
        <f>A3.7.2!O29/A3.7.2!O$38</f>
        <v>9.465418610834964E-6</v>
      </c>
      <c r="P29" s="13"/>
    </row>
    <row r="30" spans="2:16" s="31" customFormat="1" ht="13.35" customHeight="1" x14ac:dyDescent="0.2">
      <c r="B30" s="29"/>
      <c r="C30" s="405" t="s">
        <v>88</v>
      </c>
      <c r="D30" s="509">
        <f>A3.7.2!D30/A3.7.2!D$38</f>
        <v>2.5816161148413983E-2</v>
      </c>
      <c r="E30" s="509">
        <f>A3.7.2!E30/A3.7.2!E$45</f>
        <v>0.25606162336256955</v>
      </c>
      <c r="F30" s="510">
        <f>A3.7.2!F30/A3.7.2!F$38</f>
        <v>2.0796196207735825E-2</v>
      </c>
      <c r="G30" s="509">
        <f>A3.7.2!G30/A3.7.2!G$38</f>
        <v>2.513411111527929E-2</v>
      </c>
      <c r="H30" s="509">
        <f>A3.7.2!H30/A3.7.2!H$45</f>
        <v>-7.2740732193841834E-3</v>
      </c>
      <c r="I30" s="510">
        <f>A3.7.2!I30/A3.7.2!I$38</f>
        <v>1.8057069672380504E-2</v>
      </c>
      <c r="J30" s="509">
        <f>A3.7.2!J30/A3.7.2!J$38</f>
        <v>2.449772919713648E-2</v>
      </c>
      <c r="K30" s="509">
        <f>A3.7.2!K30/A3.7.2!K$45</f>
        <v>-5.5416928428572137E-3</v>
      </c>
      <c r="L30" s="510">
        <f>A3.7.2!L30/A3.7.2!L$38</f>
        <v>2.0743279380754501E-2</v>
      </c>
      <c r="M30" s="509">
        <f>A3.7.2!M30/A3.7.2!M$38</f>
        <v>2.3861095988787603E-2</v>
      </c>
      <c r="N30" s="509">
        <f>A3.7.2!N30/A3.7.2!N$45</f>
        <v>6.7345278369166581E-3</v>
      </c>
      <c r="O30" s="510">
        <f>A3.7.2!O30/A3.7.2!O$38</f>
        <v>1.8801146934315269E-2</v>
      </c>
      <c r="P30" s="13"/>
    </row>
    <row r="31" spans="2:16" s="31" customFormat="1" ht="13.35" customHeight="1" x14ac:dyDescent="0.2">
      <c r="B31" s="29"/>
      <c r="C31" s="405" t="s">
        <v>17</v>
      </c>
      <c r="D31" s="509">
        <f>A3.7.2!D31/A3.7.2!D$38</f>
        <v>4.6403488461835302E-3</v>
      </c>
      <c r="E31" s="509">
        <f>A3.7.2!E31/A3.7.2!E$45</f>
        <v>-0.11231182273571705</v>
      </c>
      <c r="F31" s="510">
        <f>A3.7.2!F31/A3.7.2!F$38</f>
        <v>3.6525877743623235E-3</v>
      </c>
      <c r="G31" s="509">
        <f>A3.7.2!G31/A3.7.2!G$38</f>
        <v>4.3234422478148331E-3</v>
      </c>
      <c r="H31" s="509">
        <f>A3.7.2!H31/A3.7.2!H$45</f>
        <v>-2.7838131471713622E-2</v>
      </c>
      <c r="I31" s="510">
        <f>A3.7.2!I31/A3.7.2!I$38</f>
        <v>3.9516298108863692E-3</v>
      </c>
      <c r="J31" s="509">
        <f>A3.7.2!J31/A3.7.2!J$38</f>
        <v>4.4550073127549846E-3</v>
      </c>
      <c r="K31" s="509">
        <f>A3.7.2!K31/A3.7.2!K$45</f>
        <v>-1.1411315023402013E-2</v>
      </c>
      <c r="L31" s="510">
        <f>A3.7.2!L31/A3.7.2!L$38</f>
        <v>4.8676275740101938E-3</v>
      </c>
      <c r="M31" s="509">
        <f>A3.7.2!M31/A3.7.2!M$38</f>
        <v>4.3088969455480526E-3</v>
      </c>
      <c r="N31" s="509">
        <f>A3.7.2!N31/A3.7.2!N$45</f>
        <v>-9.8360259421381279E-3</v>
      </c>
      <c r="O31" s="510">
        <f>A3.7.2!O31/A3.7.2!O$38</f>
        <v>4.8145126129093396E-3</v>
      </c>
      <c r="P31" s="13"/>
    </row>
    <row r="32" spans="2:16" s="31" customFormat="1" ht="13.35" customHeight="1" x14ac:dyDescent="0.2">
      <c r="B32" s="29"/>
      <c r="C32" s="405" t="s">
        <v>18</v>
      </c>
      <c r="D32" s="509">
        <f>A3.7.2!D32/A3.7.2!D$38</f>
        <v>3.8782125492012039E-3</v>
      </c>
      <c r="E32" s="509">
        <f>A3.7.2!E32/A3.7.2!E$45</f>
        <v>-0.17800857314750523</v>
      </c>
      <c r="F32" s="510">
        <f>A3.7.2!F32/A3.7.2!F$38</f>
        <v>1.9519065759080647E-3</v>
      </c>
      <c r="G32" s="509">
        <f>A3.7.2!G32/A3.7.2!G$38</f>
        <v>4.2296582511160297E-3</v>
      </c>
      <c r="H32" s="509">
        <f>A3.7.2!H32/A3.7.2!H$45</f>
        <v>-1.8857245081361693E-2</v>
      </c>
      <c r="I32" s="510">
        <f>A3.7.2!I32/A3.7.2!I$38</f>
        <v>3.0130236891242304E-3</v>
      </c>
      <c r="J32" s="509">
        <f>A3.7.2!J32/A3.7.2!J$38</f>
        <v>4.5319836810099297E-3</v>
      </c>
      <c r="K32" s="509">
        <f>A3.7.2!K32/A3.7.2!K$45</f>
        <v>-3.109758324128075E-2</v>
      </c>
      <c r="L32" s="510">
        <f>A3.7.2!L32/A3.7.2!L$38</f>
        <v>2.5221079348064918E-3</v>
      </c>
      <c r="M32" s="509">
        <f>A3.7.2!M32/A3.7.2!M$38</f>
        <v>4.6100564094842065E-3</v>
      </c>
      <c r="N32" s="509">
        <f>A3.7.2!N32/A3.7.2!N$45</f>
        <v>-2.7256635994790859E-2</v>
      </c>
      <c r="O32" s="510">
        <f>A3.7.2!O32/A3.7.2!O$38</f>
        <v>3.5985220855403871E-3</v>
      </c>
      <c r="P32" s="13"/>
    </row>
    <row r="33" spans="2:31" s="31" customFormat="1" ht="13.35" customHeight="1" x14ac:dyDescent="0.2">
      <c r="B33" s="29"/>
      <c r="C33" s="405" t="s">
        <v>19</v>
      </c>
      <c r="D33" s="509">
        <f>A3.7.2!D33/A3.7.2!D$38</f>
        <v>5.522111599907386E-2</v>
      </c>
      <c r="E33" s="509">
        <f>A3.7.2!E33/A3.7.2!E$45</f>
        <v>-1.2744972766070712</v>
      </c>
      <c r="F33" s="510">
        <f>A3.7.2!F33/A3.7.2!F$38</f>
        <v>4.8922194367472895E-2</v>
      </c>
      <c r="G33" s="509">
        <f>A3.7.2!G33/A3.7.2!G$38</f>
        <v>5.4807367670780656E-2</v>
      </c>
      <c r="H33" s="509">
        <f>A3.7.2!H33/A3.7.2!H$45</f>
        <v>-0.20101194618799054</v>
      </c>
      <c r="I33" s="510">
        <f>A3.7.2!I33/A3.7.2!I$38</f>
        <v>4.4887588220569888E-2</v>
      </c>
      <c r="J33" s="509">
        <f>A3.7.2!J33/A3.7.2!J$38</f>
        <v>5.3546686167346626E-2</v>
      </c>
      <c r="K33" s="509">
        <f>A3.7.2!K33/A3.7.2!K$45</f>
        <v>-0.12178698012433094</v>
      </c>
      <c r="L33" s="510">
        <f>A3.7.2!L33/A3.7.2!L$38</f>
        <v>4.7633030694036106E-2</v>
      </c>
      <c r="M33" s="509">
        <f>A3.7.2!M33/A3.7.2!M$38</f>
        <v>5.0675871335410565E-2</v>
      </c>
      <c r="N33" s="509">
        <f>A3.7.2!N33/A3.7.2!N$45</f>
        <v>-0.27323980872945763</v>
      </c>
      <c r="O33" s="510">
        <f>A3.7.2!O33/A3.7.2!O$38</f>
        <v>4.4695191888419132E-2</v>
      </c>
      <c r="P33" s="13"/>
    </row>
    <row r="34" spans="2:31" s="31" customFormat="1" ht="13.35" customHeight="1" x14ac:dyDescent="0.2">
      <c r="B34" s="29"/>
      <c r="C34" s="405" t="s">
        <v>89</v>
      </c>
      <c r="D34" s="509">
        <f>A3.7.2!D34/A3.7.2!D$38</f>
        <v>2.4957551902446553E-2</v>
      </c>
      <c r="E34" s="509">
        <f>A3.7.2!E34/A3.7.2!E$45</f>
        <v>-0.25573039492841049</v>
      </c>
      <c r="F34" s="510">
        <f>A3.7.2!F34/A3.7.2!F$38</f>
        <v>1.7453162182379897E-2</v>
      </c>
      <c r="G34" s="509">
        <f>A3.7.2!G34/A3.7.2!G$38</f>
        <v>2.4815245526503358E-2</v>
      </c>
      <c r="H34" s="509">
        <f>A3.7.2!H34/A3.7.2!H$45</f>
        <v>-3.4681564482098859E-2</v>
      </c>
      <c r="I34" s="510">
        <f>A3.7.2!I34/A3.7.2!I$38</f>
        <v>1.9195816269699628E-2</v>
      </c>
      <c r="J34" s="509">
        <f>A3.7.2!J34/A3.7.2!J$38</f>
        <v>2.3756831652682626E-2</v>
      </c>
      <c r="K34" s="509">
        <f>A3.7.2!K34/A3.7.2!K$45</f>
        <v>-4.3537088995225605E-2</v>
      </c>
      <c r="L34" s="510">
        <f>A3.7.2!L34/A3.7.2!L$38</f>
        <v>1.7942419024860903E-2</v>
      </c>
      <c r="M34" s="509">
        <f>A3.7.2!M34/A3.7.2!M$38</f>
        <v>2.3768431538345708E-2</v>
      </c>
      <c r="N34" s="509">
        <f>A3.7.2!N34/A3.7.2!N$45</f>
        <v>-3.4413618237659462E-2</v>
      </c>
      <c r="O34" s="510">
        <f>A3.7.2!O34/A3.7.2!O$38</f>
        <v>1.8613229898437111E-2</v>
      </c>
      <c r="P34" s="13"/>
    </row>
    <row r="35" spans="2:31" s="31" customFormat="1" ht="13.35" customHeight="1" x14ac:dyDescent="0.2">
      <c r="B35" s="29"/>
      <c r="C35" s="405" t="s">
        <v>20</v>
      </c>
      <c r="D35" s="509">
        <f>A3.7.2!D35/A3.7.2!D$38</f>
        <v>4.3663656710658333E-2</v>
      </c>
      <c r="E35" s="509">
        <f>A3.7.2!E35/A3.7.2!E$45</f>
        <v>0.39051399793591796</v>
      </c>
      <c r="F35" s="510">
        <f>A3.7.2!F35/A3.7.2!F$38</f>
        <v>4.0501698409138455E-2</v>
      </c>
      <c r="G35" s="509">
        <f>A3.7.2!G35/A3.7.2!G$38</f>
        <v>4.4800615223018342E-2</v>
      </c>
      <c r="H35" s="509">
        <f>A3.7.2!H35/A3.7.2!H$45</f>
        <v>2.5360090609019774E-2</v>
      </c>
      <c r="I35" s="510">
        <f>A3.7.2!I35/A3.7.2!I$38</f>
        <v>4.6785824108084066E-2</v>
      </c>
      <c r="J35" s="509">
        <f>A3.7.2!J35/A3.7.2!J$38</f>
        <v>4.3761065352936647E-2</v>
      </c>
      <c r="K35" s="509">
        <f>A3.7.2!K35/A3.7.2!K$45</f>
        <v>2.7119228167124438E-2</v>
      </c>
      <c r="L35" s="510">
        <f>A3.7.2!L35/A3.7.2!L$38</f>
        <v>4.5911208138722154E-2</v>
      </c>
      <c r="M35" s="509">
        <f>A3.7.2!M35/A3.7.2!M$38</f>
        <v>3.988046285892996E-2</v>
      </c>
      <c r="N35" s="509">
        <f>A3.7.2!N35/A3.7.2!N$45</f>
        <v>5.9185261481631342E-2</v>
      </c>
      <c r="O35" s="510">
        <f>A3.7.2!O35/A3.7.2!O$38</f>
        <v>3.7926813364802796E-2</v>
      </c>
      <c r="P35" s="13"/>
    </row>
    <row r="36" spans="2:31" s="31" customFormat="1" ht="13.35" customHeight="1" x14ac:dyDescent="0.2">
      <c r="B36" s="29"/>
      <c r="C36" s="405" t="s">
        <v>90</v>
      </c>
      <c r="D36" s="509">
        <f>A3.7.2!D36/A3.7.2!D$38</f>
        <v>1.1692521416994674E-2</v>
      </c>
      <c r="E36" s="509">
        <f>A3.7.2!E36/A3.7.2!E$45</f>
        <v>-0.44232144849171784</v>
      </c>
      <c r="F36" s="510">
        <f>A3.7.2!F36/A3.7.2!F$38</f>
        <v>7.897049848084264E-3</v>
      </c>
      <c r="G36" s="509">
        <f>A3.7.2!G36/A3.7.2!G$38</f>
        <v>1.1160295607157594E-2</v>
      </c>
      <c r="H36" s="509">
        <f>A3.7.2!H36/A3.7.2!H$45</f>
        <v>-6.2866264880497194E-2</v>
      </c>
      <c r="I36" s="510">
        <f>A3.7.2!I36/A3.7.2!I$38</f>
        <v>7.074003249092034E-3</v>
      </c>
      <c r="J36" s="509">
        <f>A3.7.2!J36/A3.7.2!J$38</f>
        <v>1.0488030174736356E-2</v>
      </c>
      <c r="K36" s="509">
        <f>A3.7.2!K36/A3.7.2!K$45</f>
        <v>-7.739432266433785E-2</v>
      </c>
      <c r="L36" s="510">
        <f>A3.7.2!L36/A3.7.2!L$38</f>
        <v>7.6264211492208279E-3</v>
      </c>
      <c r="M36" s="509">
        <f>A3.7.2!M36/A3.7.2!M$38</f>
        <v>1.0054092872945456E-2</v>
      </c>
      <c r="N36" s="509">
        <f>A3.7.2!N36/A3.7.2!N$45</f>
        <v>-0.14452105501522655</v>
      </c>
      <c r="O36" s="510">
        <f>A3.7.2!O36/A3.7.2!O$38</f>
        <v>6.1090307479084163E-3</v>
      </c>
      <c r="P36" s="13"/>
    </row>
    <row r="37" spans="2:31" s="31" customFormat="1" ht="13.35" customHeight="1" x14ac:dyDescent="0.2">
      <c r="B37" s="97"/>
      <c r="C37" s="516" t="s">
        <v>21</v>
      </c>
      <c r="D37" s="514">
        <f>A3.7.2!D37/A3.7.2!D$38</f>
        <v>7.8143088677934706E-4</v>
      </c>
      <c r="E37" s="514">
        <f>A3.7.2!E37/A3.7.2!E$45</f>
        <v>2.8570061052110005E-2</v>
      </c>
      <c r="F37" s="515">
        <f>A3.7.2!F37/A3.7.2!F$38</f>
        <v>1.1838848629323229E-3</v>
      </c>
      <c r="G37" s="514">
        <f>A3.7.2!G37/A3.7.2!G$38</f>
        <v>7.5965037326030684E-4</v>
      </c>
      <c r="H37" s="514">
        <f>A3.7.2!H37/A3.7.2!H$45</f>
        <v>4.1942907041608163E-3</v>
      </c>
      <c r="I37" s="515">
        <f>A3.7.2!I37/A3.7.2!I$38</f>
        <v>1.8501944089407685E-3</v>
      </c>
      <c r="J37" s="514">
        <f>A3.7.2!J37/A3.7.2!J$38</f>
        <v>6.254329920714341E-4</v>
      </c>
      <c r="K37" s="514">
        <f>A3.7.2!K37/A3.7.2!K$45</f>
        <v>-5.1329547859839495E-4</v>
      </c>
      <c r="L37" s="515">
        <f>A3.7.2!L37/A3.7.2!L$38</f>
        <v>1.1162951515268835E-3</v>
      </c>
      <c r="M37" s="514">
        <f>A3.7.2!M37/A3.7.2!M$38</f>
        <v>4.2857308329375787E-4</v>
      </c>
      <c r="N37" s="514">
        <f>A3.7.2!N37/A3.7.2!N$45</f>
        <v>-2.6330096421162445E-4</v>
      </c>
      <c r="O37" s="515">
        <f>A3.7.2!O37/A3.7.2!O$38</f>
        <v>1.1251047323648818E-4</v>
      </c>
      <c r="P37" s="13"/>
    </row>
    <row r="38" spans="2:31" s="31" customFormat="1" ht="13.35" customHeight="1" x14ac:dyDescent="0.2">
      <c r="B38" s="97"/>
      <c r="C38" s="399" t="s">
        <v>22</v>
      </c>
      <c r="D38" s="512">
        <f>A3.7.2!D38/A3.7.2!D$38</f>
        <v>1</v>
      </c>
      <c r="E38" s="512">
        <f>A3.7.2!E45/A3.7.2!E$45</f>
        <v>1</v>
      </c>
      <c r="F38" s="513">
        <f>A3.7.2!F38/A3.7.2!F$38</f>
        <v>1</v>
      </c>
      <c r="G38" s="512">
        <f>A3.7.2!G38/A3.7.2!G$38</f>
        <v>1</v>
      </c>
      <c r="H38" s="512">
        <f>A3.7.2!H45/A3.7.2!H$45</f>
        <v>1</v>
      </c>
      <c r="I38" s="513">
        <f>A3.7.2!I38/A3.7.2!I$38</f>
        <v>1</v>
      </c>
      <c r="J38" s="512">
        <f>A3.7.2!J38/A3.7.2!J$38</f>
        <v>1</v>
      </c>
      <c r="K38" s="512">
        <f>A3.7.2!K45/A3.7.2!K$45</f>
        <v>1</v>
      </c>
      <c r="L38" s="513">
        <f>A3.7.2!L38/A3.7.2!L$38</f>
        <v>1</v>
      </c>
      <c r="M38" s="512">
        <f>A3.7.2!M38/A3.7.2!M$38</f>
        <v>1</v>
      </c>
      <c r="N38" s="512">
        <f>A3.7.2!N45/A3.7.2!N$45</f>
        <v>1</v>
      </c>
      <c r="O38" s="513">
        <f>A3.7.2!O38/A3.7.2!O$38</f>
        <v>1</v>
      </c>
      <c r="P38" s="41"/>
    </row>
    <row r="39" spans="2:31" s="31" customFormat="1" ht="13.35" customHeight="1" x14ac:dyDescent="0.2"/>
    <row r="40" spans="2:31" s="31" customFormat="1" ht="13.35" customHeight="1" x14ac:dyDescent="0.2">
      <c r="H40" s="167" t="s">
        <v>190</v>
      </c>
      <c r="I40" s="805" t="s">
        <v>190</v>
      </c>
    </row>
    <row r="41" spans="2:31" s="31" customFormat="1" ht="13.35" customHeight="1" x14ac:dyDescent="0.2"/>
    <row r="42" spans="2:31" s="31" customFormat="1" ht="13.35" customHeight="1" x14ac:dyDescent="0.2"/>
    <row r="43" spans="2:31" s="31" customFormat="1" ht="13.35" customHeight="1" x14ac:dyDescent="0.2">
      <c r="P43" s="24"/>
    </row>
    <row r="44" spans="2:31" s="10" customFormat="1" ht="13.35" customHeight="1" x14ac:dyDescent="0.2">
      <c r="B44" s="30"/>
      <c r="C44" s="22"/>
      <c r="D44" s="28"/>
      <c r="E44" s="28"/>
      <c r="F44" s="28"/>
      <c r="G44" s="28"/>
      <c r="H44" s="24"/>
      <c r="I44" s="24"/>
      <c r="J44" s="28"/>
      <c r="K44" s="24"/>
      <c r="L44" s="24"/>
      <c r="M44" s="28"/>
      <c r="N44" s="24"/>
      <c r="O44" s="24"/>
      <c r="P44" s="24"/>
      <c r="Q44" s="5"/>
      <c r="R44" s="5"/>
      <c r="S44" s="17"/>
      <c r="T44" s="18"/>
      <c r="U44" s="19"/>
      <c r="V44" s="19"/>
      <c r="W44" s="19"/>
      <c r="X44" s="19"/>
      <c r="Y44" s="19"/>
      <c r="Z44" s="19"/>
      <c r="AA44" s="19"/>
      <c r="AB44" s="19"/>
      <c r="AC44" s="20"/>
      <c r="AD44" s="21"/>
      <c r="AE44" s="21"/>
    </row>
  </sheetData>
  <mergeCells count="4">
    <mergeCell ref="D2:F2"/>
    <mergeCell ref="G2:I2"/>
    <mergeCell ref="J2:L2"/>
    <mergeCell ref="M2:O2"/>
  </mergeCells>
  <hyperlinks>
    <hyperlink ref="H40" location="CONTENTS!A1" display="CONTENTS!A1"/>
    <hyperlink ref="I40" location="CONTENTS!A1" display="CONTENTS!A1"/>
  </hyperlinks>
  <pageMargins left="0.98425196850393704" right="0.98425196850393704" top="0.98425196850393704" bottom="0.98425196850393704" header="0.51181102362204722" footer="0.51181102362204722"/>
  <pageSetup paperSize="9" scale="86"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P46"/>
  <sheetViews>
    <sheetView showGridLines="0" zoomScaleNormal="100" zoomScaleSheetLayoutView="90" workbookViewId="0"/>
  </sheetViews>
  <sheetFormatPr defaultColWidth="9.140625" defaultRowHeight="12.75" x14ac:dyDescent="0.2"/>
  <cols>
    <col min="1" max="1" width="3.7109375" style="56" customWidth="1"/>
    <col min="2" max="2" width="1.7109375" style="31" customWidth="1"/>
    <col min="3" max="3" width="1.7109375" style="71" customWidth="1"/>
    <col min="4" max="4" width="42.7109375" style="71" customWidth="1"/>
    <col min="5" max="7" width="9" style="71" customWidth="1"/>
    <col min="8" max="9" width="9" style="72" customWidth="1"/>
    <col min="10" max="16" width="9" style="5" customWidth="1"/>
    <col min="17" max="17" width="6.5703125" style="56" bestFit="1" customWidth="1"/>
    <col min="18" max="16384" width="9.140625" style="56"/>
  </cols>
  <sheetData>
    <row r="1" spans="2:16" s="55" customFormat="1" ht="15" customHeight="1" x14ac:dyDescent="0.2">
      <c r="B1" s="238" t="s">
        <v>379</v>
      </c>
      <c r="C1" s="57"/>
      <c r="D1" s="57"/>
      <c r="E1" s="58"/>
      <c r="F1" s="58"/>
      <c r="G1" s="58"/>
      <c r="H1" s="59"/>
      <c r="I1" s="59"/>
      <c r="J1" s="1"/>
      <c r="K1" s="1"/>
      <c r="L1" s="1"/>
      <c r="M1" s="1"/>
      <c r="N1" s="1"/>
      <c r="O1" s="1"/>
      <c r="P1" s="1"/>
    </row>
    <row r="2" spans="2:16" s="55" customFormat="1" ht="15" customHeight="1" x14ac:dyDescent="0.2">
      <c r="B2" s="450"/>
      <c r="C2" s="451" t="s">
        <v>141</v>
      </c>
      <c r="D2" s="453"/>
      <c r="E2" s="873" t="s">
        <v>107</v>
      </c>
      <c r="F2" s="874"/>
      <c r="G2" s="875"/>
      <c r="H2" s="882">
        <v>2010</v>
      </c>
      <c r="I2" s="883"/>
      <c r="J2" s="884"/>
      <c r="K2" s="882">
        <v>2011</v>
      </c>
      <c r="L2" s="883"/>
      <c r="M2" s="884"/>
      <c r="N2" s="883">
        <v>2012</v>
      </c>
      <c r="O2" s="883"/>
      <c r="P2" s="884"/>
    </row>
    <row r="3" spans="2:16" ht="38.1" customHeight="1" x14ac:dyDescent="0.2">
      <c r="B3" s="392"/>
      <c r="C3" s="879" t="s">
        <v>101</v>
      </c>
      <c r="D3" s="886"/>
      <c r="E3" s="402" t="s">
        <v>28</v>
      </c>
      <c r="F3" s="402" t="s">
        <v>76</v>
      </c>
      <c r="G3" s="394" t="s">
        <v>77</v>
      </c>
      <c r="H3" s="402" t="s">
        <v>28</v>
      </c>
      <c r="I3" s="402" t="s">
        <v>76</v>
      </c>
      <c r="J3" s="394" t="s">
        <v>77</v>
      </c>
      <c r="K3" s="402" t="s">
        <v>28</v>
      </c>
      <c r="L3" s="402" t="s">
        <v>76</v>
      </c>
      <c r="M3" s="394" t="s">
        <v>77</v>
      </c>
      <c r="N3" s="402" t="s">
        <v>28</v>
      </c>
      <c r="O3" s="402" t="s">
        <v>76</v>
      </c>
      <c r="P3" s="394" t="s">
        <v>77</v>
      </c>
    </row>
    <row r="4" spans="2:16" ht="13.35" customHeight="1" x14ac:dyDescent="0.2">
      <c r="B4" s="76"/>
      <c r="C4" s="723" t="s">
        <v>94</v>
      </c>
      <c r="D4" s="518"/>
      <c r="E4" s="40">
        <f>SUM(E5:E6)</f>
        <v>3820</v>
      </c>
      <c r="F4" s="40">
        <f t="shared" ref="F4:P4" si="0">SUM(F5:F6)</f>
        <v>-531.2285730000001</v>
      </c>
      <c r="G4" s="42">
        <f t="shared" si="0"/>
        <v>76.577438099999995</v>
      </c>
      <c r="H4" s="40">
        <f t="shared" si="0"/>
        <v>3969</v>
      </c>
      <c r="I4" s="40">
        <f t="shared" si="0"/>
        <v>-676.25892799999997</v>
      </c>
      <c r="J4" s="42">
        <f t="shared" si="0"/>
        <v>75.957587279999871</v>
      </c>
      <c r="K4" s="40">
        <f t="shared" si="0"/>
        <v>3843</v>
      </c>
      <c r="L4" s="40">
        <f t="shared" si="0"/>
        <v>-870.66248500000006</v>
      </c>
      <c r="M4" s="42">
        <f t="shared" si="0"/>
        <v>65.053662110000062</v>
      </c>
      <c r="N4" s="40">
        <f t="shared" si="0"/>
        <v>3327</v>
      </c>
      <c r="O4" s="40">
        <f t="shared" si="0"/>
        <v>-764.13577499999997</v>
      </c>
      <c r="P4" s="42">
        <f t="shared" si="0"/>
        <v>73.711818399999899</v>
      </c>
    </row>
    <row r="5" spans="2:16" s="125" customFormat="1" ht="13.35" customHeight="1" x14ac:dyDescent="0.2">
      <c r="B5" s="726"/>
      <c r="C5" s="724" t="s">
        <v>1</v>
      </c>
      <c r="D5" s="727"/>
      <c r="E5" s="128">
        <f>A3.7.2!D5</f>
        <v>3641</v>
      </c>
      <c r="F5" s="128">
        <f>A3.7.2!E5</f>
        <v>-551.72823000000005</v>
      </c>
      <c r="G5" s="129">
        <f>A3.7.2!F5</f>
        <v>72.040313959999992</v>
      </c>
      <c r="H5" s="128">
        <f>A3.7.2!G5</f>
        <v>3764</v>
      </c>
      <c r="I5" s="128">
        <f>A3.7.2!H5</f>
        <v>-663.46797700000002</v>
      </c>
      <c r="J5" s="129">
        <f>A3.7.2!I5</f>
        <v>69.990434419999872</v>
      </c>
      <c r="K5" s="128">
        <f>A3.7.2!J5</f>
        <v>3692</v>
      </c>
      <c r="L5" s="128">
        <f>A3.7.2!K5</f>
        <v>-854.69424200000003</v>
      </c>
      <c r="M5" s="129">
        <f>A3.7.2!L5</f>
        <v>62.228917410000058</v>
      </c>
      <c r="N5" s="128">
        <f>A3.7.2!M5</f>
        <v>3241</v>
      </c>
      <c r="O5" s="128">
        <f>A3.7.2!N5</f>
        <v>-757.91455599999995</v>
      </c>
      <c r="P5" s="129">
        <f>A3.7.2!O5</f>
        <v>70.650071269999899</v>
      </c>
    </row>
    <row r="6" spans="2:16" s="125" customFormat="1" ht="13.35" customHeight="1" x14ac:dyDescent="0.2">
      <c r="B6" s="728"/>
      <c r="C6" s="725" t="s">
        <v>9</v>
      </c>
      <c r="D6" s="729"/>
      <c r="E6" s="128">
        <f>A3.7.2!D21</f>
        <v>179</v>
      </c>
      <c r="F6" s="128">
        <f>A3.7.2!E21</f>
        <v>20.499656999999999</v>
      </c>
      <c r="G6" s="129">
        <f>A3.7.2!F21</f>
        <v>4.5371241399999995</v>
      </c>
      <c r="H6" s="128">
        <f>A3.7.2!G21</f>
        <v>205</v>
      </c>
      <c r="I6" s="128">
        <f>A3.7.2!H21</f>
        <v>-12.790951</v>
      </c>
      <c r="J6" s="129">
        <f>A3.7.2!I21</f>
        <v>5.9671528599999997</v>
      </c>
      <c r="K6" s="128">
        <f>A3.7.2!J21</f>
        <v>151</v>
      </c>
      <c r="L6" s="128">
        <f>A3.7.2!K21</f>
        <v>-15.968242999999999</v>
      </c>
      <c r="M6" s="129">
        <f>A3.7.2!L21</f>
        <v>2.8247446999999997</v>
      </c>
      <c r="N6" s="128">
        <f>A3.7.2!M21</f>
        <v>86</v>
      </c>
      <c r="O6" s="128">
        <f>A3.7.2!N21</f>
        <v>-6.2212189999999996</v>
      </c>
      <c r="P6" s="129">
        <f>A3.7.2!O21</f>
        <v>3.061747130000001</v>
      </c>
    </row>
    <row r="7" spans="2:16" ht="13.35" customHeight="1" x14ac:dyDescent="0.2">
      <c r="B7" s="76"/>
      <c r="C7" s="723" t="s">
        <v>95</v>
      </c>
      <c r="D7" s="518"/>
      <c r="E7" s="40">
        <f>SUM(E8:E10)</f>
        <v>29583</v>
      </c>
      <c r="F7" s="40">
        <f t="shared" ref="F7:P7" si="1">SUM(F8:F10)</f>
        <v>-62.060481999999993</v>
      </c>
      <c r="G7" s="42">
        <f t="shared" si="1"/>
        <v>475.02507499999984</v>
      </c>
      <c r="H7" s="40">
        <f t="shared" si="1"/>
        <v>30182</v>
      </c>
      <c r="I7" s="40">
        <f t="shared" si="1"/>
        <v>-839.23166400000002</v>
      </c>
      <c r="J7" s="42">
        <f t="shared" si="1"/>
        <v>423.84615172999975</v>
      </c>
      <c r="K7" s="40">
        <f t="shared" si="1"/>
        <v>29339</v>
      </c>
      <c r="L7" s="40">
        <f t="shared" si="1"/>
        <v>-958.84434800000008</v>
      </c>
      <c r="M7" s="42">
        <f t="shared" si="1"/>
        <v>409.15623112000014</v>
      </c>
      <c r="N7" s="40">
        <f t="shared" si="1"/>
        <v>25385</v>
      </c>
      <c r="O7" s="40">
        <f t="shared" si="1"/>
        <v>-610.23557600000004</v>
      </c>
      <c r="P7" s="42">
        <f t="shared" si="1"/>
        <v>387.18148250999991</v>
      </c>
    </row>
    <row r="8" spans="2:16" s="125" customFormat="1" ht="13.35" customHeight="1" x14ac:dyDescent="0.2">
      <c r="B8" s="728"/>
      <c r="C8" s="725" t="s">
        <v>302</v>
      </c>
      <c r="D8" s="729"/>
      <c r="E8" s="128">
        <f>A3.7.2!D6+A3.7.2!D8+A3.7.2!D9+A3.7.2!D10+A3.7.2!D15+A3.7.2!D16+A3.7.2!D18+A3.7.2!D20+A3.7.2!D22+A3.7.2!D23+A3.7.2!D28+A3.7.2!D31+A3.7.2!D32+A3.7.2!D36</f>
        <v>15784</v>
      </c>
      <c r="F8" s="128">
        <f>A3.7.2!E6+A3.7.2!E8+A3.7.2!E9+A3.7.2!E10+A3.7.2!E15+A3.7.2!E16+A3.7.2!E18+A3.7.2!E20+A3.7.2!E22+A3.7.2!E23+A3.7.2!E28+A3.7.2!E31+A3.7.2!E32+A3.7.2!E36</f>
        <v>-1.9486089999999905</v>
      </c>
      <c r="G8" s="129">
        <f>A3.7.2!F6+A3.7.2!F8+A3.7.2!F9+A3.7.2!F10+A3.7.2!F15+A3.7.2!F16+A3.7.2!F18+A3.7.2!F20+A3.7.2!F22+A3.7.2!F23+A3.7.2!F28+A3.7.2!F31+A3.7.2!F32+A3.7.2!F36</f>
        <v>284.58866313999994</v>
      </c>
      <c r="H8" s="128">
        <f>A3.7.2!G6+A3.7.2!G8+A3.7.2!G9+A3.7.2!G10+A3.7.2!G15+A3.7.2!G16+A3.7.2!G18+A3.7.2!G20+A3.7.2!G22+A3.7.2!G23+A3.7.2!G28+A3.7.2!G31+A3.7.2!G32+A3.7.2!G36</f>
        <v>15766</v>
      </c>
      <c r="I8" s="128">
        <f>A3.7.2!H6+A3.7.2!H8+A3.7.2!H9+A3.7.2!H10+A3.7.2!H15+A3.7.2!H16+A3.7.2!H18+A3.7.2!H20+A3.7.2!H22+A3.7.2!H23+A3.7.2!H28+A3.7.2!H31+A3.7.2!H32+A3.7.2!H36</f>
        <v>-456.26155899999998</v>
      </c>
      <c r="J8" s="129">
        <f>A3.7.2!I6+A3.7.2!I8+A3.7.2!I9+A3.7.2!I10+A3.7.2!I15+A3.7.2!I16+A3.7.2!I18+A3.7.2!I20+A3.7.2!I22+A3.7.2!I23+A3.7.2!I28+A3.7.2!I31+A3.7.2!I32+A3.7.2!I36</f>
        <v>253.15159057999995</v>
      </c>
      <c r="K8" s="128">
        <f>A3.7.2!J6+A3.7.2!J8+A3.7.2!J9+A3.7.2!J10+A3.7.2!J15+A3.7.2!J16+A3.7.2!J18+A3.7.2!J20+A3.7.2!J22+A3.7.2!J23+A3.7.2!J28+A3.7.2!J31+A3.7.2!J32+A3.7.2!J36</f>
        <v>14952</v>
      </c>
      <c r="L8" s="128">
        <f>A3.7.2!K6+A3.7.2!K8+A3.7.2!K9+A3.7.2!K10+A3.7.2!K15+A3.7.2!K16+A3.7.2!K18+A3.7.2!K20+A3.7.2!K22+A3.7.2!K23+A3.7.2!K28+A3.7.2!K31+A3.7.2!K32+A3.7.2!K36</f>
        <v>-403.53136599999999</v>
      </c>
      <c r="M8" s="129">
        <f>A3.7.2!L6+A3.7.2!L8+A3.7.2!L9+A3.7.2!L10+A3.7.2!L15+A3.7.2!L16+A3.7.2!L18+A3.7.2!L20+A3.7.2!L22+A3.7.2!L23+A3.7.2!L28+A3.7.2!L31+A3.7.2!L32+A3.7.2!L36</f>
        <v>252.14901657000004</v>
      </c>
      <c r="N8" s="128">
        <f>A3.7.2!M6+A3.7.2!M8+A3.7.2!M9+A3.7.2!M10+A3.7.2!M15+A3.7.2!M16+A3.7.2!M18+A3.7.2!M20+A3.7.2!M22+A3.7.2!M23+A3.7.2!M28+A3.7.2!M31+A3.7.2!M32+A3.7.2!M36</f>
        <v>12596</v>
      </c>
      <c r="O8" s="128">
        <f>A3.7.2!N6+A3.7.2!N8+A3.7.2!N9+A3.7.2!N10+A3.7.2!N15+A3.7.2!N16+A3.7.2!N18+A3.7.2!N20+A3.7.2!N22+A3.7.2!N23+A3.7.2!N28+A3.7.2!N31+A3.7.2!N32+A3.7.2!N36</f>
        <v>-216.55322899999999</v>
      </c>
      <c r="P8" s="129">
        <f>A3.7.2!O6+A3.7.2!O8+A3.7.2!O9+A3.7.2!O10+A3.7.2!O15+A3.7.2!O16+A3.7.2!O18+A3.7.2!O20+A3.7.2!O22+A3.7.2!O23+A3.7.2!O28+A3.7.2!O31+A3.7.2!O32+A3.7.2!O36</f>
        <v>242.03542624000002</v>
      </c>
    </row>
    <row r="9" spans="2:16" s="125" customFormat="1" ht="13.35" customHeight="1" x14ac:dyDescent="0.2">
      <c r="B9" s="728"/>
      <c r="C9" s="725" t="s">
        <v>84</v>
      </c>
      <c r="D9" s="729"/>
      <c r="E9" s="128">
        <f>A3.7.2!D13</f>
        <v>620</v>
      </c>
      <c r="F9" s="128">
        <f>A3.7.2!E13</f>
        <v>22.700621000000002</v>
      </c>
      <c r="G9" s="129">
        <f>A3.7.2!F13</f>
        <v>13.925940080000004</v>
      </c>
      <c r="H9" s="128">
        <f>A3.7.2!G13</f>
        <v>645</v>
      </c>
      <c r="I9" s="128">
        <f>A3.7.2!H13</f>
        <v>2.7974459999999999</v>
      </c>
      <c r="J9" s="129">
        <f>A3.7.2!I13</f>
        <v>10.818038480000009</v>
      </c>
      <c r="K9" s="128">
        <f>A3.7.2!J13</f>
        <v>624</v>
      </c>
      <c r="L9" s="128">
        <f>A3.7.2!K13</f>
        <v>27.449739999999998</v>
      </c>
      <c r="M9" s="129">
        <f>A3.7.2!L13</f>
        <v>13.379788019999999</v>
      </c>
      <c r="N9" s="128">
        <f>A3.7.2!M13</f>
        <v>562</v>
      </c>
      <c r="O9" s="128">
        <f>A3.7.2!N13</f>
        <v>-8.6665159999999997</v>
      </c>
      <c r="P9" s="129">
        <f>A3.7.2!O13</f>
        <v>10.919240169999995</v>
      </c>
    </row>
    <row r="10" spans="2:16" s="125" customFormat="1" ht="13.35" customHeight="1" x14ac:dyDescent="0.2">
      <c r="B10" s="728"/>
      <c r="C10" s="725" t="s">
        <v>4</v>
      </c>
      <c r="D10" s="727"/>
      <c r="E10" s="128">
        <f>A3.7.2!D11</f>
        <v>13179</v>
      </c>
      <c r="F10" s="128">
        <f>A3.7.2!E11</f>
        <v>-82.812494000000001</v>
      </c>
      <c r="G10" s="129">
        <f>A3.7.2!F11</f>
        <v>176.51047177999993</v>
      </c>
      <c r="H10" s="128">
        <f>A3.7.2!G11</f>
        <v>13771</v>
      </c>
      <c r="I10" s="128">
        <f>A3.7.2!H11</f>
        <v>-385.76755100000003</v>
      </c>
      <c r="J10" s="129">
        <f>A3.7.2!I11</f>
        <v>159.87652266999982</v>
      </c>
      <c r="K10" s="128">
        <f>A3.7.2!J11</f>
        <v>13763</v>
      </c>
      <c r="L10" s="128">
        <f>A3.7.2!K11</f>
        <v>-582.76272200000005</v>
      </c>
      <c r="M10" s="129">
        <f>A3.7.2!L11</f>
        <v>143.62742653000012</v>
      </c>
      <c r="N10" s="128">
        <f>A3.7.2!M11</f>
        <v>12227</v>
      </c>
      <c r="O10" s="128">
        <f>A3.7.2!N11</f>
        <v>-385.01583099999999</v>
      </c>
      <c r="P10" s="129">
        <f>A3.7.2!O11</f>
        <v>134.22681609999992</v>
      </c>
    </row>
    <row r="11" spans="2:16" ht="13.35" customHeight="1" x14ac:dyDescent="0.2">
      <c r="B11" s="76"/>
      <c r="C11" s="723" t="s">
        <v>96</v>
      </c>
      <c r="D11" s="518"/>
      <c r="E11" s="40">
        <f>SUM(E12:E15)</f>
        <v>70172</v>
      </c>
      <c r="F11" s="40">
        <f t="shared" ref="F11:P11" si="2">SUM(F12:F15)</f>
        <v>404.50116600000001</v>
      </c>
      <c r="G11" s="42">
        <f t="shared" si="2"/>
        <v>950.38693453999974</v>
      </c>
      <c r="H11" s="40">
        <f t="shared" si="2"/>
        <v>72396</v>
      </c>
      <c r="I11" s="40">
        <f t="shared" si="2"/>
        <v>-471.25965100000019</v>
      </c>
      <c r="J11" s="42">
        <f t="shared" si="2"/>
        <v>934.08761532000096</v>
      </c>
      <c r="K11" s="40">
        <f t="shared" si="2"/>
        <v>70681</v>
      </c>
      <c r="L11" s="40">
        <f t="shared" si="2"/>
        <v>-29.177056999999991</v>
      </c>
      <c r="M11" s="42">
        <f t="shared" si="2"/>
        <v>1023.3690909399991</v>
      </c>
      <c r="N11" s="40">
        <f t="shared" si="2"/>
        <v>57584</v>
      </c>
      <c r="O11" s="40">
        <f t="shared" si="2"/>
        <v>525.05010400000015</v>
      </c>
      <c r="P11" s="42">
        <f t="shared" si="2"/>
        <v>937.99993489999997</v>
      </c>
    </row>
    <row r="12" spans="2:16" s="125" customFormat="1" ht="13.35" customHeight="1" x14ac:dyDescent="0.2">
      <c r="B12" s="728"/>
      <c r="C12" s="725" t="s">
        <v>307</v>
      </c>
      <c r="D12" s="729"/>
      <c r="E12" s="128">
        <f>A3.7.2!D7+A3.7.2!D27+A3.7.2!D30+A3.7.2!D34+A3.7.2!D35</f>
        <v>31470</v>
      </c>
      <c r="F12" s="128">
        <f>A3.7.2!E7+A3.7.2!E27+A3.7.2!E30+A3.7.2!E34+A3.7.2!E35</f>
        <v>-371.527173</v>
      </c>
      <c r="G12" s="129">
        <f>A3.7.2!F7+A3.7.2!F27+A3.7.2!F30+A3.7.2!F34+A3.7.2!F35</f>
        <v>298.72519984000002</v>
      </c>
      <c r="H12" s="128">
        <f>A3.7.2!G7+A3.7.2!G27+A3.7.2!G30+A3.7.2!G34+A3.7.2!G35</f>
        <v>32692</v>
      </c>
      <c r="I12" s="128">
        <f>A3.7.2!H7+A3.7.2!H27+A3.7.2!H30+A3.7.2!H34+A3.7.2!H35</f>
        <v>-663.361853</v>
      </c>
      <c r="J12" s="129">
        <f>A3.7.2!I7+A3.7.2!I27+A3.7.2!I30+A3.7.2!I34+A3.7.2!I35</f>
        <v>316.52939342000047</v>
      </c>
      <c r="K12" s="128">
        <f>A3.7.2!J7+A3.7.2!J27+A3.7.2!J30+A3.7.2!J34+A3.7.2!J35</f>
        <v>31765</v>
      </c>
      <c r="L12" s="128">
        <f>A3.7.2!K7+A3.7.2!K27+A3.7.2!K30+A3.7.2!K34+A3.7.2!K35</f>
        <v>-648.95600000000013</v>
      </c>
      <c r="M12" s="129">
        <f>A3.7.2!L7+A3.7.2!L27+A3.7.2!L30+A3.7.2!L34+A3.7.2!L35</f>
        <v>338.72517103000024</v>
      </c>
      <c r="N12" s="128">
        <f>A3.7.2!M7+A3.7.2!M27+A3.7.2!M30+A3.7.2!M34+A3.7.2!M35</f>
        <v>25519</v>
      </c>
      <c r="O12" s="128">
        <f>A3.7.2!N7+A3.7.2!N27+A3.7.2!N30+A3.7.2!N34+A3.7.2!N35</f>
        <v>-424.29789399999999</v>
      </c>
      <c r="P12" s="129">
        <f>A3.7.2!O7+A3.7.2!O27+A3.7.2!O30+A3.7.2!O34+A3.7.2!O35</f>
        <v>291.24520830000017</v>
      </c>
    </row>
    <row r="13" spans="2:16" s="125" customFormat="1" ht="13.35" customHeight="1" x14ac:dyDescent="0.2">
      <c r="B13" s="728"/>
      <c r="C13" s="725" t="s">
        <v>300</v>
      </c>
      <c r="D13" s="729"/>
      <c r="E13" s="128">
        <f>A3.7.2!D33</f>
        <v>5724</v>
      </c>
      <c r="F13" s="128">
        <f>A3.7.2!E33</f>
        <v>-233.92635999999999</v>
      </c>
      <c r="G13" s="129">
        <f>A3.7.2!F33</f>
        <v>73.567715399999912</v>
      </c>
      <c r="H13" s="128">
        <f>A3.7.2!G33</f>
        <v>5844</v>
      </c>
      <c r="I13" s="128">
        <f>A3.7.2!H33</f>
        <v>-397.69249500000001</v>
      </c>
      <c r="J13" s="129">
        <f>A3.7.2!I33</f>
        <v>64.483231180000004</v>
      </c>
      <c r="K13" s="128">
        <f>A3.7.2!J33</f>
        <v>5565</v>
      </c>
      <c r="L13" s="128">
        <f>A3.7.2!K33</f>
        <v>-226.479749</v>
      </c>
      <c r="M13" s="129">
        <f>A3.7.2!L33</f>
        <v>71.413944759999978</v>
      </c>
      <c r="N13" s="128">
        <f>A3.7.2!M33</f>
        <v>4375</v>
      </c>
      <c r="O13" s="128">
        <f>A3.7.2!N33</f>
        <v>-232.12949499999999</v>
      </c>
      <c r="P13" s="129">
        <f>A3.7.2!O33</f>
        <v>62.530836980000004</v>
      </c>
    </row>
    <row r="14" spans="2:16" s="125" customFormat="1" ht="24.95" customHeight="1" x14ac:dyDescent="0.2">
      <c r="B14" s="728"/>
      <c r="C14" s="887" t="s">
        <v>309</v>
      </c>
      <c r="D14" s="888"/>
      <c r="E14" s="128">
        <f>A3.7.2!D4+A3.7.2!D14+A3.7.2!D17+A3.7.2!D26</f>
        <v>25489</v>
      </c>
      <c r="F14" s="128">
        <f>A3.7.2!E4+A3.7.2!E14+A3.7.2!E17+A3.7.2!E26</f>
        <v>791.93055099999992</v>
      </c>
      <c r="G14" s="129">
        <f>A3.7.2!F4+A3.7.2!F14+A3.7.2!F17+A3.7.2!F26</f>
        <v>462.44810676999975</v>
      </c>
      <c r="H14" s="128">
        <f>A3.7.2!G4+A3.7.2!G14+A3.7.2!G17+A3.7.2!G26</f>
        <v>26075</v>
      </c>
      <c r="I14" s="128">
        <f>A3.7.2!H4+A3.7.2!H14+A3.7.2!H17+A3.7.2!H26</f>
        <v>334.42686699999996</v>
      </c>
      <c r="J14" s="129">
        <f>A3.7.2!I4+A3.7.2!I14+A3.7.2!I17+A3.7.2!I26</f>
        <v>413.00036749000043</v>
      </c>
      <c r="K14" s="128">
        <f>A3.7.2!J4+A3.7.2!J14+A3.7.2!J17+A3.7.2!J26</f>
        <v>25615</v>
      </c>
      <c r="L14" s="128">
        <f>A3.7.2!K4+A3.7.2!K14+A3.7.2!K17+A3.7.2!K26</f>
        <v>534.29653700000006</v>
      </c>
      <c r="M14" s="129">
        <f>A3.7.2!L4+A3.7.2!L14+A3.7.2!L17+A3.7.2!L26</f>
        <v>451.12520220999875</v>
      </c>
      <c r="N14" s="128">
        <f>A3.7.2!M4+A3.7.2!M14+A3.7.2!M17+A3.7.2!M26</f>
        <v>21034</v>
      </c>
      <c r="O14" s="128">
        <f>A3.7.2!N4+A3.7.2!N14+A3.7.2!N17+A3.7.2!N26</f>
        <v>878.531431</v>
      </c>
      <c r="P14" s="129">
        <f>A3.7.2!O4+A3.7.2!O14+A3.7.2!O17+A3.7.2!O26</f>
        <v>434.73346928999973</v>
      </c>
    </row>
    <row r="15" spans="2:16" ht="13.15" customHeight="1" x14ac:dyDescent="0.2">
      <c r="B15" s="77"/>
      <c r="C15" s="725" t="s">
        <v>310</v>
      </c>
      <c r="D15" s="519"/>
      <c r="E15" s="128">
        <f>A3.7.2!D12+A3.7.2!D19+A3.7.2!D24+A3.7.2!D25+A3.7.2!D29</f>
        <v>7489</v>
      </c>
      <c r="F15" s="128">
        <f>A3.7.2!E12+A3.7.2!E19+A3.7.2!E24+A3.7.2!E25+A3.7.2!E29</f>
        <v>218.02414800000005</v>
      </c>
      <c r="G15" s="129">
        <f>A3.7.2!F12+A3.7.2!F19+A3.7.2!F24+A3.7.2!F25+A3.7.2!F29</f>
        <v>115.64591252999999</v>
      </c>
      <c r="H15" s="128">
        <f>A3.7.2!G12+A3.7.2!G19+A3.7.2!G24+A3.7.2!G25+A3.7.2!G29</f>
        <v>7785</v>
      </c>
      <c r="I15" s="128">
        <f>A3.7.2!H12+A3.7.2!H19+A3.7.2!H24+A3.7.2!H25+A3.7.2!H29</f>
        <v>255.36783</v>
      </c>
      <c r="J15" s="129">
        <f>A3.7.2!I12+A3.7.2!I19+A3.7.2!I24+A3.7.2!I25+A3.7.2!I29</f>
        <v>140.07462323000007</v>
      </c>
      <c r="K15" s="128">
        <f>A3.7.2!J12+A3.7.2!J19+A3.7.2!J24+A3.7.2!J25+A3.7.2!J29</f>
        <v>7736</v>
      </c>
      <c r="L15" s="128">
        <f>A3.7.2!K12+A3.7.2!K19+A3.7.2!K24+A3.7.2!K25+A3.7.2!K29</f>
        <v>311.96215500000005</v>
      </c>
      <c r="M15" s="129">
        <f>A3.7.2!L12+A3.7.2!L19+A3.7.2!L24+A3.7.2!L25+A3.7.2!L29</f>
        <v>162.10477294000006</v>
      </c>
      <c r="N15" s="128">
        <f>A3.7.2!M12+A3.7.2!M19+A3.7.2!M24+A3.7.2!M25+A3.7.2!M29</f>
        <v>6656</v>
      </c>
      <c r="O15" s="128">
        <f>A3.7.2!N12+A3.7.2!N19+A3.7.2!N24+A3.7.2!N25+A3.7.2!N29</f>
        <v>302.94606200000004</v>
      </c>
      <c r="P15" s="129">
        <f>A3.7.2!O12+A3.7.2!O19+A3.7.2!O24+A3.7.2!O25+A3.7.2!O29</f>
        <v>149.49042032999995</v>
      </c>
    </row>
    <row r="16" spans="2:16" ht="13.15" customHeight="1" x14ac:dyDescent="0.2">
      <c r="B16" s="520"/>
      <c r="C16" s="78" t="s">
        <v>311</v>
      </c>
      <c r="D16" s="521"/>
      <c r="E16" s="80">
        <f>A3.7.2!D37</f>
        <v>81</v>
      </c>
      <c r="F16" s="80">
        <f>A3.7.2!E37</f>
        <v>5.2438640000000003</v>
      </c>
      <c r="G16" s="81">
        <f>A3.7.2!F37</f>
        <v>1.7802902300000003</v>
      </c>
      <c r="H16" s="80">
        <f>A3.7.2!G37</f>
        <v>81</v>
      </c>
      <c r="I16" s="80">
        <f>A3.7.2!H37</f>
        <v>8.2982030000000009</v>
      </c>
      <c r="J16" s="81">
        <f>A3.7.2!I37</f>
        <v>2.6578953900000006</v>
      </c>
      <c r="K16" s="80">
        <f>A3.7.2!J37</f>
        <v>65</v>
      </c>
      <c r="L16" s="80">
        <f>A3.7.2!K37</f>
        <v>-0.95454399999999995</v>
      </c>
      <c r="M16" s="81">
        <f>A3.7.2!L37</f>
        <v>1.6736084000000002</v>
      </c>
      <c r="N16" s="80">
        <f>A3.7.2!M37</f>
        <v>37</v>
      </c>
      <c r="O16" s="80">
        <f>A3.7.2!N37</f>
        <v>-0.223686</v>
      </c>
      <c r="P16" s="81">
        <f>A3.7.2!O37</f>
        <v>0.15740785000000002</v>
      </c>
    </row>
    <row r="17" spans="2:16" s="31" customFormat="1" ht="13.35" customHeight="1" x14ac:dyDescent="0.2">
      <c r="B17" s="97"/>
      <c r="C17" s="511" t="s">
        <v>22</v>
      </c>
      <c r="D17" s="522"/>
      <c r="E17" s="80">
        <f>E4+E7+E11+E16</f>
        <v>103656</v>
      </c>
      <c r="F17" s="487"/>
      <c r="G17" s="81">
        <f>G4+G7+G11+G16</f>
        <v>1503.7697378699995</v>
      </c>
      <c r="H17" s="80">
        <f>H4+H7+H11+H16</f>
        <v>106628</v>
      </c>
      <c r="I17" s="487"/>
      <c r="J17" s="81">
        <f>J4+J7+J11+J16</f>
        <v>1436.5492497200005</v>
      </c>
      <c r="K17" s="80">
        <f>K4+K7+K11+K16</f>
        <v>103928</v>
      </c>
      <c r="L17" s="487"/>
      <c r="M17" s="81">
        <f>M4+M7+M11+M16</f>
        <v>1499.2525925699993</v>
      </c>
      <c r="N17" s="80">
        <f>N4+N7+N11+N16</f>
        <v>86333</v>
      </c>
      <c r="O17" s="487"/>
      <c r="P17" s="81">
        <f>P4+P7+P11+P16</f>
        <v>1399.0506436599999</v>
      </c>
    </row>
    <row r="18" spans="2:16" s="31" customFormat="1" ht="13.35" customHeight="1" x14ac:dyDescent="0.2">
      <c r="B18" s="29"/>
      <c r="C18" s="655" t="s">
        <v>161</v>
      </c>
      <c r="D18" s="764"/>
      <c r="E18" s="765"/>
      <c r="F18" s="765"/>
      <c r="G18" s="766"/>
      <c r="H18" s="765"/>
      <c r="I18" s="765"/>
      <c r="J18" s="766"/>
      <c r="K18" s="765"/>
      <c r="L18" s="765"/>
      <c r="M18" s="766"/>
      <c r="N18" s="765"/>
      <c r="O18" s="765"/>
      <c r="P18" s="766"/>
    </row>
    <row r="19" spans="2:16" s="31" customFormat="1" ht="13.35" customHeight="1" x14ac:dyDescent="0.2">
      <c r="B19" s="76"/>
      <c r="C19" s="723" t="s">
        <v>330</v>
      </c>
      <c r="D19" s="518"/>
      <c r="E19" s="765">
        <f>E4/E$17</f>
        <v>3.6852666512309951E-2</v>
      </c>
      <c r="F19" s="765"/>
      <c r="G19" s="766">
        <f t="shared" ref="G19:P19" si="3">G4/G$17</f>
        <v>5.0923646201623519E-2</v>
      </c>
      <c r="H19" s="765">
        <f t="shared" si="3"/>
        <v>3.7222868289755039E-2</v>
      </c>
      <c r="I19" s="765"/>
      <c r="J19" s="766">
        <f t="shared" si="3"/>
        <v>5.2875031813079051E-2</v>
      </c>
      <c r="K19" s="765">
        <f t="shared" si="3"/>
        <v>3.6977522900469559E-2</v>
      </c>
      <c r="L19" s="765"/>
      <c r="M19" s="766">
        <f t="shared" si="3"/>
        <v>4.3390728441887114E-2</v>
      </c>
      <c r="N19" s="765">
        <f t="shared" si="3"/>
        <v>3.8536828327522497E-2</v>
      </c>
      <c r="O19" s="765"/>
      <c r="P19" s="766">
        <f t="shared" si="3"/>
        <v>5.2687026544775667E-2</v>
      </c>
    </row>
    <row r="20" spans="2:16" s="31" customFormat="1" ht="13.35" customHeight="1" x14ac:dyDescent="0.2">
      <c r="B20" s="726"/>
      <c r="C20" s="724" t="s">
        <v>1</v>
      </c>
      <c r="D20" s="727"/>
      <c r="E20" s="767">
        <f t="shared" ref="E20:P20" si="4">E5/E$17</f>
        <v>3.5125800725476573E-2</v>
      </c>
      <c r="F20" s="767"/>
      <c r="G20" s="768">
        <f t="shared" si="4"/>
        <v>4.7906479393607704E-2</v>
      </c>
      <c r="H20" s="767">
        <f t="shared" si="4"/>
        <v>3.5300296357429567E-2</v>
      </c>
      <c r="I20" s="767"/>
      <c r="J20" s="768">
        <f t="shared" si="4"/>
        <v>4.8721221659223858E-2</v>
      </c>
      <c r="K20" s="767">
        <f t="shared" si="4"/>
        <v>3.5524593949657457E-2</v>
      </c>
      <c r="L20" s="767"/>
      <c r="M20" s="768">
        <f t="shared" si="4"/>
        <v>4.1506626514033945E-2</v>
      </c>
      <c r="N20" s="767">
        <f t="shared" si="4"/>
        <v>3.7540685485272146E-2</v>
      </c>
      <c r="O20" s="767"/>
      <c r="P20" s="768">
        <f t="shared" si="4"/>
        <v>5.0498580298119232E-2</v>
      </c>
    </row>
    <row r="21" spans="2:16" s="31" customFormat="1" ht="13.35" customHeight="1" x14ac:dyDescent="0.2">
      <c r="B21" s="728"/>
      <c r="C21" s="725" t="s">
        <v>9</v>
      </c>
      <c r="D21" s="729"/>
      <c r="E21" s="767">
        <f t="shared" ref="E21:P21" si="5">E6/E$17</f>
        <v>1.7268657868333718E-3</v>
      </c>
      <c r="F21" s="767"/>
      <c r="G21" s="768">
        <f t="shared" si="5"/>
        <v>3.0171668080158113E-3</v>
      </c>
      <c r="H21" s="767">
        <f t="shared" si="5"/>
        <v>1.922571932325468E-3</v>
      </c>
      <c r="I21" s="767"/>
      <c r="J21" s="768">
        <f t="shared" si="5"/>
        <v>4.153810153855195E-3</v>
      </c>
      <c r="K21" s="767">
        <f t="shared" si="5"/>
        <v>1.4529289508121007E-3</v>
      </c>
      <c r="L21" s="767"/>
      <c r="M21" s="768">
        <f t="shared" si="5"/>
        <v>1.8841019278531706E-3</v>
      </c>
      <c r="N21" s="767">
        <f t="shared" si="5"/>
        <v>9.9614284225035626E-4</v>
      </c>
      <c r="O21" s="767"/>
      <c r="P21" s="768">
        <f t="shared" si="5"/>
        <v>2.1884462466564385E-3</v>
      </c>
    </row>
    <row r="22" spans="2:16" s="31" customFormat="1" ht="13.35" customHeight="1" x14ac:dyDescent="0.2">
      <c r="B22" s="76"/>
      <c r="C22" s="723" t="s">
        <v>331</v>
      </c>
      <c r="D22" s="518"/>
      <c r="E22" s="765">
        <f t="shared" ref="E22:P22" si="6">E7/E$17</f>
        <v>0.28539592498263489</v>
      </c>
      <c r="F22" s="765"/>
      <c r="G22" s="766">
        <f t="shared" si="6"/>
        <v>0.31588950291874118</v>
      </c>
      <c r="H22" s="765">
        <f t="shared" si="6"/>
        <v>0.28305885883632814</v>
      </c>
      <c r="I22" s="765"/>
      <c r="J22" s="766">
        <f t="shared" si="6"/>
        <v>0.29504463687034199</v>
      </c>
      <c r="K22" s="765">
        <f t="shared" si="6"/>
        <v>0.28230120852898161</v>
      </c>
      <c r="L22" s="765"/>
      <c r="M22" s="766">
        <f t="shared" si="6"/>
        <v>0.27290680246123827</v>
      </c>
      <c r="N22" s="765">
        <f t="shared" si="6"/>
        <v>0.29403588430843364</v>
      </c>
      <c r="O22" s="765"/>
      <c r="P22" s="766">
        <f t="shared" si="6"/>
        <v>0.27674586639487908</v>
      </c>
    </row>
    <row r="23" spans="2:16" s="31" customFormat="1" ht="13.35" customHeight="1" x14ac:dyDescent="0.2">
      <c r="B23" s="728"/>
      <c r="C23" s="725" t="s">
        <v>93</v>
      </c>
      <c r="D23" s="729"/>
      <c r="E23" s="767">
        <f t="shared" ref="E23:P23" si="7">E8/E$17</f>
        <v>0.15227290267808907</v>
      </c>
      <c r="F23" s="767"/>
      <c r="G23" s="768">
        <f t="shared" si="7"/>
        <v>0.1892501597638897</v>
      </c>
      <c r="H23" s="767">
        <f t="shared" si="7"/>
        <v>0.14785984919533332</v>
      </c>
      <c r="I23" s="767"/>
      <c r="J23" s="768">
        <f t="shared" si="7"/>
        <v>0.176222006053285</v>
      </c>
      <c r="K23" s="767">
        <f t="shared" si="7"/>
        <v>0.14386883226849356</v>
      </c>
      <c r="L23" s="767"/>
      <c r="M23" s="768">
        <f t="shared" si="7"/>
        <v>0.16818314526824962</v>
      </c>
      <c r="N23" s="767">
        <f t="shared" si="7"/>
        <v>0.14590017722076146</v>
      </c>
      <c r="O23" s="767"/>
      <c r="P23" s="768">
        <f t="shared" si="7"/>
        <v>0.17299976047101548</v>
      </c>
    </row>
    <row r="24" spans="2:16" s="31" customFormat="1" ht="13.35" customHeight="1" x14ac:dyDescent="0.2">
      <c r="B24" s="728"/>
      <c r="C24" s="725" t="s">
        <v>84</v>
      </c>
      <c r="D24" s="729"/>
      <c r="E24" s="767">
        <f t="shared" ref="E24:P24" si="8">E9/E$17</f>
        <v>5.9813228370764835E-3</v>
      </c>
      <c r="F24" s="767"/>
      <c r="G24" s="768">
        <f t="shared" si="8"/>
        <v>9.2606864796503149E-3</v>
      </c>
      <c r="H24" s="767">
        <f t="shared" si="8"/>
        <v>6.049067787072814E-3</v>
      </c>
      <c r="I24" s="767"/>
      <c r="J24" s="768">
        <f t="shared" si="8"/>
        <v>7.5305726428165033E-3</v>
      </c>
      <c r="K24" s="767">
        <f t="shared" si="8"/>
        <v>6.0041567238857674E-3</v>
      </c>
      <c r="L24" s="767"/>
      <c r="M24" s="768">
        <f t="shared" si="8"/>
        <v>8.9243054081130785E-3</v>
      </c>
      <c r="N24" s="767">
        <f t="shared" si="8"/>
        <v>6.5096776435430255E-3</v>
      </c>
      <c r="O24" s="767"/>
      <c r="P24" s="768">
        <f t="shared" si="8"/>
        <v>7.8047497561879618E-3</v>
      </c>
    </row>
    <row r="25" spans="2:16" s="31" customFormat="1" ht="13.35" customHeight="1" x14ac:dyDescent="0.2">
      <c r="B25" s="728"/>
      <c r="C25" s="725" t="s">
        <v>4</v>
      </c>
      <c r="D25" s="727"/>
      <c r="E25" s="767">
        <f t="shared" ref="E25:P25" si="9">E10/E$17</f>
        <v>0.12714169946746931</v>
      </c>
      <c r="F25" s="767"/>
      <c r="G25" s="768">
        <f t="shared" si="9"/>
        <v>0.11737865667520117</v>
      </c>
      <c r="H25" s="767">
        <f t="shared" si="9"/>
        <v>0.12914994185392203</v>
      </c>
      <c r="I25" s="767"/>
      <c r="J25" s="768">
        <f t="shared" si="9"/>
        <v>0.11129205817424048</v>
      </c>
      <c r="K25" s="767">
        <f t="shared" si="9"/>
        <v>0.13242821953660228</v>
      </c>
      <c r="L25" s="767"/>
      <c r="M25" s="768">
        <f t="shared" si="9"/>
        <v>9.57993517848756E-2</v>
      </c>
      <c r="N25" s="767">
        <f t="shared" si="9"/>
        <v>0.14162602944412914</v>
      </c>
      <c r="O25" s="767"/>
      <c r="P25" s="768">
        <f t="shared" si="9"/>
        <v>9.5941356167675657E-2</v>
      </c>
    </row>
    <row r="26" spans="2:16" s="31" customFormat="1" ht="13.35" customHeight="1" x14ac:dyDescent="0.2">
      <c r="B26" s="76"/>
      <c r="C26" s="723" t="s">
        <v>332</v>
      </c>
      <c r="D26" s="518"/>
      <c r="E26" s="765">
        <f t="shared" ref="E26:P26" si="10">E11/E$17</f>
        <v>0.67696997761827582</v>
      </c>
      <c r="F26" s="765"/>
      <c r="G26" s="766">
        <f t="shared" si="10"/>
        <v>0.63200296601670303</v>
      </c>
      <c r="H26" s="765">
        <f t="shared" si="10"/>
        <v>0.67895862250065653</v>
      </c>
      <c r="I26" s="765"/>
      <c r="J26" s="766">
        <f t="shared" si="10"/>
        <v>0.65023013690763831</v>
      </c>
      <c r="K26" s="765">
        <f t="shared" si="10"/>
        <v>0.68009583557847741</v>
      </c>
      <c r="L26" s="765"/>
      <c r="M26" s="766">
        <f t="shared" si="10"/>
        <v>0.68258617394534771</v>
      </c>
      <c r="N26" s="765">
        <f t="shared" si="10"/>
        <v>0.66699871428075008</v>
      </c>
      <c r="O26" s="765"/>
      <c r="P26" s="766">
        <f t="shared" si="10"/>
        <v>0.67045459658710871</v>
      </c>
    </row>
    <row r="27" spans="2:16" s="31" customFormat="1" ht="13.35" customHeight="1" x14ac:dyDescent="0.2">
      <c r="B27" s="728"/>
      <c r="C27" s="725" t="s">
        <v>97</v>
      </c>
      <c r="D27" s="729"/>
      <c r="E27" s="767">
        <f t="shared" ref="E27:P27" si="11">E12/E$17</f>
        <v>0.30360037045612409</v>
      </c>
      <c r="F27" s="767"/>
      <c r="G27" s="768">
        <f t="shared" si="11"/>
        <v>0.19865089203292954</v>
      </c>
      <c r="H27" s="767">
        <f t="shared" si="11"/>
        <v>0.3065986420077278</v>
      </c>
      <c r="I27" s="767"/>
      <c r="J27" s="768">
        <f t="shared" si="11"/>
        <v>0.22034009170357061</v>
      </c>
      <c r="K27" s="767">
        <f t="shared" si="11"/>
        <v>0.30564429220229389</v>
      </c>
      <c r="L27" s="767"/>
      <c r="M27" s="768">
        <f t="shared" si="11"/>
        <v>0.22592935487232474</v>
      </c>
      <c r="N27" s="767">
        <f t="shared" si="11"/>
        <v>0.29558801385333533</v>
      </c>
      <c r="O27" s="767"/>
      <c r="P27" s="768">
        <f t="shared" si="11"/>
        <v>0.20817345649338709</v>
      </c>
    </row>
    <row r="28" spans="2:16" s="31" customFormat="1" ht="13.35" customHeight="1" x14ac:dyDescent="0.2">
      <c r="B28" s="728"/>
      <c r="C28" s="725" t="s">
        <v>300</v>
      </c>
      <c r="D28" s="729"/>
      <c r="E28" s="767">
        <f t="shared" ref="E28:P28" si="12">E13/E$17</f>
        <v>5.522111599907386E-2</v>
      </c>
      <c r="F28" s="767"/>
      <c r="G28" s="768">
        <f t="shared" si="12"/>
        <v>4.8922194367472915E-2</v>
      </c>
      <c r="H28" s="767">
        <f t="shared" si="12"/>
        <v>5.4807367670780656E-2</v>
      </c>
      <c r="I28" s="767"/>
      <c r="J28" s="768">
        <f t="shared" si="12"/>
        <v>4.4887588220569888E-2</v>
      </c>
      <c r="K28" s="767">
        <f t="shared" si="12"/>
        <v>5.3546686167346626E-2</v>
      </c>
      <c r="L28" s="767"/>
      <c r="M28" s="768">
        <f t="shared" si="12"/>
        <v>4.7633030694036106E-2</v>
      </c>
      <c r="N28" s="767">
        <f t="shared" si="12"/>
        <v>5.0675871335410565E-2</v>
      </c>
      <c r="O28" s="767"/>
      <c r="P28" s="768">
        <f t="shared" si="12"/>
        <v>4.4695191888419139E-2</v>
      </c>
    </row>
    <row r="29" spans="2:16" s="31" customFormat="1" ht="24.95" customHeight="1" x14ac:dyDescent="0.2">
      <c r="B29" s="728"/>
      <c r="C29" s="887" t="s">
        <v>98</v>
      </c>
      <c r="D29" s="888"/>
      <c r="E29" s="767">
        <f t="shared" ref="E29:P29" si="13">E14/E$17</f>
        <v>0.24589989966813305</v>
      </c>
      <c r="F29" s="767"/>
      <c r="G29" s="768">
        <f t="shared" si="13"/>
        <v>0.30752587655143931</v>
      </c>
      <c r="H29" s="767">
        <f t="shared" si="13"/>
        <v>0.24454177139212965</v>
      </c>
      <c r="I29" s="767"/>
      <c r="J29" s="768">
        <f t="shared" si="13"/>
        <v>0.28749475005503555</v>
      </c>
      <c r="K29" s="767">
        <f t="shared" si="13"/>
        <v>0.24646870910630436</v>
      </c>
      <c r="L29" s="767"/>
      <c r="M29" s="768">
        <f t="shared" si="13"/>
        <v>0.30090006476939674</v>
      </c>
      <c r="N29" s="767">
        <f t="shared" si="13"/>
        <v>0.24363800632434873</v>
      </c>
      <c r="O29" s="767"/>
      <c r="P29" s="768">
        <f t="shared" si="13"/>
        <v>0.31073461940785152</v>
      </c>
    </row>
    <row r="30" spans="2:16" s="31" customFormat="1" ht="13.35" customHeight="1" x14ac:dyDescent="0.2">
      <c r="B30" s="77"/>
      <c r="C30" s="725" t="s">
        <v>99</v>
      </c>
      <c r="D30" s="519"/>
      <c r="E30" s="767">
        <f t="shared" ref="E30:P30" si="14">E15/E$17</f>
        <v>7.2248591494944822E-2</v>
      </c>
      <c r="F30" s="767"/>
      <c r="G30" s="768">
        <f t="shared" si="14"/>
        <v>7.6904003064861212E-2</v>
      </c>
      <c r="H30" s="767">
        <f t="shared" si="14"/>
        <v>7.3010841430018375E-2</v>
      </c>
      <c r="I30" s="767"/>
      <c r="J30" s="768">
        <f t="shared" si="14"/>
        <v>9.7507706928462209E-2</v>
      </c>
      <c r="K30" s="767">
        <f t="shared" si="14"/>
        <v>7.4436148102532518E-2</v>
      </c>
      <c r="L30" s="767"/>
      <c r="M30" s="768">
        <f t="shared" si="14"/>
        <v>0.10812372360959015</v>
      </c>
      <c r="N30" s="767">
        <f t="shared" si="14"/>
        <v>7.7096822767655476E-2</v>
      </c>
      <c r="O30" s="767"/>
      <c r="P30" s="768">
        <f t="shared" si="14"/>
        <v>0.10685132879745089</v>
      </c>
    </row>
    <row r="31" spans="2:16" s="31" customFormat="1" ht="13.35" customHeight="1" x14ac:dyDescent="0.2">
      <c r="B31" s="520"/>
      <c r="C31" s="78" t="s">
        <v>21</v>
      </c>
      <c r="D31" s="521"/>
      <c r="E31" s="769">
        <f t="shared" ref="E31:P31" si="15">E16/E$17</f>
        <v>7.8143088677934706E-4</v>
      </c>
      <c r="F31" s="769"/>
      <c r="G31" s="770">
        <f t="shared" si="15"/>
        <v>1.1838848629323233E-3</v>
      </c>
      <c r="H31" s="769">
        <f t="shared" si="15"/>
        <v>7.5965037326030684E-4</v>
      </c>
      <c r="I31" s="769"/>
      <c r="J31" s="770">
        <f t="shared" si="15"/>
        <v>1.8501944089407685E-3</v>
      </c>
      <c r="K31" s="769">
        <f t="shared" si="15"/>
        <v>6.254329920714341E-4</v>
      </c>
      <c r="L31" s="769"/>
      <c r="M31" s="770">
        <f t="shared" si="15"/>
        <v>1.1162951515268835E-3</v>
      </c>
      <c r="N31" s="769">
        <f t="shared" si="15"/>
        <v>4.2857308329375787E-4</v>
      </c>
      <c r="O31" s="769"/>
      <c r="P31" s="770">
        <f t="shared" si="15"/>
        <v>1.1251047323648821E-4</v>
      </c>
    </row>
    <row r="32" spans="2:16" s="31" customFormat="1" ht="13.35" customHeight="1" x14ac:dyDescent="0.2">
      <c r="B32" s="97"/>
      <c r="C32" s="511" t="s">
        <v>22</v>
      </c>
      <c r="D32" s="522"/>
      <c r="E32" s="769">
        <f t="shared" ref="E32:P32" si="16">E17/E$17</f>
        <v>1</v>
      </c>
      <c r="F32" s="771"/>
      <c r="G32" s="770">
        <f t="shared" si="16"/>
        <v>1</v>
      </c>
      <c r="H32" s="769">
        <f t="shared" si="16"/>
        <v>1</v>
      </c>
      <c r="I32" s="771"/>
      <c r="J32" s="770">
        <f t="shared" si="16"/>
        <v>1</v>
      </c>
      <c r="K32" s="769">
        <f t="shared" si="16"/>
        <v>1</v>
      </c>
      <c r="L32" s="771"/>
      <c r="M32" s="770">
        <f t="shared" si="16"/>
        <v>1</v>
      </c>
      <c r="N32" s="769">
        <f t="shared" si="16"/>
        <v>1</v>
      </c>
      <c r="O32" s="771"/>
      <c r="P32" s="770">
        <f t="shared" si="16"/>
        <v>1</v>
      </c>
    </row>
    <row r="33" spans="2:16" ht="12" customHeight="1" x14ac:dyDescent="0.2">
      <c r="B33" s="730" t="s">
        <v>304</v>
      </c>
      <c r="C33" s="82" t="s">
        <v>305</v>
      </c>
      <c r="D33" s="722"/>
      <c r="E33" s="40"/>
      <c r="F33" s="40"/>
      <c r="G33" s="40"/>
      <c r="H33" s="40"/>
      <c r="I33" s="40"/>
      <c r="J33" s="40"/>
      <c r="K33" s="40"/>
      <c r="L33" s="40"/>
      <c r="M33" s="40"/>
      <c r="N33" s="40"/>
      <c r="O33" s="40"/>
      <c r="P33" s="40"/>
    </row>
    <row r="34" spans="2:16" ht="11.45" customHeight="1" x14ac:dyDescent="0.2">
      <c r="B34" s="730" t="s">
        <v>303</v>
      </c>
      <c r="C34" s="885" t="s">
        <v>318</v>
      </c>
      <c r="D34" s="885"/>
      <c r="E34" s="885"/>
      <c r="F34" s="885"/>
      <c r="G34" s="885"/>
      <c r="H34" s="885"/>
      <c r="I34" s="885"/>
      <c r="J34" s="885"/>
      <c r="K34" s="885"/>
      <c r="L34" s="885"/>
      <c r="M34" s="885"/>
      <c r="N34" s="885"/>
      <c r="O34" s="885"/>
      <c r="P34" s="885"/>
    </row>
    <row r="35" spans="2:16" ht="11.45" customHeight="1" x14ac:dyDescent="0.2">
      <c r="B35" s="730"/>
      <c r="C35" s="885"/>
      <c r="D35" s="885"/>
      <c r="E35" s="885"/>
      <c r="F35" s="885"/>
      <c r="G35" s="885"/>
      <c r="H35" s="885"/>
      <c r="I35" s="885"/>
      <c r="J35" s="885"/>
      <c r="K35" s="885"/>
      <c r="L35" s="885"/>
      <c r="M35" s="885"/>
      <c r="N35" s="885"/>
      <c r="O35" s="885"/>
      <c r="P35" s="885"/>
    </row>
    <row r="36" spans="2:16" ht="11.45" customHeight="1" x14ac:dyDescent="0.2">
      <c r="B36" s="721"/>
      <c r="C36" s="885"/>
      <c r="D36" s="885"/>
      <c r="E36" s="885"/>
      <c r="F36" s="885"/>
      <c r="G36" s="885"/>
      <c r="H36" s="885"/>
      <c r="I36" s="885"/>
      <c r="J36" s="885"/>
      <c r="K36" s="885"/>
      <c r="L36" s="885"/>
      <c r="M36" s="885"/>
      <c r="N36" s="885"/>
      <c r="O36" s="885"/>
      <c r="P36" s="885"/>
    </row>
    <row r="37" spans="2:16" ht="12" customHeight="1" x14ac:dyDescent="0.2">
      <c r="B37" s="730" t="s">
        <v>306</v>
      </c>
      <c r="C37" s="82" t="s">
        <v>308</v>
      </c>
      <c r="D37" s="722"/>
      <c r="E37" s="40"/>
      <c r="F37" s="40"/>
      <c r="G37" s="40"/>
      <c r="H37" s="40"/>
      <c r="I37" s="40"/>
      <c r="J37" s="40"/>
      <c r="K37" s="40"/>
      <c r="L37" s="40"/>
      <c r="M37" s="40"/>
      <c r="N37" s="40"/>
      <c r="O37" s="40"/>
      <c r="P37" s="40"/>
    </row>
    <row r="38" spans="2:16" ht="12" customHeight="1" x14ac:dyDescent="0.2">
      <c r="B38" s="730" t="s">
        <v>312</v>
      </c>
      <c r="C38" s="82" t="s">
        <v>316</v>
      </c>
      <c r="D38" s="722"/>
      <c r="E38" s="40"/>
      <c r="F38" s="40"/>
      <c r="G38" s="40"/>
      <c r="H38" s="40"/>
      <c r="I38" s="40"/>
      <c r="J38" s="40"/>
      <c r="K38" s="40"/>
      <c r="L38" s="40"/>
      <c r="M38" s="40"/>
      <c r="N38" s="40"/>
      <c r="O38" s="40"/>
      <c r="P38" s="40"/>
    </row>
    <row r="39" spans="2:16" ht="12" customHeight="1" x14ac:dyDescent="0.2">
      <c r="B39" s="730" t="s">
        <v>313</v>
      </c>
      <c r="C39" s="82" t="s">
        <v>317</v>
      </c>
      <c r="D39" s="722"/>
      <c r="E39" s="40"/>
      <c r="F39" s="40"/>
      <c r="G39" s="40"/>
      <c r="H39" s="40"/>
      <c r="I39" s="40"/>
      <c r="J39" s="40"/>
      <c r="K39" s="40"/>
      <c r="L39" s="40"/>
      <c r="M39" s="40"/>
      <c r="N39" s="40"/>
      <c r="O39" s="40"/>
      <c r="P39" s="40"/>
    </row>
    <row r="40" spans="2:16" ht="12" customHeight="1" x14ac:dyDescent="0.2">
      <c r="B40" s="730" t="s">
        <v>314</v>
      </c>
      <c r="C40" s="82" t="s">
        <v>315</v>
      </c>
      <c r="D40" s="722"/>
      <c r="E40" s="40"/>
      <c r="F40" s="40"/>
      <c r="G40" s="40"/>
      <c r="H40" s="40"/>
      <c r="I40" s="40"/>
      <c r="J40" s="40"/>
      <c r="K40" s="40"/>
      <c r="L40" s="40"/>
      <c r="M40" s="40"/>
      <c r="N40" s="40"/>
      <c r="O40" s="40"/>
      <c r="P40" s="40"/>
    </row>
    <row r="41" spans="2:16" s="10" customFormat="1" ht="11.25" x14ac:dyDescent="0.2">
      <c r="B41" s="39"/>
      <c r="C41" s="46"/>
      <c r="D41" s="46"/>
      <c r="E41" s="47"/>
      <c r="F41" s="47"/>
      <c r="G41" s="47"/>
      <c r="H41" s="47"/>
      <c r="I41" s="47"/>
      <c r="J41" s="47"/>
      <c r="K41" s="47"/>
      <c r="L41" s="47"/>
      <c r="M41" s="47"/>
      <c r="N41" s="47"/>
      <c r="O41" s="47"/>
      <c r="P41" s="47"/>
    </row>
    <row r="42" spans="2:16" x14ac:dyDescent="0.2">
      <c r="I42" s="805" t="s">
        <v>190</v>
      </c>
    </row>
    <row r="46" spans="2:16" hidden="1" x14ac:dyDescent="0.2">
      <c r="D46" s="490" t="s">
        <v>329</v>
      </c>
      <c r="E46" s="491">
        <f>A3.7.2!D38-E17</f>
        <v>0</v>
      </c>
      <c r="F46" s="491">
        <f>A3.7.2!E38-F17</f>
        <v>0</v>
      </c>
      <c r="G46" s="491">
        <f>A3.7.2!F38-G17</f>
        <v>0</v>
      </c>
      <c r="H46" s="491">
        <f>A3.7.2!G38-H17</f>
        <v>0</v>
      </c>
      <c r="I46" s="491">
        <f>A3.7.2!H38-I17</f>
        <v>0</v>
      </c>
      <c r="J46" s="491">
        <f>A3.7.2!I38-J17</f>
        <v>0</v>
      </c>
      <c r="K46" s="491">
        <f>A3.7.2!J38-K17</f>
        <v>0</v>
      </c>
      <c r="L46" s="491">
        <f>A3.7.2!K38-L17</f>
        <v>0</v>
      </c>
      <c r="M46" s="491">
        <f>A3.7.2!L38-M17</f>
        <v>0</v>
      </c>
      <c r="N46" s="491">
        <f>A3.7.2!M38-N17</f>
        <v>0</v>
      </c>
      <c r="O46" s="491">
        <f>A3.7.2!N38-O17</f>
        <v>0</v>
      </c>
      <c r="P46" s="492">
        <f>A3.7.2!O38-P17</f>
        <v>0</v>
      </c>
    </row>
  </sheetData>
  <mergeCells count="8">
    <mergeCell ref="C34:P36"/>
    <mergeCell ref="E2:G2"/>
    <mergeCell ref="H2:J2"/>
    <mergeCell ref="K2:M2"/>
    <mergeCell ref="N2:P2"/>
    <mergeCell ref="C3:D3"/>
    <mergeCell ref="C14:D14"/>
    <mergeCell ref="C29:D29"/>
  </mergeCells>
  <hyperlinks>
    <hyperlink ref="I42" location="CONTENTS!A1" display="CONTENTS!A1"/>
  </hyperlinks>
  <pageMargins left="0.98425196850393704" right="0.98425196850393704" top="0.98425196850393704" bottom="0.98425196850393704" header="0.51181102362204722" footer="0.51181102362204722"/>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theme="7" tint="0.39997558519241921"/>
    <pageSetUpPr fitToPage="1"/>
  </sheetPr>
  <dimension ref="B1:I20"/>
  <sheetViews>
    <sheetView showGridLines="0" zoomScaleNormal="100" zoomScaleSheetLayoutView="90" workbookViewId="0"/>
  </sheetViews>
  <sheetFormatPr defaultColWidth="9.140625" defaultRowHeight="11.25" x14ac:dyDescent="0.2"/>
  <cols>
    <col min="1" max="1" width="3.7109375" style="35" customWidth="1"/>
    <col min="2" max="2" width="0.85546875" style="33" customWidth="1"/>
    <col min="3" max="3" width="9.7109375" style="33" customWidth="1"/>
    <col min="4" max="5" width="12.7109375" style="33" customWidth="1"/>
    <col min="6" max="6" width="9.7109375" style="33" customWidth="1"/>
    <col min="7" max="7" width="12.7109375" style="33" customWidth="1"/>
    <col min="8" max="9" width="12.7109375" style="34" customWidth="1"/>
    <col min="10" max="16384" width="9.140625" style="35"/>
  </cols>
  <sheetData>
    <row r="1" spans="2:9" s="32" customFormat="1" ht="15" customHeight="1" x14ac:dyDescent="0.2">
      <c r="B1" s="282" t="s">
        <v>213</v>
      </c>
      <c r="C1" s="186"/>
      <c r="D1" s="187"/>
      <c r="E1" s="187"/>
      <c r="F1" s="188"/>
      <c r="G1" s="188"/>
      <c r="H1" s="189"/>
      <c r="I1" s="189"/>
    </row>
    <row r="2" spans="2:9" s="32" customFormat="1" ht="13.35" customHeight="1" x14ac:dyDescent="0.2">
      <c r="B2" s="285"/>
      <c r="C2" s="826" t="s">
        <v>216</v>
      </c>
      <c r="D2" s="829" t="s">
        <v>79</v>
      </c>
      <c r="E2" s="823" t="s">
        <v>123</v>
      </c>
      <c r="F2" s="832" t="s">
        <v>141</v>
      </c>
      <c r="G2" s="835" t="s">
        <v>124</v>
      </c>
      <c r="H2" s="838" t="s">
        <v>73</v>
      </c>
      <c r="I2" s="823" t="s">
        <v>125</v>
      </c>
    </row>
    <row r="3" spans="2:9" s="32" customFormat="1" ht="13.35" customHeight="1" x14ac:dyDescent="0.2">
      <c r="B3" s="286"/>
      <c r="C3" s="827"/>
      <c r="D3" s="830"/>
      <c r="E3" s="824"/>
      <c r="F3" s="833"/>
      <c r="G3" s="836"/>
      <c r="H3" s="839"/>
      <c r="I3" s="824"/>
    </row>
    <row r="4" spans="2:9" s="32" customFormat="1" ht="13.35" customHeight="1" x14ac:dyDescent="0.2">
      <c r="B4" s="287"/>
      <c r="C4" s="828"/>
      <c r="D4" s="831"/>
      <c r="E4" s="825"/>
      <c r="F4" s="834"/>
      <c r="G4" s="837"/>
      <c r="H4" s="840"/>
      <c r="I4" s="825"/>
    </row>
    <row r="5" spans="2:9" s="32" customFormat="1" ht="13.35" hidden="1" customHeight="1" x14ac:dyDescent="0.2">
      <c r="B5" s="174"/>
      <c r="C5" s="288">
        <v>39903</v>
      </c>
      <c r="D5" s="289">
        <v>1834009</v>
      </c>
      <c r="E5" s="290"/>
      <c r="F5" s="289"/>
      <c r="G5" s="291"/>
      <c r="H5" s="292"/>
      <c r="I5" s="293"/>
    </row>
    <row r="6" spans="2:9" s="32" customFormat="1" ht="13.35" customHeight="1" x14ac:dyDescent="0.2">
      <c r="B6" s="174"/>
      <c r="C6" s="283">
        <v>40268</v>
      </c>
      <c r="D6" s="176">
        <v>1878856</v>
      </c>
      <c r="E6" s="178">
        <f>D6/D5-1</f>
        <v>2.4452987962436445E-2</v>
      </c>
      <c r="F6" s="294" t="s">
        <v>107</v>
      </c>
      <c r="G6" s="184">
        <v>759829</v>
      </c>
      <c r="H6" s="172">
        <f>A3.3.1!E27</f>
        <v>664399</v>
      </c>
      <c r="I6" s="149">
        <f>H6/G6</f>
        <v>0.87440595186548553</v>
      </c>
    </row>
    <row r="7" spans="2:9" s="32" customFormat="1" ht="13.35" customHeight="1" x14ac:dyDescent="0.2">
      <c r="B7" s="174"/>
      <c r="C7" s="283">
        <v>40633</v>
      </c>
      <c r="D7" s="176">
        <v>2078182</v>
      </c>
      <c r="E7" s="178">
        <f t="shared" ref="E7:E9" si="0">D7/D6-1</f>
        <v>0.10608902438505141</v>
      </c>
      <c r="F7" s="294" t="s">
        <v>120</v>
      </c>
      <c r="G7" s="184">
        <v>764005</v>
      </c>
      <c r="H7" s="172">
        <f>A3.3.1!H27</f>
        <v>647857</v>
      </c>
      <c r="I7" s="149">
        <f t="shared" ref="I7:I9" si="1">H7/G7</f>
        <v>0.84797481691873744</v>
      </c>
    </row>
    <row r="8" spans="2:9" s="32" customFormat="1" ht="13.35" customHeight="1" x14ac:dyDescent="0.2">
      <c r="B8" s="174"/>
      <c r="C8" s="283">
        <v>40999</v>
      </c>
      <c r="D8" s="176">
        <v>2034719</v>
      </c>
      <c r="E8" s="178">
        <f t="shared" si="0"/>
        <v>-2.0913952675944647E-2</v>
      </c>
      <c r="F8" s="294" t="s">
        <v>151</v>
      </c>
      <c r="G8" s="184">
        <v>742448</v>
      </c>
      <c r="H8" s="172">
        <f>A3.3.1!K27</f>
        <v>600526</v>
      </c>
      <c r="I8" s="149">
        <f t="shared" si="1"/>
        <v>0.80884587203413572</v>
      </c>
    </row>
    <row r="9" spans="2:9" s="32" customFormat="1" ht="13.35" customHeight="1" x14ac:dyDescent="0.2">
      <c r="B9" s="175"/>
      <c r="C9" s="284">
        <v>41364</v>
      </c>
      <c r="D9" s="177">
        <v>2195883</v>
      </c>
      <c r="E9" s="179">
        <f t="shared" si="0"/>
        <v>7.9207005979695433E-2</v>
      </c>
      <c r="F9" s="295">
        <v>2012</v>
      </c>
      <c r="G9" s="185">
        <v>735507</v>
      </c>
      <c r="H9" s="173">
        <f>A3.3.1!N27</f>
        <v>440550</v>
      </c>
      <c r="I9" s="150">
        <f t="shared" si="1"/>
        <v>0.59897458487818611</v>
      </c>
    </row>
    <row r="10" spans="2:9" s="32" customFormat="1" ht="12" customHeight="1" x14ac:dyDescent="0.2">
      <c r="B10" s="38" t="s">
        <v>335</v>
      </c>
      <c r="C10" s="38"/>
      <c r="D10" s="54"/>
      <c r="E10" s="54"/>
      <c r="F10" s="54"/>
      <c r="G10" s="54"/>
      <c r="H10" s="54"/>
      <c r="I10" s="54"/>
    </row>
    <row r="11" spans="2:9" s="32" customFormat="1" ht="12" customHeight="1" x14ac:dyDescent="0.2">
      <c r="B11" s="38" t="s">
        <v>191</v>
      </c>
      <c r="C11" s="38"/>
      <c r="D11" s="54"/>
      <c r="E11" s="54"/>
      <c r="F11" s="54"/>
      <c r="G11" s="54"/>
      <c r="H11" s="54"/>
      <c r="I11" s="54"/>
    </row>
    <row r="12" spans="2:9" s="32" customFormat="1" ht="12" customHeight="1" x14ac:dyDescent="0.2">
      <c r="B12" s="38" t="s">
        <v>148</v>
      </c>
      <c r="C12" s="38"/>
      <c r="D12" s="54"/>
      <c r="E12" s="54"/>
      <c r="F12" s="54"/>
      <c r="G12" s="54"/>
      <c r="H12" s="54"/>
      <c r="I12" s="54"/>
    </row>
    <row r="13" spans="2:9" s="32" customFormat="1" ht="12.75" x14ac:dyDescent="0.2">
      <c r="B13" s="38"/>
      <c r="C13" s="38"/>
      <c r="D13" s="54"/>
      <c r="E13" s="54"/>
      <c r="F13" s="54"/>
      <c r="G13" s="54"/>
      <c r="H13" s="54"/>
      <c r="I13" s="54"/>
    </row>
    <row r="14" spans="2:9" s="32" customFormat="1" ht="12.75" x14ac:dyDescent="0.2">
      <c r="B14" s="38"/>
      <c r="C14" s="38"/>
      <c r="E14" s="54"/>
      <c r="F14" s="805" t="s">
        <v>190</v>
      </c>
      <c r="G14" s="54"/>
      <c r="H14" s="54"/>
      <c r="I14" s="54"/>
    </row>
    <row r="20" spans="4:4" hidden="1" x14ac:dyDescent="0.2">
      <c r="D20" s="530">
        <f>D9/D6-1</f>
        <v>0.16873405944894126</v>
      </c>
    </row>
  </sheetData>
  <mergeCells count="7">
    <mergeCell ref="I2:I4"/>
    <mergeCell ref="C2:C4"/>
    <mergeCell ref="D2:D4"/>
    <mergeCell ref="E2:E4"/>
    <mergeCell ref="F2:F4"/>
    <mergeCell ref="G2:G4"/>
    <mergeCell ref="H2:H4"/>
  </mergeCells>
  <phoneticPr fontId="9" type="noConversion"/>
  <hyperlinks>
    <hyperlink ref="F14"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3304"/>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364</v>
      </c>
      <c r="C1" s="156"/>
      <c r="D1" s="58"/>
      <c r="E1" s="58"/>
      <c r="F1" s="58"/>
      <c r="G1" s="59"/>
      <c r="H1" s="59"/>
      <c r="I1" s="1"/>
      <c r="J1" s="1"/>
      <c r="K1" s="1"/>
      <c r="L1" s="1"/>
      <c r="M1" s="1"/>
      <c r="N1" s="1"/>
      <c r="O1" s="1"/>
    </row>
    <row r="2" spans="2:15" s="55" customFormat="1" ht="15" customHeight="1" x14ac:dyDescent="0.2">
      <c r="B2" s="450"/>
      <c r="C2" s="517" t="s">
        <v>141</v>
      </c>
      <c r="D2" s="873" t="s">
        <v>107</v>
      </c>
      <c r="E2" s="874"/>
      <c r="F2" s="875"/>
      <c r="G2" s="882">
        <v>2010</v>
      </c>
      <c r="H2" s="883"/>
      <c r="I2" s="884"/>
      <c r="J2" s="882">
        <v>2011</v>
      </c>
      <c r="K2" s="883"/>
      <c r="L2" s="884"/>
      <c r="M2" s="883">
        <v>2012</v>
      </c>
      <c r="N2" s="883"/>
      <c r="O2" s="884"/>
    </row>
    <row r="3" spans="2:15" s="56" customFormat="1" ht="38.1" customHeight="1" x14ac:dyDescent="0.2">
      <c r="B3" s="392"/>
      <c r="C3" s="593"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s="23" customFormat="1" ht="13.35" customHeight="1" x14ac:dyDescent="0.2">
      <c r="B4" s="29"/>
      <c r="C4" s="405" t="s">
        <v>222</v>
      </c>
      <c r="D4" s="12">
        <v>3709</v>
      </c>
      <c r="E4" s="12">
        <v>601.31287099999997</v>
      </c>
      <c r="F4" s="8">
        <v>93.023452499999891</v>
      </c>
      <c r="G4" s="12">
        <v>3698</v>
      </c>
      <c r="H4" s="12">
        <v>558.18042300000002</v>
      </c>
      <c r="I4" s="8">
        <v>79.87457182</v>
      </c>
      <c r="J4" s="12">
        <v>3694</v>
      </c>
      <c r="K4" s="12">
        <v>634.98907199999996</v>
      </c>
      <c r="L4" s="12">
        <v>95.685792150000054</v>
      </c>
      <c r="M4" s="601">
        <v>2850</v>
      </c>
      <c r="N4" s="12">
        <v>559.81669599999998</v>
      </c>
      <c r="O4" s="8">
        <v>84.265315129999919</v>
      </c>
    </row>
    <row r="5" spans="2:15" s="23" customFormat="1" ht="13.35" customHeight="1" x14ac:dyDescent="0.2">
      <c r="B5" s="29"/>
      <c r="C5" s="405" t="s">
        <v>1</v>
      </c>
      <c r="D5" s="12">
        <v>1653</v>
      </c>
      <c r="E5" s="12">
        <v>441.47649000000001</v>
      </c>
      <c r="F5" s="8">
        <v>72.040313959999992</v>
      </c>
      <c r="G5" s="12">
        <v>1744</v>
      </c>
      <c r="H5" s="12">
        <v>451.72141299999998</v>
      </c>
      <c r="I5" s="8">
        <v>69.990434419999872</v>
      </c>
      <c r="J5" s="12">
        <v>1695</v>
      </c>
      <c r="K5" s="12">
        <v>417.29706499999998</v>
      </c>
      <c r="L5" s="12">
        <v>62.228917410000072</v>
      </c>
      <c r="M5" s="601">
        <v>1511</v>
      </c>
      <c r="N5" s="12">
        <v>450.47337399999998</v>
      </c>
      <c r="O5" s="8">
        <v>70.650071270000041</v>
      </c>
    </row>
    <row r="6" spans="2:15" s="23" customFormat="1" ht="13.35" customHeight="1" x14ac:dyDescent="0.2">
      <c r="B6" s="29"/>
      <c r="C6" s="405" t="s">
        <v>81</v>
      </c>
      <c r="D6" s="12">
        <v>344</v>
      </c>
      <c r="E6" s="12">
        <v>56.523511999999997</v>
      </c>
      <c r="F6" s="8">
        <v>7.7170061200000006</v>
      </c>
      <c r="G6" s="12">
        <v>303</v>
      </c>
      <c r="H6" s="12">
        <v>64.234879000000006</v>
      </c>
      <c r="I6" s="8">
        <v>9.8238433899999968</v>
      </c>
      <c r="J6" s="12">
        <v>290</v>
      </c>
      <c r="K6" s="12">
        <v>52.435574000000003</v>
      </c>
      <c r="L6" s="12">
        <v>7.1686467600000006</v>
      </c>
      <c r="M6" s="601">
        <v>253</v>
      </c>
      <c r="N6" s="12">
        <v>53.159550000000003</v>
      </c>
      <c r="O6" s="8">
        <v>7.6496128200000042</v>
      </c>
    </row>
    <row r="7" spans="2:15" s="23" customFormat="1" ht="13.35" customHeight="1" x14ac:dyDescent="0.2">
      <c r="B7" s="29"/>
      <c r="C7" s="405" t="s">
        <v>2</v>
      </c>
      <c r="D7" s="12">
        <v>2031</v>
      </c>
      <c r="E7" s="12">
        <v>220.52641800000001</v>
      </c>
      <c r="F7" s="8">
        <v>26.675573990000039</v>
      </c>
      <c r="G7" s="12">
        <v>2124</v>
      </c>
      <c r="H7" s="12">
        <v>221.393291</v>
      </c>
      <c r="I7" s="8">
        <v>24.78872147000002</v>
      </c>
      <c r="J7" s="12">
        <v>2200</v>
      </c>
      <c r="K7" s="12">
        <v>270.03251599999999</v>
      </c>
      <c r="L7" s="12">
        <v>31.904134100000018</v>
      </c>
      <c r="M7" s="601">
        <v>1907</v>
      </c>
      <c r="N7" s="12">
        <v>250.407984</v>
      </c>
      <c r="O7" s="8">
        <v>29.105487310000019</v>
      </c>
    </row>
    <row r="8" spans="2:15" s="23" customFormat="1" ht="13.35" customHeight="1" x14ac:dyDescent="0.2">
      <c r="B8" s="29"/>
      <c r="C8" s="405" t="s">
        <v>82</v>
      </c>
      <c r="D8" s="12">
        <v>656</v>
      </c>
      <c r="E8" s="12">
        <v>163.997713</v>
      </c>
      <c r="F8" s="8">
        <v>25.344764260000016</v>
      </c>
      <c r="G8" s="12">
        <v>699</v>
      </c>
      <c r="H8" s="12">
        <v>190.136899</v>
      </c>
      <c r="I8" s="8">
        <v>30.704574299999997</v>
      </c>
      <c r="J8" s="12">
        <v>658</v>
      </c>
      <c r="K8" s="12">
        <v>184.405824</v>
      </c>
      <c r="L8" s="12">
        <v>29.407829479999986</v>
      </c>
      <c r="M8" s="601">
        <v>539</v>
      </c>
      <c r="N8" s="12">
        <v>178.15333200000001</v>
      </c>
      <c r="O8" s="8">
        <v>29.47024803</v>
      </c>
    </row>
    <row r="9" spans="2:15" s="23" customFormat="1" ht="13.35" customHeight="1" x14ac:dyDescent="0.2">
      <c r="B9" s="29"/>
      <c r="C9" s="405" t="s">
        <v>3</v>
      </c>
      <c r="D9" s="12">
        <v>535</v>
      </c>
      <c r="E9" s="12">
        <v>66.024608999999998</v>
      </c>
      <c r="F9" s="8">
        <v>8.3665606200000013</v>
      </c>
      <c r="G9" s="12">
        <v>576</v>
      </c>
      <c r="H9" s="12">
        <v>72.821104000000005</v>
      </c>
      <c r="I9" s="8">
        <v>8.941353239999998</v>
      </c>
      <c r="J9" s="12">
        <v>591</v>
      </c>
      <c r="K9" s="12">
        <v>78.480485000000002</v>
      </c>
      <c r="L9" s="12">
        <v>9.2149912800000013</v>
      </c>
      <c r="M9" s="601">
        <v>515</v>
      </c>
      <c r="N9" s="12">
        <v>72.841842</v>
      </c>
      <c r="O9" s="8">
        <v>9.0700941700000097</v>
      </c>
    </row>
    <row r="10" spans="2:15" s="23" customFormat="1" ht="13.35" customHeight="1" x14ac:dyDescent="0.2">
      <c r="B10" s="29"/>
      <c r="C10" s="405" t="s">
        <v>83</v>
      </c>
      <c r="D10" s="12">
        <v>67</v>
      </c>
      <c r="E10" s="12">
        <v>17.43863</v>
      </c>
      <c r="F10" s="8">
        <v>3.0338046400000001</v>
      </c>
      <c r="G10" s="12">
        <v>65</v>
      </c>
      <c r="H10" s="12">
        <v>15.374637999999999</v>
      </c>
      <c r="I10" s="8">
        <v>2.1708054400000001</v>
      </c>
      <c r="J10" s="12">
        <v>77</v>
      </c>
      <c r="K10" s="12">
        <v>13.811892</v>
      </c>
      <c r="L10" s="12">
        <v>1.6878165199999999</v>
      </c>
      <c r="M10" s="601">
        <v>69</v>
      </c>
      <c r="N10" s="12">
        <v>17.741308</v>
      </c>
      <c r="O10" s="8">
        <v>2.7274831799999997</v>
      </c>
    </row>
    <row r="11" spans="2:15" s="23" customFormat="1" ht="13.35" customHeight="1" x14ac:dyDescent="0.2">
      <c r="B11" s="29"/>
      <c r="C11" s="405" t="s">
        <v>4</v>
      </c>
      <c r="D11" s="12">
        <v>6607</v>
      </c>
      <c r="E11" s="12">
        <v>1153.479374</v>
      </c>
      <c r="F11" s="8">
        <v>176.51003863999995</v>
      </c>
      <c r="G11" s="12">
        <v>6628</v>
      </c>
      <c r="H11" s="12">
        <v>1091.1428940000001</v>
      </c>
      <c r="I11" s="8">
        <v>159.86976106999978</v>
      </c>
      <c r="J11" s="12">
        <v>6540</v>
      </c>
      <c r="K11" s="12">
        <v>1037.205573</v>
      </c>
      <c r="L11" s="12">
        <v>143.6201859200003</v>
      </c>
      <c r="M11" s="601">
        <v>5323</v>
      </c>
      <c r="N11" s="12">
        <v>947.71887000000004</v>
      </c>
      <c r="O11" s="8">
        <v>134.22681609999992</v>
      </c>
    </row>
    <row r="12" spans="2:15" s="23" customFormat="1" ht="13.35" customHeight="1" x14ac:dyDescent="0.2">
      <c r="B12" s="29"/>
      <c r="C12" s="405" t="s">
        <v>5</v>
      </c>
      <c r="D12" s="12">
        <v>884</v>
      </c>
      <c r="E12" s="12">
        <v>133.52876699999999</v>
      </c>
      <c r="F12" s="8">
        <v>19.077502560000003</v>
      </c>
      <c r="G12" s="12">
        <v>940</v>
      </c>
      <c r="H12" s="12">
        <v>144.76532800000001</v>
      </c>
      <c r="I12" s="8">
        <v>20.602429530000009</v>
      </c>
      <c r="J12" s="12">
        <v>1021</v>
      </c>
      <c r="K12" s="12">
        <v>155.87608299999999</v>
      </c>
      <c r="L12" s="12">
        <v>20.824756599999972</v>
      </c>
      <c r="M12" s="601">
        <v>816</v>
      </c>
      <c r="N12" s="12">
        <v>135.08294799999999</v>
      </c>
      <c r="O12" s="8">
        <v>18.435742810000008</v>
      </c>
    </row>
    <row r="13" spans="2:15" s="23" customFormat="1" ht="13.35" customHeight="1" x14ac:dyDescent="0.2">
      <c r="B13" s="29"/>
      <c r="C13" s="405" t="s">
        <v>84</v>
      </c>
      <c r="D13" s="12">
        <v>346</v>
      </c>
      <c r="E13" s="12">
        <v>81.614435999999998</v>
      </c>
      <c r="F13" s="8">
        <v>13.925940080000004</v>
      </c>
      <c r="G13" s="12">
        <v>347</v>
      </c>
      <c r="H13" s="12">
        <v>73.690741000000003</v>
      </c>
      <c r="I13" s="8">
        <v>10.818038480000009</v>
      </c>
      <c r="J13" s="12">
        <v>353</v>
      </c>
      <c r="K13" s="12">
        <v>84.929922000000005</v>
      </c>
      <c r="L13" s="12">
        <v>13.379788020000007</v>
      </c>
      <c r="M13" s="601">
        <v>304</v>
      </c>
      <c r="N13" s="12">
        <v>72.541263000000001</v>
      </c>
      <c r="O13" s="8">
        <v>10.919240169999995</v>
      </c>
    </row>
    <row r="14" spans="2:15" s="23" customFormat="1" ht="13.35" customHeight="1" x14ac:dyDescent="0.2">
      <c r="B14" s="29"/>
      <c r="C14" s="405" t="s">
        <v>85</v>
      </c>
      <c r="D14" s="12">
        <v>9910</v>
      </c>
      <c r="E14" s="12">
        <v>2203.402204</v>
      </c>
      <c r="F14" s="8">
        <v>364.67055603999989</v>
      </c>
      <c r="G14" s="12">
        <v>10147</v>
      </c>
      <c r="H14" s="12">
        <v>2121.4220479999999</v>
      </c>
      <c r="I14" s="8">
        <v>329.19838069000042</v>
      </c>
      <c r="J14" s="12">
        <v>10237</v>
      </c>
      <c r="K14" s="12">
        <v>2273.689574</v>
      </c>
      <c r="L14" s="12">
        <v>351.48381428000067</v>
      </c>
      <c r="M14" s="601">
        <v>8693</v>
      </c>
      <c r="N14" s="12">
        <v>2188.1220669999998</v>
      </c>
      <c r="O14" s="8">
        <v>347.32174232999915</v>
      </c>
    </row>
    <row r="15" spans="2:15" s="23" customFormat="1" ht="13.35" customHeight="1" x14ac:dyDescent="0.2">
      <c r="B15" s="29"/>
      <c r="C15" s="405" t="s">
        <v>6</v>
      </c>
      <c r="D15" s="12">
        <v>620</v>
      </c>
      <c r="E15" s="12">
        <v>73.973079999999996</v>
      </c>
      <c r="F15" s="8">
        <v>7.9245158800000022</v>
      </c>
      <c r="G15" s="12">
        <v>643</v>
      </c>
      <c r="H15" s="12">
        <v>94.868966</v>
      </c>
      <c r="I15" s="8">
        <v>11.483765639999996</v>
      </c>
      <c r="J15" s="12">
        <v>620</v>
      </c>
      <c r="K15" s="12">
        <v>85.249556999999996</v>
      </c>
      <c r="L15" s="12">
        <v>10.196291620000016</v>
      </c>
      <c r="M15" s="601">
        <v>571</v>
      </c>
      <c r="N15" s="12">
        <v>85.642590999999996</v>
      </c>
      <c r="O15" s="8">
        <v>10.241202510000008</v>
      </c>
    </row>
    <row r="16" spans="2:15" s="23" customFormat="1" ht="13.35" customHeight="1" x14ac:dyDescent="0.2">
      <c r="B16" s="29"/>
      <c r="C16" s="405" t="s">
        <v>223</v>
      </c>
      <c r="D16" s="12">
        <v>57</v>
      </c>
      <c r="E16" s="12">
        <v>10.809195000000001</v>
      </c>
      <c r="F16" s="8">
        <v>1.7727610000000005</v>
      </c>
      <c r="G16" s="12">
        <v>57</v>
      </c>
      <c r="H16" s="12">
        <v>12.132664999999999</v>
      </c>
      <c r="I16" s="8">
        <v>1.7411216</v>
      </c>
      <c r="J16" s="12">
        <v>58</v>
      </c>
      <c r="K16" s="12">
        <v>15.601381</v>
      </c>
      <c r="L16" s="12">
        <v>2.5116801999999994</v>
      </c>
      <c r="M16" s="601">
        <v>53</v>
      </c>
      <c r="N16" s="12">
        <v>15.025840000000001</v>
      </c>
      <c r="O16" s="8">
        <v>2.5740637499999997</v>
      </c>
    </row>
    <row r="17" spans="2:15" s="23" customFormat="1" ht="13.35" customHeight="1" x14ac:dyDescent="0.2">
      <c r="B17" s="29"/>
      <c r="C17" s="405" t="s">
        <v>7</v>
      </c>
      <c r="D17" s="12">
        <v>13</v>
      </c>
      <c r="E17" s="12">
        <v>1.689565</v>
      </c>
      <c r="F17" s="8">
        <v>0.17331946000000001</v>
      </c>
      <c r="G17" s="12">
        <v>22</v>
      </c>
      <c r="H17" s="12">
        <v>0.974993</v>
      </c>
      <c r="I17" s="8">
        <v>1.3271399999999999E-2</v>
      </c>
      <c r="J17" s="12">
        <v>17</v>
      </c>
      <c r="K17" s="12">
        <v>2.5463300000000002</v>
      </c>
      <c r="L17" s="12">
        <v>0.23016783000000002</v>
      </c>
      <c r="M17" s="601">
        <v>1</v>
      </c>
      <c r="N17" s="12">
        <v>2.4697E-2</v>
      </c>
      <c r="O17" s="8">
        <v>0</v>
      </c>
    </row>
    <row r="18" spans="2:15" s="23" customFormat="1" ht="13.35" customHeight="1" x14ac:dyDescent="0.2">
      <c r="B18" s="29"/>
      <c r="C18" s="405" t="s">
        <v>8</v>
      </c>
      <c r="D18" s="12">
        <v>1879</v>
      </c>
      <c r="E18" s="12">
        <v>481.52162900000002</v>
      </c>
      <c r="F18" s="8">
        <v>82.072750699999986</v>
      </c>
      <c r="G18" s="12">
        <v>1705</v>
      </c>
      <c r="H18" s="12">
        <v>399.22910200000001</v>
      </c>
      <c r="I18" s="8">
        <v>61.916487789999913</v>
      </c>
      <c r="J18" s="12">
        <v>1681</v>
      </c>
      <c r="K18" s="12">
        <v>409.48574100000002</v>
      </c>
      <c r="L18" s="12">
        <v>63.16557050000003</v>
      </c>
      <c r="M18" s="601">
        <v>1361</v>
      </c>
      <c r="N18" s="12">
        <v>379.77322299999997</v>
      </c>
      <c r="O18" s="8">
        <v>60.258422959999983</v>
      </c>
    </row>
    <row r="19" spans="2:15" s="23" customFormat="1" ht="13.35" customHeight="1" x14ac:dyDescent="0.2">
      <c r="B19" s="29"/>
      <c r="C19" s="405" t="s">
        <v>86</v>
      </c>
      <c r="D19" s="12">
        <v>1173</v>
      </c>
      <c r="E19" s="12">
        <v>427.395848</v>
      </c>
      <c r="F19" s="8">
        <v>75.573406299999974</v>
      </c>
      <c r="G19" s="12">
        <v>1171</v>
      </c>
      <c r="H19" s="12">
        <v>500.377115</v>
      </c>
      <c r="I19" s="8">
        <v>92.43601982000007</v>
      </c>
      <c r="J19" s="12">
        <v>1200</v>
      </c>
      <c r="K19" s="12">
        <v>591.03575799999999</v>
      </c>
      <c r="L19" s="12">
        <v>114.43489680000002</v>
      </c>
      <c r="M19" s="601">
        <v>1114</v>
      </c>
      <c r="N19" s="12">
        <v>551.66356299999995</v>
      </c>
      <c r="O19" s="8">
        <v>105.55305209000012</v>
      </c>
    </row>
    <row r="20" spans="2:15" s="23" customFormat="1" ht="13.35" customHeight="1" x14ac:dyDescent="0.2">
      <c r="B20" s="29"/>
      <c r="C20" s="405" t="s">
        <v>174</v>
      </c>
      <c r="D20" s="12">
        <v>1325</v>
      </c>
      <c r="E20" s="12">
        <v>365.93629800000002</v>
      </c>
      <c r="F20" s="8">
        <v>62.790790569999992</v>
      </c>
      <c r="G20" s="12">
        <v>1152</v>
      </c>
      <c r="H20" s="12">
        <v>286.55446499999999</v>
      </c>
      <c r="I20" s="8">
        <v>45.407801470000031</v>
      </c>
      <c r="J20" s="12">
        <v>1062</v>
      </c>
      <c r="K20" s="12">
        <v>273.14448199999998</v>
      </c>
      <c r="L20" s="12">
        <v>43.304971430000016</v>
      </c>
      <c r="M20" s="601">
        <v>924</v>
      </c>
      <c r="N20" s="12">
        <v>249.65673000000001</v>
      </c>
      <c r="O20" s="8">
        <v>39.784326100000008</v>
      </c>
    </row>
    <row r="21" spans="2:15" s="23" customFormat="1" ht="13.35" customHeight="1" x14ac:dyDescent="0.2">
      <c r="B21" s="29"/>
      <c r="C21" s="405" t="s">
        <v>9</v>
      </c>
      <c r="D21" s="12">
        <v>80</v>
      </c>
      <c r="E21" s="12">
        <v>46.480319000000001</v>
      </c>
      <c r="F21" s="8">
        <v>4.5371241399999995</v>
      </c>
      <c r="G21" s="12">
        <v>88</v>
      </c>
      <c r="H21" s="12">
        <v>31.132977</v>
      </c>
      <c r="I21" s="8">
        <v>5.9671528599999997</v>
      </c>
      <c r="J21" s="12">
        <v>63</v>
      </c>
      <c r="K21" s="12">
        <v>17.801500000000001</v>
      </c>
      <c r="L21" s="12">
        <v>2.8247446999999997</v>
      </c>
      <c r="M21" s="601">
        <v>47</v>
      </c>
      <c r="N21" s="12">
        <v>17.303813999999999</v>
      </c>
      <c r="O21" s="8">
        <v>3.0617471300000001</v>
      </c>
    </row>
    <row r="22" spans="2:15" s="23" customFormat="1" ht="13.35" customHeight="1" x14ac:dyDescent="0.2">
      <c r="B22" s="29"/>
      <c r="C22" s="405" t="s">
        <v>10</v>
      </c>
      <c r="D22" s="12">
        <v>871</v>
      </c>
      <c r="E22" s="12">
        <v>219.35067900000001</v>
      </c>
      <c r="F22" s="8">
        <v>37.473070739999997</v>
      </c>
      <c r="G22" s="12">
        <v>839</v>
      </c>
      <c r="H22" s="12">
        <v>209.64198500000001</v>
      </c>
      <c r="I22" s="8">
        <v>33.900352810000001</v>
      </c>
      <c r="J22" s="12">
        <v>849</v>
      </c>
      <c r="K22" s="12">
        <v>212.96344400000001</v>
      </c>
      <c r="L22" s="12">
        <v>34.160094870000002</v>
      </c>
      <c r="M22" s="601">
        <v>711</v>
      </c>
      <c r="N22" s="12">
        <v>181.481774</v>
      </c>
      <c r="O22" s="8">
        <v>27.952071939999996</v>
      </c>
    </row>
    <row r="23" spans="2:15" s="23" customFormat="1" ht="13.35" customHeight="1" x14ac:dyDescent="0.2">
      <c r="B23" s="29"/>
      <c r="C23" s="405" t="s">
        <v>11</v>
      </c>
      <c r="D23" s="12">
        <v>942</v>
      </c>
      <c r="E23" s="12">
        <v>154.42605699999999</v>
      </c>
      <c r="F23" s="8">
        <v>21.199334159999992</v>
      </c>
      <c r="G23" s="12">
        <v>906</v>
      </c>
      <c r="H23" s="12">
        <v>148.36399499999999</v>
      </c>
      <c r="I23" s="8">
        <v>19.65637053999999</v>
      </c>
      <c r="J23" s="12">
        <v>865</v>
      </c>
      <c r="K23" s="12">
        <v>157.43315100000001</v>
      </c>
      <c r="L23" s="12">
        <v>21.183861189999991</v>
      </c>
      <c r="M23" s="601">
        <v>749</v>
      </c>
      <c r="N23" s="12">
        <v>164.525114</v>
      </c>
      <c r="O23" s="8">
        <v>24.767101270000015</v>
      </c>
    </row>
    <row r="24" spans="2:15" s="23" customFormat="1" ht="13.35" customHeight="1" x14ac:dyDescent="0.2">
      <c r="B24" s="29"/>
      <c r="C24" s="405" t="s">
        <v>12</v>
      </c>
      <c r="D24" s="12">
        <v>1314</v>
      </c>
      <c r="E24" s="12">
        <v>107.032833</v>
      </c>
      <c r="F24" s="8">
        <v>10.503095530000012</v>
      </c>
      <c r="G24" s="12">
        <v>1351</v>
      </c>
      <c r="H24" s="12">
        <v>114.857972</v>
      </c>
      <c r="I24" s="8">
        <v>10.6967914</v>
      </c>
      <c r="J24" s="12">
        <v>1360</v>
      </c>
      <c r="K24" s="12">
        <v>123.40013399999999</v>
      </c>
      <c r="L24" s="12">
        <v>11.768938660000009</v>
      </c>
      <c r="M24" s="601">
        <v>1137</v>
      </c>
      <c r="N24" s="12">
        <v>115.237404</v>
      </c>
      <c r="O24" s="8">
        <v>11.467012280000004</v>
      </c>
    </row>
    <row r="25" spans="2:15" s="23" customFormat="1" ht="13.35" customHeight="1" x14ac:dyDescent="0.2">
      <c r="B25" s="29"/>
      <c r="C25" s="405" t="s">
        <v>87</v>
      </c>
      <c r="D25" s="12">
        <v>606</v>
      </c>
      <c r="E25" s="12">
        <v>83.152600000000007</v>
      </c>
      <c r="F25" s="8">
        <v>10.459643339999996</v>
      </c>
      <c r="G25" s="12">
        <v>643</v>
      </c>
      <c r="H25" s="12">
        <v>107.19268</v>
      </c>
      <c r="I25" s="8">
        <v>16.339382480000001</v>
      </c>
      <c r="J25" s="12">
        <v>636</v>
      </c>
      <c r="K25" s="12">
        <v>105.544702</v>
      </c>
      <c r="L25" s="12">
        <v>15.075605379999999</v>
      </c>
      <c r="M25" s="601">
        <v>557</v>
      </c>
      <c r="N25" s="12">
        <v>98.584979000000004</v>
      </c>
      <c r="O25" s="8">
        <v>14.021370549999997</v>
      </c>
    </row>
    <row r="26" spans="2:15" s="23" customFormat="1" ht="13.35" customHeight="1" x14ac:dyDescent="0.2">
      <c r="B26" s="29"/>
      <c r="C26" s="405" t="s">
        <v>13</v>
      </c>
      <c r="D26" s="12">
        <v>131</v>
      </c>
      <c r="E26" s="12">
        <v>26.870317</v>
      </c>
      <c r="F26" s="8">
        <v>4.5805758399999998</v>
      </c>
      <c r="G26" s="12">
        <v>129</v>
      </c>
      <c r="H26" s="12">
        <v>23.981043</v>
      </c>
      <c r="I26" s="8">
        <v>3.9123055199999994</v>
      </c>
      <c r="J26" s="12">
        <v>109</v>
      </c>
      <c r="K26" s="12">
        <v>22.809517</v>
      </c>
      <c r="L26" s="12">
        <v>3.7117128399999997</v>
      </c>
      <c r="M26" s="601">
        <v>93</v>
      </c>
      <c r="N26" s="12">
        <v>20.914897</v>
      </c>
      <c r="O26" s="8">
        <v>3.1464118299999995</v>
      </c>
    </row>
    <row r="27" spans="2:15" s="23" customFormat="1" ht="13.35" customHeight="1" x14ac:dyDescent="0.2">
      <c r="B27" s="29"/>
      <c r="C27" s="405" t="s">
        <v>14</v>
      </c>
      <c r="D27" s="12">
        <v>9480</v>
      </c>
      <c r="E27" s="12">
        <v>1239.5110079999999</v>
      </c>
      <c r="F27" s="8">
        <v>153.62518743000004</v>
      </c>
      <c r="G27" s="12">
        <v>9996</v>
      </c>
      <c r="H27" s="12">
        <v>1361.775727</v>
      </c>
      <c r="I27" s="8">
        <v>171.01411784000041</v>
      </c>
      <c r="J27" s="12">
        <v>10027</v>
      </c>
      <c r="K27" s="12">
        <v>1433.6507549999999</v>
      </c>
      <c r="L27" s="12">
        <v>179.98890547000013</v>
      </c>
      <c r="M27" s="601">
        <v>8034</v>
      </c>
      <c r="N27" s="12">
        <v>1260.4825880000001</v>
      </c>
      <c r="O27" s="8">
        <v>156.73358034999973</v>
      </c>
    </row>
    <row r="28" spans="2:15" s="23" customFormat="1" ht="13.35" customHeight="1" x14ac:dyDescent="0.2">
      <c r="B28" s="29"/>
      <c r="C28" s="405" t="s">
        <v>15</v>
      </c>
      <c r="D28" s="12">
        <v>135</v>
      </c>
      <c r="E28" s="12">
        <v>37.950744999999998</v>
      </c>
      <c r="F28" s="8">
        <v>6.5878224200000011</v>
      </c>
      <c r="G28" s="12">
        <v>151</v>
      </c>
      <c r="H28" s="12">
        <v>43.514766999999999</v>
      </c>
      <c r="I28" s="8">
        <v>7.2369462800000006</v>
      </c>
      <c r="J28" s="12">
        <v>142</v>
      </c>
      <c r="K28" s="12">
        <v>45.280185000000003</v>
      </c>
      <c r="L28" s="12">
        <v>7.6342509199999995</v>
      </c>
      <c r="M28" s="601">
        <v>136</v>
      </c>
      <c r="N28" s="12">
        <v>41.838822999999998</v>
      </c>
      <c r="O28" s="8">
        <v>7.2185522000000013</v>
      </c>
    </row>
    <row r="29" spans="2:15" s="23" customFormat="1" ht="13.35" customHeight="1" x14ac:dyDescent="0.2">
      <c r="B29" s="29"/>
      <c r="C29" s="405" t="s">
        <v>16</v>
      </c>
      <c r="D29" s="12">
        <v>3</v>
      </c>
      <c r="E29" s="12">
        <v>2.5610999999999998E-2</v>
      </c>
      <c r="F29" s="8">
        <v>0</v>
      </c>
      <c r="G29" s="12">
        <v>2</v>
      </c>
      <c r="H29" s="12">
        <v>4.768E-2</v>
      </c>
      <c r="I29" s="8">
        <v>0</v>
      </c>
      <c r="J29" s="12">
        <v>4</v>
      </c>
      <c r="K29" s="12">
        <v>0.171456</v>
      </c>
      <c r="L29" s="12">
        <v>5.7549999999999995E-4</v>
      </c>
      <c r="M29" s="601">
        <v>8</v>
      </c>
      <c r="N29" s="12">
        <v>0.30074600000000001</v>
      </c>
      <c r="O29" s="8">
        <v>1.32426E-2</v>
      </c>
    </row>
    <row r="30" spans="2:15" s="23" customFormat="1" ht="13.35" customHeight="1" x14ac:dyDescent="0.2">
      <c r="B30" s="29"/>
      <c r="C30" s="405" t="s">
        <v>88</v>
      </c>
      <c r="D30" s="12">
        <v>1409</v>
      </c>
      <c r="E30" s="12">
        <v>223.18439100000001</v>
      </c>
      <c r="F30" s="8">
        <v>31.27269051999999</v>
      </c>
      <c r="G30" s="12">
        <v>1416</v>
      </c>
      <c r="H30" s="12">
        <v>207.44935799999999</v>
      </c>
      <c r="I30" s="8">
        <v>25.935801119999986</v>
      </c>
      <c r="J30" s="12">
        <v>1385</v>
      </c>
      <c r="K30" s="12">
        <v>230.27081799999999</v>
      </c>
      <c r="L30" s="12">
        <v>31.089962090000011</v>
      </c>
      <c r="M30" s="601">
        <v>1144</v>
      </c>
      <c r="N30" s="12">
        <v>203.006485</v>
      </c>
      <c r="O30" s="8">
        <v>26.30375672000001</v>
      </c>
    </row>
    <row r="31" spans="2:15" s="23" customFormat="1" ht="13.35" customHeight="1" x14ac:dyDescent="0.2">
      <c r="B31" s="29"/>
      <c r="C31" s="405" t="s">
        <v>17</v>
      </c>
      <c r="D31" s="12">
        <v>249</v>
      </c>
      <c r="E31" s="12">
        <v>41.233106999999997</v>
      </c>
      <c r="F31" s="8">
        <v>5.4926509599999989</v>
      </c>
      <c r="G31" s="12">
        <v>225</v>
      </c>
      <c r="H31" s="12">
        <v>41.446888000000001</v>
      </c>
      <c r="I31" s="8">
        <v>5.676710840000001</v>
      </c>
      <c r="J31" s="12">
        <v>231</v>
      </c>
      <c r="K31" s="12">
        <v>47.432332000000002</v>
      </c>
      <c r="L31" s="12">
        <v>7.2978032600000038</v>
      </c>
      <c r="M31" s="601">
        <v>186</v>
      </c>
      <c r="N31" s="12">
        <v>42.033006999999998</v>
      </c>
      <c r="O31" s="8">
        <v>6.7357469699999957</v>
      </c>
    </row>
    <row r="32" spans="2:15" s="23" customFormat="1" ht="13.35" customHeight="1" x14ac:dyDescent="0.2">
      <c r="B32" s="29"/>
      <c r="C32" s="405" t="s">
        <v>18</v>
      </c>
      <c r="D32" s="12">
        <v>199</v>
      </c>
      <c r="E32" s="12">
        <v>26.464417000000001</v>
      </c>
      <c r="F32" s="8">
        <v>2.9352180400000001</v>
      </c>
      <c r="G32" s="12">
        <v>209</v>
      </c>
      <c r="H32" s="12">
        <v>33.648291999999998</v>
      </c>
      <c r="I32" s="8">
        <v>4.3283569200000009</v>
      </c>
      <c r="J32" s="12">
        <v>224</v>
      </c>
      <c r="K32" s="12">
        <v>32.416499000000002</v>
      </c>
      <c r="L32" s="12">
        <v>3.7812768600000011</v>
      </c>
      <c r="M32" s="601">
        <v>188</v>
      </c>
      <c r="N32" s="12">
        <v>35.22654</v>
      </c>
      <c r="O32" s="8">
        <v>5.0345146399999976</v>
      </c>
    </row>
    <row r="33" spans="2:15" s="23" customFormat="1" ht="13.35" customHeight="1" x14ac:dyDescent="0.2">
      <c r="B33" s="29"/>
      <c r="C33" s="405" t="s">
        <v>19</v>
      </c>
      <c r="D33" s="12">
        <v>2967</v>
      </c>
      <c r="E33" s="12">
        <v>496.06771300000003</v>
      </c>
      <c r="F33" s="8">
        <v>73.567715399999912</v>
      </c>
      <c r="G33" s="12">
        <v>3060</v>
      </c>
      <c r="H33" s="12">
        <v>472.75680299999999</v>
      </c>
      <c r="I33" s="8">
        <v>64.473198850000003</v>
      </c>
      <c r="J33" s="12">
        <v>3075</v>
      </c>
      <c r="K33" s="12">
        <v>521.92486499999995</v>
      </c>
      <c r="L33" s="12">
        <v>71.413944759999978</v>
      </c>
      <c r="M33" s="601">
        <v>2360</v>
      </c>
      <c r="N33" s="12">
        <v>452.02936499999998</v>
      </c>
      <c r="O33" s="8">
        <v>62.53006487999987</v>
      </c>
    </row>
    <row r="34" spans="2:15" s="23" customFormat="1" ht="13.35" customHeight="1" x14ac:dyDescent="0.2">
      <c r="B34" s="29"/>
      <c r="C34" s="405" t="s">
        <v>89</v>
      </c>
      <c r="D34" s="12">
        <v>1348</v>
      </c>
      <c r="E34" s="12">
        <v>203.42506599999999</v>
      </c>
      <c r="F34" s="8">
        <v>26.245537120000019</v>
      </c>
      <c r="G34" s="12">
        <v>1377</v>
      </c>
      <c r="H34" s="12">
        <v>218.78942900000001</v>
      </c>
      <c r="I34" s="8">
        <v>27.575735459999979</v>
      </c>
      <c r="J34" s="12">
        <v>1305</v>
      </c>
      <c r="K34" s="12">
        <v>219.47941</v>
      </c>
      <c r="L34" s="12">
        <v>26.90021823999998</v>
      </c>
      <c r="M34" s="601">
        <v>1118</v>
      </c>
      <c r="N34" s="12">
        <v>206.98845600000001</v>
      </c>
      <c r="O34" s="8">
        <v>26.040851270000012</v>
      </c>
    </row>
    <row r="35" spans="2:15" s="23" customFormat="1" ht="13.35" customHeight="1" x14ac:dyDescent="0.2">
      <c r="B35" s="29"/>
      <c r="C35" s="405" t="s">
        <v>20</v>
      </c>
      <c r="D35" s="12">
        <v>2663</v>
      </c>
      <c r="E35" s="12">
        <v>430.74408</v>
      </c>
      <c r="F35" s="8">
        <v>60.905228399999942</v>
      </c>
      <c r="G35" s="12">
        <v>2799</v>
      </c>
      <c r="H35" s="12">
        <v>469.41591199999999</v>
      </c>
      <c r="I35" s="8">
        <v>67.210140520000081</v>
      </c>
      <c r="J35" s="12">
        <v>2704</v>
      </c>
      <c r="K35" s="12">
        <v>484.48314599999998</v>
      </c>
      <c r="L35" s="12">
        <v>68.832497830000037</v>
      </c>
      <c r="M35" s="601">
        <v>2022</v>
      </c>
      <c r="N35" s="12">
        <v>386.18828100000002</v>
      </c>
      <c r="O35" s="8">
        <v>53.061532649999968</v>
      </c>
    </row>
    <row r="36" spans="2:15" s="23" customFormat="1" ht="13.35" customHeight="1" x14ac:dyDescent="0.2">
      <c r="B36" s="29"/>
      <c r="C36" s="405" t="s">
        <v>90</v>
      </c>
      <c r="D36" s="12">
        <v>545</v>
      </c>
      <c r="E36" s="12">
        <v>87.564554999999999</v>
      </c>
      <c r="F36" s="8">
        <v>11.875344579999998</v>
      </c>
      <c r="G36" s="12">
        <v>510</v>
      </c>
      <c r="H36" s="12">
        <v>78.356033999999994</v>
      </c>
      <c r="I36" s="8">
        <v>10.162154060000008</v>
      </c>
      <c r="J36" s="12">
        <v>460</v>
      </c>
      <c r="K36" s="12">
        <v>81.219982000000002</v>
      </c>
      <c r="L36" s="12">
        <v>11.433931679999999</v>
      </c>
      <c r="M36" s="601">
        <v>364</v>
      </c>
      <c r="N36" s="12">
        <v>64.645893000000001</v>
      </c>
      <c r="O36" s="8">
        <v>8.546843400000002</v>
      </c>
    </row>
    <row r="37" spans="2:15" s="31" customFormat="1" ht="13.35" customHeight="1" x14ac:dyDescent="0.2">
      <c r="B37" s="97"/>
      <c r="C37" s="488" t="s">
        <v>100</v>
      </c>
      <c r="D37" s="489">
        <v>29</v>
      </c>
      <c r="E37" s="489">
        <v>7.9537360000000001</v>
      </c>
      <c r="F37" s="395">
        <v>1.7703262200000003</v>
      </c>
      <c r="G37" s="489">
        <v>33</v>
      </c>
      <c r="H37" s="489">
        <v>11.516926</v>
      </c>
      <c r="I37" s="395">
        <v>2.6527349800000004</v>
      </c>
      <c r="J37" s="489">
        <v>29</v>
      </c>
      <c r="K37" s="489">
        <v>7.9982730000000002</v>
      </c>
      <c r="L37" s="395">
        <v>1.6736084</v>
      </c>
      <c r="M37" s="489">
        <v>12</v>
      </c>
      <c r="N37" s="489">
        <v>1.357966</v>
      </c>
      <c r="O37" s="395">
        <v>0.15740784999999999</v>
      </c>
    </row>
    <row r="38" spans="2:15" s="31" customFormat="1" ht="13.35" customHeight="1" x14ac:dyDescent="0.2">
      <c r="B38" s="97"/>
      <c r="C38" s="399" t="s">
        <v>22</v>
      </c>
      <c r="D38" s="80">
        <f>SUM(D4:D37)</f>
        <v>54780</v>
      </c>
      <c r="E38" s="487"/>
      <c r="F38" s="81">
        <f>SUM(F4:F37)</f>
        <v>1503.7236221600001</v>
      </c>
      <c r="G38" s="80">
        <f>SUM(G4:G37)</f>
        <v>55755</v>
      </c>
      <c r="H38" s="487"/>
      <c r="I38" s="81">
        <f>SUM(I4:I37)</f>
        <v>1436.5196340500006</v>
      </c>
      <c r="J38" s="80">
        <f>SUM(J4:J37)</f>
        <v>55462</v>
      </c>
      <c r="K38" s="487"/>
      <c r="L38" s="80">
        <f>SUM(L4:L37)</f>
        <v>1499.2221835500009</v>
      </c>
      <c r="M38" s="79">
        <f>SUM(M4:M37)</f>
        <v>45670</v>
      </c>
      <c r="N38" s="487"/>
      <c r="O38" s="81">
        <f>SUM(O4:O37)</f>
        <v>1399.0447292599988</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H42" s="805" t="s">
        <v>190</v>
      </c>
    </row>
    <row r="43" spans="2:15" s="23" customFormat="1" ht="13.35" customHeight="1" x14ac:dyDescent="0.2">
      <c r="F43" s="28"/>
    </row>
    <row r="44" spans="2:15" s="25" customFormat="1" ht="13.35" hidden="1" customHeight="1" x14ac:dyDescent="0.2">
      <c r="B44" s="30"/>
      <c r="C44" s="490" t="s">
        <v>299</v>
      </c>
      <c r="D44" s="491">
        <f>A3.7.1!E22-SUM(D4:D37)</f>
        <v>0</v>
      </c>
      <c r="E44" s="491">
        <f>A3.7.1!F22-SUM(E4:E37)</f>
        <v>0</v>
      </c>
      <c r="F44" s="491">
        <f>A3.7.1!G22-SUM(F4:F37)</f>
        <v>0</v>
      </c>
      <c r="G44" s="491">
        <f>A3.7.1!H22-SUM(G4:G37)</f>
        <v>0</v>
      </c>
      <c r="H44" s="491">
        <f>A3.7.1!I22-SUM(H4:H37)</f>
        <v>0</v>
      </c>
      <c r="I44" s="491">
        <f>A3.7.1!J22-SUM(I4:I37)</f>
        <v>0</v>
      </c>
      <c r="J44" s="491">
        <f>A3.7.1!K22-SUM(J4:J37)</f>
        <v>0</v>
      </c>
      <c r="K44" s="491">
        <f>A3.7.1!L22-SUM(K4:K37)</f>
        <v>0</v>
      </c>
      <c r="L44" s="491">
        <f>A3.7.1!M22-SUM(L4:L37)</f>
        <v>0</v>
      </c>
      <c r="M44" s="491">
        <f>A3.7.1!N22-SUM(M4:M37)</f>
        <v>0</v>
      </c>
      <c r="N44" s="491">
        <f>A3.7.1!O22-SUM(N4:N37)</f>
        <v>0</v>
      </c>
      <c r="O44" s="492">
        <f>A3.7.1!P22-SUM(O4:O37)</f>
        <v>0</v>
      </c>
    </row>
    <row r="45" spans="2:15" s="23" customFormat="1" ht="13.35" customHeight="1" x14ac:dyDescent="0.2">
      <c r="D45" s="28"/>
      <c r="E45" s="28"/>
      <c r="F45" s="28"/>
      <c r="G45" s="28"/>
      <c r="H45" s="28"/>
      <c r="I45" s="28"/>
      <c r="J45" s="28"/>
      <c r="K45" s="28"/>
      <c r="L45" s="28"/>
      <c r="M45" s="28"/>
      <c r="N45" s="28"/>
      <c r="O45" s="28"/>
    </row>
    <row r="46" spans="2:15" s="23" customFormat="1" ht="13.35" customHeight="1" x14ac:dyDescent="0.25">
      <c r="C46" s="22"/>
      <c r="D46" s="51"/>
      <c r="E46" s="51"/>
      <c r="F46" s="51"/>
      <c r="H46" s="51"/>
      <c r="I46" s="51"/>
      <c r="K46" s="51"/>
      <c r="L46" s="51"/>
      <c r="O46" s="51"/>
    </row>
    <row r="47" spans="2:15" ht="11.25" x14ac:dyDescent="0.2">
      <c r="B47" s="11"/>
      <c r="C47" s="11"/>
      <c r="D47" s="11"/>
      <c r="E47" s="11"/>
      <c r="F47" s="11"/>
      <c r="G47" s="11"/>
      <c r="H47" s="11"/>
      <c r="I47" s="11"/>
      <c r="J47" s="11"/>
      <c r="K47" s="11"/>
      <c r="L47" s="11"/>
      <c r="M47" s="11"/>
      <c r="N47" s="11"/>
      <c r="O47" s="11"/>
    </row>
    <row r="48" spans="2:15" ht="11.25" x14ac:dyDescent="0.2">
      <c r="B48" s="11"/>
      <c r="C48" s="11"/>
      <c r="D48" s="11"/>
      <c r="E48" s="11"/>
      <c r="F48" s="11"/>
      <c r="G48" s="11"/>
      <c r="H48" s="11"/>
      <c r="I48" s="11"/>
      <c r="J48" s="11"/>
      <c r="K48" s="11"/>
      <c r="L48" s="11"/>
      <c r="M48" s="11"/>
      <c r="N48" s="11"/>
      <c r="O48" s="11"/>
    </row>
    <row r="49" spans="2:3" ht="11.25" x14ac:dyDescent="0.2">
      <c r="B49" s="11"/>
      <c r="C49" s="11"/>
    </row>
    <row r="50" spans="2:3" ht="11.25" x14ac:dyDescent="0.2">
      <c r="B50" s="11"/>
      <c r="C50" s="11"/>
    </row>
    <row r="51" spans="2:3" ht="11.25" x14ac:dyDescent="0.2">
      <c r="B51" s="11"/>
      <c r="C51" s="11"/>
    </row>
    <row r="52" spans="2:3" ht="11.25" x14ac:dyDescent="0.2">
      <c r="B52" s="11"/>
      <c r="C52" s="11"/>
    </row>
    <row r="53" spans="2:3" ht="11.25" x14ac:dyDescent="0.2">
      <c r="B53" s="11"/>
      <c r="C53" s="11"/>
    </row>
    <row r="54" spans="2:3" ht="11.25" x14ac:dyDescent="0.2">
      <c r="B54" s="11"/>
      <c r="C54" s="11"/>
    </row>
    <row r="55" spans="2:3" ht="11.25" x14ac:dyDescent="0.2">
      <c r="B55" s="11"/>
      <c r="C55" s="11"/>
    </row>
    <row r="56" spans="2:3" ht="11.25" x14ac:dyDescent="0.2">
      <c r="B56" s="11"/>
      <c r="C56" s="11"/>
    </row>
    <row r="57" spans="2:3" ht="11.25" x14ac:dyDescent="0.2">
      <c r="B57" s="11"/>
      <c r="C57" s="11"/>
    </row>
    <row r="58" spans="2:3" ht="11.25" x14ac:dyDescent="0.2">
      <c r="B58" s="11"/>
      <c r="C58" s="11"/>
    </row>
    <row r="59" spans="2:3" ht="11.25" x14ac:dyDescent="0.2">
      <c r="B59" s="11"/>
      <c r="C59" s="11"/>
    </row>
    <row r="60" spans="2:3" ht="11.25" x14ac:dyDescent="0.2">
      <c r="B60" s="11"/>
      <c r="C60" s="11"/>
    </row>
    <row r="61" spans="2:3" ht="11.25" x14ac:dyDescent="0.2">
      <c r="B61" s="11"/>
      <c r="C61" s="11"/>
    </row>
    <row r="62" spans="2:3" ht="11.25" x14ac:dyDescent="0.2">
      <c r="B62" s="11"/>
      <c r="C62" s="11"/>
    </row>
    <row r="63" spans="2:3" ht="11.25" x14ac:dyDescent="0.2">
      <c r="B63" s="11"/>
      <c r="C63" s="11"/>
    </row>
    <row r="64" spans="2:3" ht="11.25" x14ac:dyDescent="0.2">
      <c r="B64" s="11"/>
      <c r="C64" s="11"/>
    </row>
    <row r="65" spans="2:3" ht="11.25" x14ac:dyDescent="0.2">
      <c r="B65" s="11"/>
      <c r="C65" s="11"/>
    </row>
    <row r="66" spans="2:3" ht="11.25" x14ac:dyDescent="0.2">
      <c r="B66" s="11"/>
      <c r="C66" s="11"/>
    </row>
    <row r="67" spans="2:3" ht="11.25" x14ac:dyDescent="0.2">
      <c r="B67" s="11"/>
      <c r="C67" s="11"/>
    </row>
    <row r="68" spans="2:3" ht="11.25" x14ac:dyDescent="0.2">
      <c r="B68" s="11"/>
      <c r="C68" s="11"/>
    </row>
    <row r="69" spans="2:3" ht="11.25" x14ac:dyDescent="0.2">
      <c r="B69" s="11"/>
      <c r="C69" s="11"/>
    </row>
    <row r="70" spans="2:3" ht="11.25" x14ac:dyDescent="0.2">
      <c r="B70" s="11"/>
      <c r="C70" s="11"/>
    </row>
    <row r="71" spans="2:3" ht="11.25" x14ac:dyDescent="0.2">
      <c r="B71" s="11"/>
      <c r="C71" s="11"/>
    </row>
    <row r="72" spans="2:3" ht="11.25" x14ac:dyDescent="0.2">
      <c r="B72" s="11"/>
      <c r="C72" s="11"/>
    </row>
    <row r="73" spans="2:3" ht="11.25" x14ac:dyDescent="0.2">
      <c r="B73" s="11"/>
      <c r="C73" s="11"/>
    </row>
    <row r="74" spans="2:3" ht="11.25" x14ac:dyDescent="0.2">
      <c r="B74" s="11"/>
      <c r="C74" s="11"/>
    </row>
    <row r="75" spans="2:3" ht="11.25" x14ac:dyDescent="0.2">
      <c r="B75" s="11"/>
      <c r="C75" s="11"/>
    </row>
    <row r="76" spans="2:3" ht="11.25" x14ac:dyDescent="0.2">
      <c r="B76" s="11"/>
      <c r="C76" s="11"/>
    </row>
    <row r="77" spans="2:3" ht="11.25" x14ac:dyDescent="0.2">
      <c r="B77" s="11"/>
      <c r="C77" s="11"/>
    </row>
    <row r="78" spans="2:3" ht="11.25" x14ac:dyDescent="0.2">
      <c r="B78" s="11"/>
      <c r="C78" s="11"/>
    </row>
    <row r="79" spans="2:3" ht="11.25" x14ac:dyDescent="0.2">
      <c r="B79" s="11"/>
      <c r="C79" s="11"/>
    </row>
    <row r="80" spans="2:3" ht="11.25" x14ac:dyDescent="0.2">
      <c r="B80" s="11"/>
      <c r="C80" s="11"/>
    </row>
    <row r="81" spans="2:15" ht="11.25" x14ac:dyDescent="0.2">
      <c r="B81" s="11"/>
      <c r="C81" s="11"/>
    </row>
    <row r="82" spans="2:15" ht="11.25" x14ac:dyDescent="0.2">
      <c r="B82" s="11"/>
    </row>
    <row r="83" spans="2:15" ht="11.25" x14ac:dyDescent="0.2">
      <c r="B83" s="11"/>
      <c r="C83" s="11"/>
      <c r="D83" s="607"/>
      <c r="E83" s="607"/>
      <c r="F83" s="607"/>
      <c r="G83" s="607"/>
      <c r="H83" s="607"/>
      <c r="I83" s="607"/>
      <c r="J83" s="607"/>
      <c r="K83" s="607"/>
      <c r="L83" s="607"/>
      <c r="M83" s="607"/>
      <c r="N83" s="607"/>
      <c r="O83" s="607"/>
    </row>
    <row r="84" spans="2:15" ht="11.25" x14ac:dyDescent="0.2">
      <c r="B84" s="11"/>
    </row>
    <row r="85" spans="2:15" ht="11.25" x14ac:dyDescent="0.2">
      <c r="B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sheetData>
  <mergeCells count="4">
    <mergeCell ref="D2:F2"/>
    <mergeCell ref="G2:I2"/>
    <mergeCell ref="J2:L2"/>
    <mergeCell ref="M2:O2"/>
  </mergeCells>
  <hyperlinks>
    <hyperlink ref="H42" location="CONTENTS!A1" display="CONTENTS!A1"/>
  </hyperlinks>
  <pageMargins left="0.98425196850393704" right="0.98425196850393704" top="0.98425196850393704" bottom="0.98425196850393704" header="0.51181102362204722" footer="0.51181102362204722"/>
  <pageSetup paperSize="9" scale="82"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3304"/>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365</v>
      </c>
      <c r="C1" s="156"/>
      <c r="D1" s="58"/>
      <c r="E1" s="58"/>
      <c r="F1" s="58"/>
      <c r="G1" s="59"/>
      <c r="H1" s="59"/>
      <c r="I1" s="1"/>
      <c r="J1" s="1"/>
      <c r="K1" s="1"/>
      <c r="L1" s="1"/>
      <c r="M1" s="1"/>
      <c r="N1" s="1"/>
      <c r="O1" s="1"/>
    </row>
    <row r="2" spans="2:15" s="55" customFormat="1" ht="15" customHeight="1" x14ac:dyDescent="0.2">
      <c r="B2" s="450"/>
      <c r="C2" s="517" t="s">
        <v>141</v>
      </c>
      <c r="D2" s="873" t="s">
        <v>107</v>
      </c>
      <c r="E2" s="874"/>
      <c r="F2" s="875"/>
      <c r="G2" s="882">
        <v>2010</v>
      </c>
      <c r="H2" s="883"/>
      <c r="I2" s="884"/>
      <c r="J2" s="882">
        <v>2011</v>
      </c>
      <c r="K2" s="883"/>
      <c r="L2" s="884"/>
      <c r="M2" s="883">
        <v>2012</v>
      </c>
      <c r="N2" s="883"/>
      <c r="O2" s="884"/>
    </row>
    <row r="3" spans="2:15" s="56" customFormat="1" ht="38.1" customHeight="1" x14ac:dyDescent="0.2">
      <c r="B3" s="392"/>
      <c r="C3" s="593"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s="23" customFormat="1" ht="13.35" customHeight="1" x14ac:dyDescent="0.2">
      <c r="B4" s="29"/>
      <c r="C4" s="405" t="s">
        <v>222</v>
      </c>
      <c r="D4" s="12">
        <v>2627</v>
      </c>
      <c r="E4" s="12">
        <v>-460.28151800000001</v>
      </c>
      <c r="F4" s="8">
        <v>0</v>
      </c>
      <c r="G4" s="12">
        <v>2761</v>
      </c>
      <c r="H4" s="12">
        <v>-545.90729199999998</v>
      </c>
      <c r="I4" s="8">
        <v>1.4464899999999999E-3</v>
      </c>
      <c r="J4" s="12">
        <v>2602</v>
      </c>
      <c r="K4" s="12">
        <v>-570.86532399999999</v>
      </c>
      <c r="L4" s="12">
        <v>1.82226E-3</v>
      </c>
      <c r="M4" s="601">
        <v>2008</v>
      </c>
      <c r="N4" s="12">
        <v>-497.06431099999998</v>
      </c>
      <c r="O4" s="8">
        <v>0</v>
      </c>
    </row>
    <row r="5" spans="2:15" s="23" customFormat="1" ht="13.35" customHeight="1" x14ac:dyDescent="0.2">
      <c r="B5" s="29"/>
      <c r="C5" s="405" t="s">
        <v>1</v>
      </c>
      <c r="D5" s="12">
        <v>1894</v>
      </c>
      <c r="E5" s="12">
        <v>-993.20471999999995</v>
      </c>
      <c r="F5" s="8">
        <v>0</v>
      </c>
      <c r="G5" s="12">
        <v>1904</v>
      </c>
      <c r="H5" s="12">
        <v>-1115.18939</v>
      </c>
      <c r="I5" s="8">
        <v>0</v>
      </c>
      <c r="J5" s="12">
        <v>1874</v>
      </c>
      <c r="K5" s="12">
        <v>-1271.991307</v>
      </c>
      <c r="L5" s="12">
        <v>0</v>
      </c>
      <c r="M5" s="601">
        <v>1552</v>
      </c>
      <c r="N5" s="12">
        <v>-1208.3879300000001</v>
      </c>
      <c r="O5" s="8">
        <v>0</v>
      </c>
    </row>
    <row r="6" spans="2:15" s="23" customFormat="1" ht="13.35" customHeight="1" x14ac:dyDescent="0.2">
      <c r="B6" s="29"/>
      <c r="C6" s="405" t="s">
        <v>81</v>
      </c>
      <c r="D6" s="12">
        <v>331</v>
      </c>
      <c r="E6" s="12">
        <v>-90.971281000000005</v>
      </c>
      <c r="F6" s="8">
        <v>0</v>
      </c>
      <c r="G6" s="12">
        <v>325</v>
      </c>
      <c r="H6" s="12">
        <v>-105.155327</v>
      </c>
      <c r="I6" s="8">
        <v>0</v>
      </c>
      <c r="J6" s="12">
        <v>270</v>
      </c>
      <c r="K6" s="12">
        <v>-103.35662600000001</v>
      </c>
      <c r="L6" s="12">
        <v>0</v>
      </c>
      <c r="M6" s="601">
        <v>230</v>
      </c>
      <c r="N6" s="12">
        <v>-101.828743</v>
      </c>
      <c r="O6" s="8">
        <v>0</v>
      </c>
    </row>
    <row r="7" spans="2:15" s="23" customFormat="1" ht="13.35" customHeight="1" x14ac:dyDescent="0.2">
      <c r="B7" s="29"/>
      <c r="C7" s="405" t="s">
        <v>2</v>
      </c>
      <c r="D7" s="12">
        <v>2494</v>
      </c>
      <c r="E7" s="12">
        <v>-658.76252999999997</v>
      </c>
      <c r="F7" s="8">
        <v>2.8000000000000002E-7</v>
      </c>
      <c r="G7" s="12">
        <v>2515</v>
      </c>
      <c r="H7" s="12">
        <v>-779.04724799999997</v>
      </c>
      <c r="I7" s="8">
        <v>0</v>
      </c>
      <c r="J7" s="12">
        <v>2404</v>
      </c>
      <c r="K7" s="12">
        <v>-796.433087</v>
      </c>
      <c r="L7" s="12">
        <v>0</v>
      </c>
      <c r="M7" s="601">
        <v>1909</v>
      </c>
      <c r="N7" s="12">
        <v>-662.928539</v>
      </c>
      <c r="O7" s="8">
        <v>0</v>
      </c>
    </row>
    <row r="8" spans="2:15" s="23" customFormat="1" ht="13.35" customHeight="1" x14ac:dyDescent="0.2">
      <c r="B8" s="29"/>
      <c r="C8" s="405" t="s">
        <v>82</v>
      </c>
      <c r="D8" s="12">
        <v>454</v>
      </c>
      <c r="E8" s="12">
        <v>-196.77549300000001</v>
      </c>
      <c r="F8" s="8">
        <v>0</v>
      </c>
      <c r="G8" s="12">
        <v>484</v>
      </c>
      <c r="H8" s="12">
        <v>-206.020104</v>
      </c>
      <c r="I8" s="8">
        <v>0</v>
      </c>
      <c r="J8" s="12">
        <v>438</v>
      </c>
      <c r="K8" s="12">
        <v>-196.67151200000001</v>
      </c>
      <c r="L8" s="12">
        <v>0</v>
      </c>
      <c r="M8" s="601">
        <v>315</v>
      </c>
      <c r="N8" s="12">
        <v>-109.86493400000001</v>
      </c>
      <c r="O8" s="8">
        <v>0</v>
      </c>
    </row>
    <row r="9" spans="2:15" s="23" customFormat="1" ht="13.35" customHeight="1" x14ac:dyDescent="0.2">
      <c r="B9" s="29"/>
      <c r="C9" s="405" t="s">
        <v>3</v>
      </c>
      <c r="D9" s="12">
        <v>533</v>
      </c>
      <c r="E9" s="12">
        <v>-125.791994</v>
      </c>
      <c r="F9" s="8">
        <v>0</v>
      </c>
      <c r="G9" s="12">
        <v>489</v>
      </c>
      <c r="H9" s="12">
        <v>-137.22366500000001</v>
      </c>
      <c r="I9" s="8">
        <v>0</v>
      </c>
      <c r="J9" s="12">
        <v>449</v>
      </c>
      <c r="K9" s="12">
        <v>-122.52247199999999</v>
      </c>
      <c r="L9" s="12">
        <v>0</v>
      </c>
      <c r="M9" s="601">
        <v>360</v>
      </c>
      <c r="N9" s="12">
        <v>-125.719291</v>
      </c>
      <c r="O9" s="8">
        <v>0</v>
      </c>
    </row>
    <row r="10" spans="2:15" s="23" customFormat="1" ht="13.35" customHeight="1" x14ac:dyDescent="0.2">
      <c r="B10" s="29"/>
      <c r="C10" s="405" t="s">
        <v>83</v>
      </c>
      <c r="D10" s="12">
        <v>47</v>
      </c>
      <c r="E10" s="12">
        <v>-11.921935</v>
      </c>
      <c r="F10" s="8">
        <v>0</v>
      </c>
      <c r="G10" s="12">
        <v>54</v>
      </c>
      <c r="H10" s="12">
        <v>-18.494554000000001</v>
      </c>
      <c r="I10" s="8">
        <v>0</v>
      </c>
      <c r="J10" s="12">
        <v>51</v>
      </c>
      <c r="K10" s="12">
        <v>-13.531532</v>
      </c>
      <c r="L10" s="12">
        <v>0</v>
      </c>
      <c r="M10" s="601">
        <v>32</v>
      </c>
      <c r="N10" s="12">
        <v>-9.9939660000000003</v>
      </c>
      <c r="O10" s="8">
        <v>0</v>
      </c>
    </row>
    <row r="11" spans="2:15" s="23" customFormat="1" ht="13.35" customHeight="1" x14ac:dyDescent="0.2">
      <c r="B11" s="29"/>
      <c r="C11" s="405" t="s">
        <v>4</v>
      </c>
      <c r="D11" s="12">
        <v>5593</v>
      </c>
      <c r="E11" s="12">
        <v>-1236.291868</v>
      </c>
      <c r="F11" s="8">
        <v>4.3313999999999999E-4</v>
      </c>
      <c r="G11" s="12">
        <v>5953</v>
      </c>
      <c r="H11" s="12">
        <v>-1476.910445</v>
      </c>
      <c r="I11" s="8">
        <v>6.7616000000000004E-3</v>
      </c>
      <c r="J11" s="12">
        <v>5667</v>
      </c>
      <c r="K11" s="12">
        <v>-1619.9682949999999</v>
      </c>
      <c r="L11" s="12">
        <v>7.2406099999999998E-3</v>
      </c>
      <c r="M11" s="601">
        <v>4277</v>
      </c>
      <c r="N11" s="12">
        <v>-1332.7347010000001</v>
      </c>
      <c r="O11" s="8">
        <v>0</v>
      </c>
    </row>
    <row r="12" spans="2:15" s="23" customFormat="1" ht="13.35" customHeight="1" x14ac:dyDescent="0.2">
      <c r="B12" s="29"/>
      <c r="C12" s="405" t="s">
        <v>5</v>
      </c>
      <c r="D12" s="12">
        <v>732</v>
      </c>
      <c r="E12" s="12">
        <v>-137.756641</v>
      </c>
      <c r="F12" s="8">
        <v>3.2264799999999996E-2</v>
      </c>
      <c r="G12" s="12">
        <v>782</v>
      </c>
      <c r="H12" s="12">
        <v>-166.32412099999999</v>
      </c>
      <c r="I12" s="8">
        <v>0</v>
      </c>
      <c r="J12" s="12">
        <v>753</v>
      </c>
      <c r="K12" s="12">
        <v>-163.993033</v>
      </c>
      <c r="L12" s="12">
        <v>0</v>
      </c>
      <c r="M12" s="601">
        <v>563</v>
      </c>
      <c r="N12" s="12">
        <v>-166.290964</v>
      </c>
      <c r="O12" s="8">
        <v>0</v>
      </c>
    </row>
    <row r="13" spans="2:15" s="23" customFormat="1" ht="13.35" customHeight="1" x14ac:dyDescent="0.2">
      <c r="B13" s="29"/>
      <c r="C13" s="405" t="s">
        <v>84</v>
      </c>
      <c r="D13" s="12">
        <v>251</v>
      </c>
      <c r="E13" s="12">
        <v>-58.913815</v>
      </c>
      <c r="F13" s="8">
        <v>0</v>
      </c>
      <c r="G13" s="12">
        <v>273</v>
      </c>
      <c r="H13" s="12">
        <v>-70.893294999999995</v>
      </c>
      <c r="I13" s="8">
        <v>0</v>
      </c>
      <c r="J13" s="12">
        <v>243</v>
      </c>
      <c r="K13" s="12">
        <v>-57.480181999999999</v>
      </c>
      <c r="L13" s="12">
        <v>0</v>
      </c>
      <c r="M13" s="601">
        <v>208</v>
      </c>
      <c r="N13" s="12">
        <v>-81.207779000000002</v>
      </c>
      <c r="O13" s="8">
        <v>0</v>
      </c>
    </row>
    <row r="14" spans="2:15" s="23" customFormat="1" ht="13.35" customHeight="1" x14ac:dyDescent="0.2">
      <c r="B14" s="29"/>
      <c r="C14" s="405" t="s">
        <v>85</v>
      </c>
      <c r="D14" s="12">
        <v>7896</v>
      </c>
      <c r="E14" s="12">
        <v>-1559.7943210000001</v>
      </c>
      <c r="F14" s="8">
        <v>4.8840000000000007E-5</v>
      </c>
      <c r="G14" s="12">
        <v>8013</v>
      </c>
      <c r="H14" s="12">
        <v>-1792.739063</v>
      </c>
      <c r="I14" s="8">
        <v>3.6307000000000001E-4</v>
      </c>
      <c r="J14" s="12">
        <v>7636</v>
      </c>
      <c r="K14" s="12">
        <v>-1799.0997420000001</v>
      </c>
      <c r="L14" s="12">
        <v>1.1919599999999999E-3</v>
      </c>
      <c r="M14" s="601">
        <v>5684</v>
      </c>
      <c r="N14" s="12">
        <v>-1369.0442640000001</v>
      </c>
      <c r="O14" s="8">
        <v>0</v>
      </c>
    </row>
    <row r="15" spans="2:15" s="23" customFormat="1" ht="13.35" customHeight="1" x14ac:dyDescent="0.2">
      <c r="B15" s="29"/>
      <c r="C15" s="405" t="s">
        <v>6</v>
      </c>
      <c r="D15" s="12">
        <v>595</v>
      </c>
      <c r="E15" s="12">
        <v>-160.47350499999999</v>
      </c>
      <c r="F15" s="8">
        <v>0</v>
      </c>
      <c r="G15" s="12">
        <v>565</v>
      </c>
      <c r="H15" s="12">
        <v>-171.484633</v>
      </c>
      <c r="I15" s="8">
        <v>9.4625999999999998E-4</v>
      </c>
      <c r="J15" s="12">
        <v>529</v>
      </c>
      <c r="K15" s="12">
        <v>-150.29567599999999</v>
      </c>
      <c r="L15" s="12">
        <v>0</v>
      </c>
      <c r="M15" s="601">
        <v>456</v>
      </c>
      <c r="N15" s="12">
        <v>-161.31188900000001</v>
      </c>
      <c r="O15" s="8">
        <v>5.1422999999999998E-3</v>
      </c>
    </row>
    <row r="16" spans="2:15" s="23" customFormat="1" ht="13.35" customHeight="1" x14ac:dyDescent="0.2">
      <c r="B16" s="29"/>
      <c r="C16" s="405" t="s">
        <v>223</v>
      </c>
      <c r="D16" s="12">
        <v>48</v>
      </c>
      <c r="E16" s="12">
        <v>-8.8113759999999992</v>
      </c>
      <c r="F16" s="8">
        <v>0</v>
      </c>
      <c r="G16" s="12">
        <v>42</v>
      </c>
      <c r="H16" s="12">
        <v>-7.8819730000000003</v>
      </c>
      <c r="I16" s="8">
        <v>0</v>
      </c>
      <c r="J16" s="12">
        <v>38</v>
      </c>
      <c r="K16" s="12">
        <v>-8.738899</v>
      </c>
      <c r="L16" s="12">
        <v>0</v>
      </c>
      <c r="M16" s="601">
        <v>27</v>
      </c>
      <c r="N16" s="12">
        <v>-6.3615159999999999</v>
      </c>
      <c r="O16" s="8">
        <v>0</v>
      </c>
    </row>
    <row r="17" spans="2:15" s="23" customFormat="1" ht="13.35" customHeight="1" x14ac:dyDescent="0.2">
      <c r="B17" s="29"/>
      <c r="C17" s="405" t="s">
        <v>7</v>
      </c>
      <c r="D17" s="12">
        <v>20</v>
      </c>
      <c r="E17" s="12">
        <v>-3.508845</v>
      </c>
      <c r="F17" s="8">
        <v>1.5409000000000001E-4</v>
      </c>
      <c r="G17" s="12">
        <v>21</v>
      </c>
      <c r="H17" s="12">
        <v>-4.1154929999999998</v>
      </c>
      <c r="I17" s="8">
        <v>2.8500000000000002E-5</v>
      </c>
      <c r="J17" s="12">
        <v>11</v>
      </c>
      <c r="K17" s="12">
        <v>-0.69876199999999999</v>
      </c>
      <c r="L17" s="12">
        <v>1.0700889999999999E-2</v>
      </c>
      <c r="M17" s="601">
        <v>2</v>
      </c>
      <c r="N17" s="12">
        <v>-0.34975899999999999</v>
      </c>
      <c r="O17" s="8">
        <v>0</v>
      </c>
    </row>
    <row r="18" spans="2:15" s="23" customFormat="1" ht="13.35" customHeight="1" x14ac:dyDescent="0.2">
      <c r="B18" s="29"/>
      <c r="C18" s="405" t="s">
        <v>8</v>
      </c>
      <c r="D18" s="12">
        <v>1242</v>
      </c>
      <c r="E18" s="12">
        <v>-267.40837199999999</v>
      </c>
      <c r="F18" s="8">
        <v>0</v>
      </c>
      <c r="G18" s="12">
        <v>1323</v>
      </c>
      <c r="H18" s="12">
        <v>-335.62528600000002</v>
      </c>
      <c r="I18" s="8">
        <v>0</v>
      </c>
      <c r="J18" s="12">
        <v>1170</v>
      </c>
      <c r="K18" s="12">
        <v>-314.42807099999999</v>
      </c>
      <c r="L18" s="12">
        <v>0</v>
      </c>
      <c r="M18" s="601">
        <v>926</v>
      </c>
      <c r="N18" s="12">
        <v>-288.63773900000001</v>
      </c>
      <c r="O18" s="8">
        <v>0</v>
      </c>
    </row>
    <row r="19" spans="2:15" s="23" customFormat="1" ht="13.35" customHeight="1" x14ac:dyDescent="0.2">
      <c r="B19" s="29"/>
      <c r="C19" s="405" t="s">
        <v>86</v>
      </c>
      <c r="D19" s="12">
        <v>407</v>
      </c>
      <c r="E19" s="12">
        <v>-66.142184</v>
      </c>
      <c r="F19" s="8">
        <v>0</v>
      </c>
      <c r="G19" s="12">
        <v>369</v>
      </c>
      <c r="H19" s="12">
        <v>-78.234860999999995</v>
      </c>
      <c r="I19" s="8">
        <v>0</v>
      </c>
      <c r="J19" s="12">
        <v>368</v>
      </c>
      <c r="K19" s="12">
        <v>-72.637202000000002</v>
      </c>
      <c r="L19" s="12">
        <v>0</v>
      </c>
      <c r="M19" s="601">
        <v>298</v>
      </c>
      <c r="N19" s="12">
        <v>-61.116087</v>
      </c>
      <c r="O19" s="8">
        <v>0</v>
      </c>
    </row>
    <row r="20" spans="2:15" s="23" customFormat="1" ht="13.35" customHeight="1" x14ac:dyDescent="0.2">
      <c r="B20" s="29"/>
      <c r="C20" s="405" t="s">
        <v>174</v>
      </c>
      <c r="D20" s="12">
        <v>964</v>
      </c>
      <c r="E20" s="12">
        <v>-232.63312099999999</v>
      </c>
      <c r="F20" s="8">
        <v>2.26844E-3</v>
      </c>
      <c r="G20" s="12">
        <v>1049</v>
      </c>
      <c r="H20" s="12">
        <v>-302.439301</v>
      </c>
      <c r="I20" s="8">
        <v>0</v>
      </c>
      <c r="J20" s="12">
        <v>931</v>
      </c>
      <c r="K20" s="12">
        <v>-292.06689799999998</v>
      </c>
      <c r="L20" s="12">
        <v>0</v>
      </c>
      <c r="M20" s="601">
        <v>697</v>
      </c>
      <c r="N20" s="12">
        <v>-278.98061100000001</v>
      </c>
      <c r="O20" s="8">
        <v>0</v>
      </c>
    </row>
    <row r="21" spans="2:15" s="23" customFormat="1" ht="13.35" customHeight="1" x14ac:dyDescent="0.2">
      <c r="B21" s="29"/>
      <c r="C21" s="405" t="s">
        <v>9</v>
      </c>
      <c r="D21" s="12">
        <v>70</v>
      </c>
      <c r="E21" s="12">
        <v>-25.980661999999999</v>
      </c>
      <c r="F21" s="8">
        <v>0</v>
      </c>
      <c r="G21" s="12">
        <v>90</v>
      </c>
      <c r="H21" s="12">
        <v>-43.923927999999997</v>
      </c>
      <c r="I21" s="8">
        <v>0</v>
      </c>
      <c r="J21" s="12">
        <v>59</v>
      </c>
      <c r="K21" s="12">
        <v>-33.769742999999998</v>
      </c>
      <c r="L21" s="12">
        <v>0</v>
      </c>
      <c r="M21" s="601">
        <v>28</v>
      </c>
      <c r="N21" s="12">
        <v>-23.525033000000001</v>
      </c>
      <c r="O21" s="8">
        <v>0</v>
      </c>
    </row>
    <row r="22" spans="2:15" s="23" customFormat="1" ht="13.35" customHeight="1" x14ac:dyDescent="0.2">
      <c r="B22" s="29"/>
      <c r="C22" s="405" t="s">
        <v>10</v>
      </c>
      <c r="D22" s="12">
        <v>821</v>
      </c>
      <c r="E22" s="12">
        <v>-228.67862600000001</v>
      </c>
      <c r="F22" s="8">
        <v>1E-8</v>
      </c>
      <c r="G22" s="12">
        <v>876</v>
      </c>
      <c r="H22" s="12">
        <v>-256.88034699999997</v>
      </c>
      <c r="I22" s="8">
        <v>0</v>
      </c>
      <c r="J22" s="12">
        <v>790</v>
      </c>
      <c r="K22" s="12">
        <v>-265.84154599999999</v>
      </c>
      <c r="L22" s="12">
        <v>0</v>
      </c>
      <c r="M22" s="601">
        <v>629</v>
      </c>
      <c r="N22" s="12">
        <v>-232.21645000000001</v>
      </c>
      <c r="O22" s="8">
        <v>0</v>
      </c>
    </row>
    <row r="23" spans="2:15" s="23" customFormat="1" ht="13.35" customHeight="1" x14ac:dyDescent="0.2">
      <c r="B23" s="29"/>
      <c r="C23" s="405" t="s">
        <v>11</v>
      </c>
      <c r="D23" s="12">
        <v>802</v>
      </c>
      <c r="E23" s="12">
        <v>-173.55823899999999</v>
      </c>
      <c r="F23" s="8">
        <v>0</v>
      </c>
      <c r="G23" s="12">
        <v>855</v>
      </c>
      <c r="H23" s="12">
        <v>-207.251959</v>
      </c>
      <c r="I23" s="8">
        <v>0</v>
      </c>
      <c r="J23" s="12">
        <v>783</v>
      </c>
      <c r="K23" s="12">
        <v>-216.13611800000001</v>
      </c>
      <c r="L23" s="12">
        <v>0</v>
      </c>
      <c r="M23" s="601">
        <v>622</v>
      </c>
      <c r="N23" s="12">
        <v>-164.63389799999999</v>
      </c>
      <c r="O23" s="8">
        <v>0</v>
      </c>
    </row>
    <row r="24" spans="2:15" s="23" customFormat="1" ht="13.35" customHeight="1" x14ac:dyDescent="0.2">
      <c r="B24" s="29"/>
      <c r="C24" s="405" t="s">
        <v>12</v>
      </c>
      <c r="D24" s="12">
        <v>1410</v>
      </c>
      <c r="E24" s="12">
        <v>-196.88349600000001</v>
      </c>
      <c r="F24" s="8">
        <v>0</v>
      </c>
      <c r="G24" s="12">
        <v>1433</v>
      </c>
      <c r="H24" s="12">
        <v>-200.53572500000001</v>
      </c>
      <c r="I24" s="8">
        <v>0</v>
      </c>
      <c r="J24" s="12">
        <v>1338</v>
      </c>
      <c r="K24" s="12">
        <v>-203.875246</v>
      </c>
      <c r="L24" s="12">
        <v>0</v>
      </c>
      <c r="M24" s="601">
        <v>1092</v>
      </c>
      <c r="N24" s="12">
        <v>-203.263318</v>
      </c>
      <c r="O24" s="8">
        <v>0</v>
      </c>
    </row>
    <row r="25" spans="2:15" s="23" customFormat="1" ht="13.35" customHeight="1" x14ac:dyDescent="0.2">
      <c r="B25" s="29"/>
      <c r="C25" s="405" t="s">
        <v>87</v>
      </c>
      <c r="D25" s="12">
        <v>688</v>
      </c>
      <c r="E25" s="12">
        <v>-124.92833899999999</v>
      </c>
      <c r="F25" s="8">
        <v>0</v>
      </c>
      <c r="G25" s="12">
        <v>742</v>
      </c>
      <c r="H25" s="12">
        <v>-165.38643200000001</v>
      </c>
      <c r="I25" s="8">
        <v>0</v>
      </c>
      <c r="J25" s="12">
        <v>691</v>
      </c>
      <c r="K25" s="12">
        <v>-222.857381</v>
      </c>
      <c r="L25" s="12">
        <v>0</v>
      </c>
      <c r="M25" s="601">
        <v>554</v>
      </c>
      <c r="N25" s="12">
        <v>-164.327168</v>
      </c>
      <c r="O25" s="8">
        <v>0</v>
      </c>
    </row>
    <row r="26" spans="2:15" s="23" customFormat="1" ht="13.35" customHeight="1" x14ac:dyDescent="0.2">
      <c r="B26" s="29"/>
      <c r="C26" s="405" t="s">
        <v>13</v>
      </c>
      <c r="D26" s="12">
        <v>91</v>
      </c>
      <c r="E26" s="12">
        <v>-17.759722</v>
      </c>
      <c r="F26" s="8">
        <v>0</v>
      </c>
      <c r="G26" s="12">
        <v>102</v>
      </c>
      <c r="H26" s="12">
        <v>-27.369792</v>
      </c>
      <c r="I26" s="8">
        <v>0</v>
      </c>
      <c r="J26" s="12">
        <v>105</v>
      </c>
      <c r="K26" s="12">
        <v>-29.074128000000002</v>
      </c>
      <c r="L26" s="12">
        <v>0</v>
      </c>
      <c r="M26" s="601">
        <v>72</v>
      </c>
      <c r="N26" s="12">
        <v>-23.888591999999999</v>
      </c>
      <c r="O26" s="8">
        <v>0</v>
      </c>
    </row>
    <row r="27" spans="2:15" s="23" customFormat="1" ht="13.35" customHeight="1" x14ac:dyDescent="0.2">
      <c r="B27" s="29"/>
      <c r="C27" s="405" t="s">
        <v>14</v>
      </c>
      <c r="D27" s="12">
        <v>6860</v>
      </c>
      <c r="E27" s="12">
        <v>-1244.5393750000001</v>
      </c>
      <c r="F27" s="8">
        <v>9.8210000000000007E-4</v>
      </c>
      <c r="G27" s="12">
        <v>7057</v>
      </c>
      <c r="H27" s="12">
        <v>-1434.6501290000001</v>
      </c>
      <c r="I27" s="8">
        <v>8.0824E-4</v>
      </c>
      <c r="J27" s="12">
        <v>6640</v>
      </c>
      <c r="K27" s="12">
        <v>-1515.3693539999999</v>
      </c>
      <c r="L27" s="12">
        <v>0</v>
      </c>
      <c r="M27" s="601">
        <v>4948</v>
      </c>
      <c r="N27" s="12">
        <v>-1299.0258349999999</v>
      </c>
      <c r="O27" s="8">
        <v>0</v>
      </c>
    </row>
    <row r="28" spans="2:15" s="23" customFormat="1" ht="13.35" customHeight="1" x14ac:dyDescent="0.2">
      <c r="B28" s="29"/>
      <c r="C28" s="405" t="s">
        <v>15</v>
      </c>
      <c r="D28" s="12">
        <v>109</v>
      </c>
      <c r="E28" s="12">
        <v>-18.404781</v>
      </c>
      <c r="F28" s="8">
        <v>0</v>
      </c>
      <c r="G28" s="12">
        <v>103</v>
      </c>
      <c r="H28" s="12">
        <v>-27.915422</v>
      </c>
      <c r="I28" s="8">
        <v>0</v>
      </c>
      <c r="J28" s="12">
        <v>112</v>
      </c>
      <c r="K28" s="12">
        <v>-25.257093999999999</v>
      </c>
      <c r="L28" s="12">
        <v>0</v>
      </c>
      <c r="M28" s="601">
        <v>95</v>
      </c>
      <c r="N28" s="12">
        <v>-22.555306000000002</v>
      </c>
      <c r="O28" s="8">
        <v>0</v>
      </c>
    </row>
    <row r="29" spans="2:15" s="23" customFormat="1" ht="13.35" customHeight="1" x14ac:dyDescent="0.2">
      <c r="B29" s="29"/>
      <c r="C29" s="405" t="s">
        <v>16</v>
      </c>
      <c r="D29" s="12">
        <v>26</v>
      </c>
      <c r="E29" s="12">
        <v>-7.4008510000000003</v>
      </c>
      <c r="F29" s="8">
        <v>0</v>
      </c>
      <c r="G29" s="12">
        <v>9</v>
      </c>
      <c r="H29" s="12">
        <v>-1.3918060000000001</v>
      </c>
      <c r="I29" s="8">
        <v>0</v>
      </c>
      <c r="J29" s="12">
        <v>5</v>
      </c>
      <c r="K29" s="12">
        <v>-0.70311599999999996</v>
      </c>
      <c r="L29" s="12">
        <v>0</v>
      </c>
      <c r="M29" s="601">
        <v>14</v>
      </c>
      <c r="N29" s="12">
        <v>-2.9260410000000001</v>
      </c>
      <c r="O29" s="8">
        <v>0</v>
      </c>
    </row>
    <row r="30" spans="2:15" s="23" customFormat="1" ht="13.35" customHeight="1" x14ac:dyDescent="0.2">
      <c r="B30" s="29"/>
      <c r="C30" s="405" t="s">
        <v>88</v>
      </c>
      <c r="D30" s="12">
        <v>1229</v>
      </c>
      <c r="E30" s="12">
        <v>-176.18581</v>
      </c>
      <c r="F30" s="8">
        <v>0</v>
      </c>
      <c r="G30" s="12">
        <v>1214</v>
      </c>
      <c r="H30" s="12">
        <v>-221.84076300000001</v>
      </c>
      <c r="I30" s="8">
        <v>4.0687700000000002E-3</v>
      </c>
      <c r="J30" s="12">
        <v>1098</v>
      </c>
      <c r="K30" s="12">
        <v>-240.57636299999999</v>
      </c>
      <c r="L30" s="12">
        <v>9.4532999999999996E-3</v>
      </c>
      <c r="M30" s="601">
        <v>833</v>
      </c>
      <c r="N30" s="12">
        <v>-197.285201</v>
      </c>
      <c r="O30" s="8">
        <v>0</v>
      </c>
    </row>
    <row r="31" spans="2:15" s="23" customFormat="1" ht="13.35" customHeight="1" x14ac:dyDescent="0.2">
      <c r="B31" s="29"/>
      <c r="C31" s="405" t="s">
        <v>17</v>
      </c>
      <c r="D31" s="12">
        <v>228</v>
      </c>
      <c r="E31" s="12">
        <v>-61.847270999999999</v>
      </c>
      <c r="F31" s="8">
        <v>0</v>
      </c>
      <c r="G31" s="12">
        <v>229</v>
      </c>
      <c r="H31" s="12">
        <v>-96.523296000000002</v>
      </c>
      <c r="I31" s="8">
        <v>0</v>
      </c>
      <c r="J31" s="12">
        <v>213</v>
      </c>
      <c r="K31" s="12">
        <v>-68.653251999999995</v>
      </c>
      <c r="L31" s="12">
        <v>0</v>
      </c>
      <c r="M31" s="601">
        <v>160</v>
      </c>
      <c r="N31" s="12">
        <v>-50.389153</v>
      </c>
      <c r="O31" s="8">
        <v>0</v>
      </c>
    </row>
    <row r="32" spans="2:15" s="23" customFormat="1" ht="13.35" customHeight="1" x14ac:dyDescent="0.2">
      <c r="B32" s="29"/>
      <c r="C32" s="405" t="s">
        <v>18</v>
      </c>
      <c r="D32" s="12">
        <v>182</v>
      </c>
      <c r="E32" s="12">
        <v>-59.136826999999997</v>
      </c>
      <c r="F32" s="8">
        <v>0</v>
      </c>
      <c r="G32" s="12">
        <v>211</v>
      </c>
      <c r="H32" s="12">
        <v>-70.956446999999997</v>
      </c>
      <c r="I32" s="8">
        <v>0</v>
      </c>
      <c r="J32" s="12">
        <v>206</v>
      </c>
      <c r="K32" s="12">
        <v>-90.246759999999995</v>
      </c>
      <c r="L32" s="12">
        <v>0</v>
      </c>
      <c r="M32" s="601">
        <v>152</v>
      </c>
      <c r="N32" s="12">
        <v>-58.382277000000002</v>
      </c>
      <c r="O32" s="8">
        <v>0</v>
      </c>
    </row>
    <row r="33" spans="2:15" s="23" customFormat="1" ht="13.35" customHeight="1" x14ac:dyDescent="0.2">
      <c r="B33" s="29"/>
      <c r="C33" s="405" t="s">
        <v>19</v>
      </c>
      <c r="D33" s="12">
        <v>2557</v>
      </c>
      <c r="E33" s="12">
        <v>-729.99407299999996</v>
      </c>
      <c r="F33" s="8">
        <v>0</v>
      </c>
      <c r="G33" s="12">
        <v>2571</v>
      </c>
      <c r="H33" s="12">
        <v>-870.449298</v>
      </c>
      <c r="I33" s="8">
        <v>1.0032330000000001E-2</v>
      </c>
      <c r="J33" s="12">
        <v>2260</v>
      </c>
      <c r="K33" s="12">
        <v>-748.40461400000004</v>
      </c>
      <c r="L33" s="12">
        <v>0</v>
      </c>
      <c r="M33" s="601">
        <v>1712</v>
      </c>
      <c r="N33" s="12">
        <v>-684.15886</v>
      </c>
      <c r="O33" s="8">
        <v>7.7210000000000006E-4</v>
      </c>
    </row>
    <row r="34" spans="2:15" s="23" customFormat="1" ht="13.35" customHeight="1" x14ac:dyDescent="0.2">
      <c r="B34" s="29"/>
      <c r="C34" s="405" t="s">
        <v>89</v>
      </c>
      <c r="D34" s="12">
        <v>1205</v>
      </c>
      <c r="E34" s="12">
        <v>-250.362852</v>
      </c>
      <c r="F34" s="8">
        <v>0</v>
      </c>
      <c r="G34" s="12">
        <v>1230</v>
      </c>
      <c r="H34" s="12">
        <v>-287.40524099999999</v>
      </c>
      <c r="I34" s="8">
        <v>0</v>
      </c>
      <c r="J34" s="12">
        <v>1108</v>
      </c>
      <c r="K34" s="12">
        <v>-300.442654</v>
      </c>
      <c r="L34" s="12">
        <v>0</v>
      </c>
      <c r="M34" s="601">
        <v>876</v>
      </c>
      <c r="N34" s="12">
        <v>-236.22437099999999</v>
      </c>
      <c r="O34" s="8">
        <v>0</v>
      </c>
    </row>
    <row r="35" spans="2:15" s="23" customFormat="1" ht="13.35" customHeight="1" x14ac:dyDescent="0.2">
      <c r="B35" s="29"/>
      <c r="C35" s="405" t="s">
        <v>20</v>
      </c>
      <c r="D35" s="12">
        <v>1741</v>
      </c>
      <c r="E35" s="12">
        <v>-359.06756899999999</v>
      </c>
      <c r="F35" s="8">
        <v>0</v>
      </c>
      <c r="G35" s="12">
        <v>1787</v>
      </c>
      <c r="H35" s="12">
        <v>-419.242189</v>
      </c>
      <c r="I35" s="8">
        <v>0</v>
      </c>
      <c r="J35" s="12">
        <v>1663</v>
      </c>
      <c r="K35" s="12">
        <v>-434.05118700000003</v>
      </c>
      <c r="L35" s="12">
        <v>0</v>
      </c>
      <c r="M35" s="601">
        <v>1189</v>
      </c>
      <c r="N35" s="12">
        <v>-335.90774199999998</v>
      </c>
      <c r="O35" s="8">
        <v>0</v>
      </c>
    </row>
    <row r="36" spans="2:15" s="23" customFormat="1" ht="13.35" customHeight="1" x14ac:dyDescent="0.2">
      <c r="B36" s="29"/>
      <c r="C36" s="405" t="s">
        <v>90</v>
      </c>
      <c r="D36" s="12">
        <v>624</v>
      </c>
      <c r="E36" s="12">
        <v>-168.75001399999999</v>
      </c>
      <c r="F36" s="8">
        <v>0</v>
      </c>
      <c r="G36" s="12">
        <v>628</v>
      </c>
      <c r="H36" s="12">
        <v>-202.733924</v>
      </c>
      <c r="I36" s="8">
        <v>0</v>
      </c>
      <c r="J36" s="12">
        <v>570</v>
      </c>
      <c r="K36" s="12">
        <v>-225.14543900000001</v>
      </c>
      <c r="L36" s="12">
        <v>0</v>
      </c>
      <c r="M36" s="601">
        <v>459</v>
      </c>
      <c r="N36" s="12">
        <v>-187.423023</v>
      </c>
      <c r="O36" s="8">
        <v>0</v>
      </c>
    </row>
    <row r="37" spans="2:15" s="31" customFormat="1" ht="13.35" customHeight="1" x14ac:dyDescent="0.2">
      <c r="B37" s="420"/>
      <c r="C37" s="537" t="s">
        <v>100</v>
      </c>
      <c r="D37" s="422">
        <v>29</v>
      </c>
      <c r="E37" s="422">
        <v>-2.7098719999999998</v>
      </c>
      <c r="F37" s="423">
        <v>5.9639999999999997E-3</v>
      </c>
      <c r="G37" s="422">
        <v>36</v>
      </c>
      <c r="H37" s="422">
        <v>-3.2187229999999998</v>
      </c>
      <c r="I37" s="423">
        <v>3.6288000000000002E-3</v>
      </c>
      <c r="J37" s="422">
        <v>32</v>
      </c>
      <c r="K37" s="422">
        <v>-8.9528169999999996</v>
      </c>
      <c r="L37" s="423">
        <v>0</v>
      </c>
      <c r="M37" s="422">
        <v>16</v>
      </c>
      <c r="N37" s="422">
        <v>-1.5816520000000001</v>
      </c>
      <c r="O37" s="423">
        <v>0</v>
      </c>
    </row>
    <row r="38" spans="2:15" s="31" customFormat="1" ht="13.35" customHeight="1" x14ac:dyDescent="0.2">
      <c r="B38" s="420"/>
      <c r="C38" s="261" t="s">
        <v>22</v>
      </c>
      <c r="D38" s="429">
        <f>SUM(D4:D37)</f>
        <v>44800</v>
      </c>
      <c r="E38" s="427"/>
      <c r="F38" s="428">
        <f>SUM(F4:F37)</f>
        <v>4.2115699999999999E-2</v>
      </c>
      <c r="G38" s="429">
        <f>SUM(G4:G37)</f>
        <v>46095</v>
      </c>
      <c r="H38" s="427"/>
      <c r="I38" s="428">
        <f>SUM(I4:I37)</f>
        <v>2.8084060000000008E-2</v>
      </c>
      <c r="J38" s="429">
        <f>SUM(J4:J37)</f>
        <v>43107</v>
      </c>
      <c r="K38" s="427"/>
      <c r="L38" s="429">
        <f>SUM(L4:L37)</f>
        <v>3.0409020000000002E-2</v>
      </c>
      <c r="M38" s="538">
        <f>SUM(M4:M37)</f>
        <v>32995</v>
      </c>
      <c r="N38" s="427"/>
      <c r="O38" s="428">
        <f>SUM(O4:O37)</f>
        <v>5.9144000000000002E-3</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H42" s="805" t="s">
        <v>190</v>
      </c>
    </row>
    <row r="43" spans="2:15" s="23" customFormat="1" ht="13.35" customHeight="1" x14ac:dyDescent="0.2">
      <c r="F43" s="28"/>
    </row>
    <row r="44" spans="2:15" s="25" customFormat="1" ht="13.35" hidden="1" customHeight="1" x14ac:dyDescent="0.2">
      <c r="B44" s="30"/>
      <c r="C44" s="490" t="s">
        <v>299</v>
      </c>
      <c r="D44" s="532">
        <f>A3.7.1!E20-SUM(D4:D37)</f>
        <v>0</v>
      </c>
      <c r="E44" s="532">
        <f>A3.7.1!F20-SUM(E4:E37)</f>
        <v>0</v>
      </c>
      <c r="F44" s="532">
        <f>A3.7.1!G20-SUM(F4:F37)</f>
        <v>0</v>
      </c>
      <c r="G44" s="532">
        <f>A3.7.1!H20-SUM(G4:G37)</f>
        <v>0</v>
      </c>
      <c r="H44" s="532">
        <f>A3.7.1!I20-SUM(H4:H37)</f>
        <v>0</v>
      </c>
      <c r="I44" s="532">
        <f>A3.7.1!J20-SUM(I4:I37)</f>
        <v>0</v>
      </c>
      <c r="J44" s="532">
        <f>A3.7.1!K20-SUM(J4:J37)</f>
        <v>0</v>
      </c>
      <c r="K44" s="532">
        <f>A3.7.1!L20-SUM(K4:K37)</f>
        <v>0</v>
      </c>
      <c r="L44" s="532">
        <f>A3.7.1!M20-SUM(L4:L37)</f>
        <v>0</v>
      </c>
      <c r="M44" s="532">
        <f>A3.7.1!N20-SUM(M4:M37)</f>
        <v>0</v>
      </c>
      <c r="N44" s="532">
        <f>A3.7.1!O20-SUM(N4:N37)</f>
        <v>0</v>
      </c>
      <c r="O44" s="533">
        <f>A3.7.1!P20-SUM(O4:O37)</f>
        <v>0</v>
      </c>
    </row>
    <row r="45" spans="2:15" s="23" customFormat="1" ht="13.35" customHeight="1" x14ac:dyDescent="0.2">
      <c r="D45" s="28"/>
      <c r="E45" s="28"/>
      <c r="F45" s="28"/>
      <c r="G45" s="28"/>
      <c r="H45" s="28"/>
      <c r="I45" s="28"/>
      <c r="J45" s="28"/>
      <c r="K45" s="28"/>
      <c r="L45" s="28"/>
      <c r="M45" s="28"/>
      <c r="N45" s="28"/>
      <c r="O45" s="28"/>
    </row>
    <row r="46" spans="2:15" s="23" customFormat="1" ht="13.35" customHeight="1" x14ac:dyDescent="0.25">
      <c r="C46" s="50"/>
      <c r="D46" s="51"/>
      <c r="E46" s="51"/>
      <c r="F46" s="51"/>
      <c r="H46" s="51"/>
      <c r="I46" s="51"/>
      <c r="K46" s="51"/>
      <c r="L46" s="51"/>
      <c r="O46" s="51"/>
    </row>
    <row r="47" spans="2:15" ht="11.25" x14ac:dyDescent="0.2">
      <c r="B47" s="11"/>
      <c r="C47" s="11"/>
      <c r="D47" s="11"/>
      <c r="E47" s="11"/>
      <c r="F47" s="11"/>
      <c r="G47" s="11"/>
      <c r="H47" s="11"/>
      <c r="I47" s="11"/>
      <c r="J47" s="11"/>
      <c r="K47" s="11"/>
      <c r="L47" s="11"/>
      <c r="M47" s="11"/>
      <c r="N47" s="11"/>
      <c r="O47" s="11"/>
    </row>
    <row r="48" spans="2:15" ht="11.25" x14ac:dyDescent="0.2">
      <c r="B48" s="11"/>
      <c r="C48" s="11"/>
      <c r="D48" s="11"/>
      <c r="E48" s="11"/>
      <c r="F48" s="11"/>
      <c r="G48" s="11"/>
      <c r="H48" s="11"/>
      <c r="I48" s="11"/>
      <c r="J48" s="11"/>
      <c r="K48" s="11"/>
      <c r="L48" s="11"/>
      <c r="M48" s="11"/>
      <c r="N48" s="11"/>
      <c r="O48" s="11"/>
    </row>
    <row r="49" spans="2:3" ht="11.25" x14ac:dyDescent="0.2">
      <c r="B49" s="11"/>
      <c r="C49" s="11"/>
    </row>
    <row r="50" spans="2:3" ht="11.25" x14ac:dyDescent="0.2">
      <c r="B50" s="11"/>
      <c r="C50" s="11"/>
    </row>
    <row r="51" spans="2:3" ht="11.25" x14ac:dyDescent="0.2">
      <c r="B51" s="11"/>
      <c r="C51" s="11"/>
    </row>
    <row r="52" spans="2:3" ht="11.25" x14ac:dyDescent="0.2">
      <c r="B52" s="11"/>
      <c r="C52" s="11"/>
    </row>
    <row r="53" spans="2:3" ht="11.25" x14ac:dyDescent="0.2">
      <c r="B53" s="11"/>
      <c r="C53" s="11"/>
    </row>
    <row r="54" spans="2:3" ht="11.25" x14ac:dyDescent="0.2">
      <c r="B54" s="11"/>
      <c r="C54" s="11"/>
    </row>
    <row r="55" spans="2:3" ht="11.25" x14ac:dyDescent="0.2">
      <c r="B55" s="11"/>
      <c r="C55" s="11"/>
    </row>
    <row r="56" spans="2:3" ht="11.25" x14ac:dyDescent="0.2">
      <c r="B56" s="11"/>
      <c r="C56" s="11"/>
    </row>
    <row r="57" spans="2:3" ht="11.25" x14ac:dyDescent="0.2">
      <c r="B57" s="11"/>
      <c r="C57" s="11"/>
    </row>
    <row r="58" spans="2:3" ht="11.25" x14ac:dyDescent="0.2">
      <c r="B58" s="11"/>
      <c r="C58" s="11"/>
    </row>
    <row r="59" spans="2:3" ht="11.25" x14ac:dyDescent="0.2">
      <c r="B59" s="11"/>
      <c r="C59" s="11"/>
    </row>
    <row r="60" spans="2:3" ht="11.25" x14ac:dyDescent="0.2">
      <c r="B60" s="11"/>
      <c r="C60" s="11"/>
    </row>
    <row r="61" spans="2:3" ht="11.25" x14ac:dyDescent="0.2">
      <c r="B61" s="11"/>
      <c r="C61" s="11"/>
    </row>
    <row r="62" spans="2:3" ht="11.25" x14ac:dyDescent="0.2">
      <c r="B62" s="11"/>
      <c r="C62" s="11"/>
    </row>
    <row r="63" spans="2:3" ht="11.25" x14ac:dyDescent="0.2">
      <c r="B63" s="11"/>
      <c r="C63" s="11"/>
    </row>
    <row r="64" spans="2:3" ht="11.25" x14ac:dyDescent="0.2">
      <c r="B64" s="11"/>
      <c r="C64" s="11"/>
    </row>
    <row r="65" spans="2:3" ht="11.25" x14ac:dyDescent="0.2">
      <c r="B65" s="11"/>
      <c r="C65" s="11"/>
    </row>
    <row r="66" spans="2:3" ht="11.25" x14ac:dyDescent="0.2">
      <c r="B66" s="11"/>
      <c r="C66" s="11"/>
    </row>
    <row r="67" spans="2:3" ht="11.25" x14ac:dyDescent="0.2">
      <c r="B67" s="11"/>
      <c r="C67" s="11"/>
    </row>
    <row r="68" spans="2:3" ht="11.25" x14ac:dyDescent="0.2">
      <c r="B68" s="11"/>
      <c r="C68" s="11"/>
    </row>
    <row r="69" spans="2:3" ht="11.25" x14ac:dyDescent="0.2">
      <c r="B69" s="11"/>
      <c r="C69" s="11"/>
    </row>
    <row r="70" spans="2:3" ht="11.25" x14ac:dyDescent="0.2">
      <c r="B70" s="11"/>
      <c r="C70" s="11"/>
    </row>
    <row r="71" spans="2:3" ht="11.25" x14ac:dyDescent="0.2">
      <c r="B71" s="11"/>
      <c r="C71" s="11"/>
    </row>
    <row r="72" spans="2:3" ht="11.25" x14ac:dyDescent="0.2">
      <c r="B72" s="11"/>
      <c r="C72" s="11"/>
    </row>
    <row r="73" spans="2:3" ht="11.25" x14ac:dyDescent="0.2">
      <c r="B73" s="11"/>
      <c r="C73" s="11"/>
    </row>
    <row r="74" spans="2:3" ht="11.25" x14ac:dyDescent="0.2">
      <c r="B74" s="11"/>
      <c r="C74" s="11"/>
    </row>
    <row r="75" spans="2:3" ht="11.25" x14ac:dyDescent="0.2">
      <c r="B75" s="11"/>
      <c r="C75" s="11"/>
    </row>
    <row r="76" spans="2:3" ht="11.25" x14ac:dyDescent="0.2">
      <c r="B76" s="11"/>
      <c r="C76" s="11"/>
    </row>
    <row r="77" spans="2:3" ht="11.25" x14ac:dyDescent="0.2">
      <c r="B77" s="11"/>
      <c r="C77" s="11"/>
    </row>
    <row r="78" spans="2:3" ht="11.25" x14ac:dyDescent="0.2">
      <c r="B78" s="11"/>
      <c r="C78" s="11"/>
    </row>
    <row r="79" spans="2:3" ht="11.25" x14ac:dyDescent="0.2">
      <c r="B79" s="11"/>
      <c r="C79" s="11"/>
    </row>
    <row r="80" spans="2:3" ht="11.25" x14ac:dyDescent="0.2">
      <c r="B80" s="11"/>
      <c r="C80" s="11"/>
    </row>
    <row r="81" spans="2:15" ht="11.25" x14ac:dyDescent="0.2">
      <c r="B81" s="11"/>
      <c r="C81" s="11"/>
    </row>
    <row r="82" spans="2:15" ht="11.25" x14ac:dyDescent="0.2">
      <c r="B82" s="11"/>
    </row>
    <row r="83" spans="2:15" ht="11.25" x14ac:dyDescent="0.2">
      <c r="B83" s="11"/>
      <c r="C83" s="11"/>
      <c r="D83" s="607"/>
      <c r="E83" s="607"/>
      <c r="F83" s="607"/>
      <c r="G83" s="607"/>
      <c r="H83" s="607"/>
      <c r="I83" s="607"/>
      <c r="J83" s="607"/>
      <c r="K83" s="607"/>
      <c r="L83" s="607"/>
      <c r="M83" s="607"/>
      <c r="N83" s="607"/>
      <c r="O83" s="607"/>
    </row>
    <row r="84" spans="2:15" ht="11.25" x14ac:dyDescent="0.2">
      <c r="B84" s="11"/>
    </row>
    <row r="85" spans="2:15" ht="11.25" x14ac:dyDescent="0.2">
      <c r="B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sheetData>
  <mergeCells count="4">
    <mergeCell ref="D2:F2"/>
    <mergeCell ref="G2:I2"/>
    <mergeCell ref="J2:L2"/>
    <mergeCell ref="M2:O2"/>
  </mergeCells>
  <hyperlinks>
    <hyperlink ref="H42" location="CONTENTS!A1" display="CONTENTS!A1"/>
  </hyperlinks>
  <pageMargins left="0.98425196850393704" right="0.98425196850393704" top="0.98425196850393704" bottom="0.98425196850393704" header="0.51181102362204722" footer="0.51181102362204722"/>
  <pageSetup paperSize="9" scale="82"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O3312"/>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40.7109375" style="26" customWidth="1"/>
    <col min="4" max="6" width="8.7109375" style="26" customWidth="1"/>
    <col min="7" max="8" width="8.7109375" style="27" customWidth="1"/>
    <col min="9" max="15" width="8.7109375" style="5" customWidth="1"/>
    <col min="16" max="16384" width="9.140625" style="11"/>
  </cols>
  <sheetData>
    <row r="1" spans="2:15" s="4" customFormat="1" ht="15" customHeight="1" x14ac:dyDescent="0.2">
      <c r="B1" s="238" t="s">
        <v>366</v>
      </c>
      <c r="C1" s="156"/>
      <c r="D1" s="58"/>
      <c r="E1" s="58"/>
      <c r="F1" s="58"/>
      <c r="G1" s="59"/>
      <c r="H1" s="59"/>
      <c r="I1" s="1"/>
      <c r="J1" s="1"/>
      <c r="K1" s="1"/>
      <c r="L1" s="1"/>
      <c r="M1" s="1"/>
      <c r="N1" s="1"/>
      <c r="O1" s="1"/>
    </row>
    <row r="2" spans="2:15" s="55" customFormat="1" ht="15" customHeight="1" x14ac:dyDescent="0.2">
      <c r="B2" s="450"/>
      <c r="C2" s="517" t="s">
        <v>141</v>
      </c>
      <c r="D2" s="873" t="s">
        <v>107</v>
      </c>
      <c r="E2" s="874"/>
      <c r="F2" s="875"/>
      <c r="G2" s="882">
        <v>2010</v>
      </c>
      <c r="H2" s="883"/>
      <c r="I2" s="884"/>
      <c r="J2" s="882">
        <v>2011</v>
      </c>
      <c r="K2" s="883"/>
      <c r="L2" s="884"/>
      <c r="M2" s="883">
        <v>2012</v>
      </c>
      <c r="N2" s="883"/>
      <c r="O2" s="884"/>
    </row>
    <row r="3" spans="2:15" s="56" customFormat="1" ht="38.1" customHeight="1" x14ac:dyDescent="0.2">
      <c r="B3" s="392"/>
      <c r="C3" s="593" t="s">
        <v>92</v>
      </c>
      <c r="D3" s="402" t="s">
        <v>28</v>
      </c>
      <c r="E3" s="402" t="s">
        <v>76</v>
      </c>
      <c r="F3" s="394" t="s">
        <v>77</v>
      </c>
      <c r="G3" s="402" t="s">
        <v>28</v>
      </c>
      <c r="H3" s="402" t="s">
        <v>76</v>
      </c>
      <c r="I3" s="394" t="s">
        <v>77</v>
      </c>
      <c r="J3" s="402" t="s">
        <v>28</v>
      </c>
      <c r="K3" s="402" t="s">
        <v>76</v>
      </c>
      <c r="L3" s="394" t="s">
        <v>77</v>
      </c>
      <c r="M3" s="402" t="s">
        <v>28</v>
      </c>
      <c r="N3" s="402" t="s">
        <v>76</v>
      </c>
      <c r="O3" s="394" t="s">
        <v>77</v>
      </c>
    </row>
    <row r="4" spans="2:15" ht="13.35" customHeight="1" x14ac:dyDescent="0.2">
      <c r="B4" s="411"/>
      <c r="C4" s="398" t="s">
        <v>222</v>
      </c>
      <c r="D4" s="413">
        <f>A3.7.2!D4-A3.7.4!D4-A3.7.5!D4</f>
        <v>568</v>
      </c>
      <c r="E4" s="413">
        <f>A3.7.2!E4-A3.7.4!E4-A3.7.5!E4</f>
        <v>0</v>
      </c>
      <c r="F4" s="414">
        <f>A3.7.2!F4-A3.7.4!F4-A3.7.5!F4</f>
        <v>0</v>
      </c>
      <c r="G4" s="413">
        <f>A3.7.2!G4-A3.7.4!G4-A3.7.5!G4</f>
        <v>652</v>
      </c>
      <c r="H4" s="413">
        <f>A3.7.2!H4-A3.7.4!H4-A3.7.5!H4</f>
        <v>0</v>
      </c>
      <c r="I4" s="414">
        <f>A3.7.2!I4-A3.7.4!I4-A3.7.5!I4</f>
        <v>-7.8045209184196551E-15</v>
      </c>
      <c r="J4" s="413">
        <f>A3.7.2!J4-A3.7.4!J4-A3.7.5!J4</f>
        <v>706</v>
      </c>
      <c r="K4" s="413">
        <f>A3.7.2!K4-A3.7.4!K4-A3.7.5!K4</f>
        <v>0</v>
      </c>
      <c r="L4" s="414">
        <f>A3.7.2!L4-A3.7.4!L4-A3.7.5!L4</f>
        <v>6.8354176485652118E-14</v>
      </c>
      <c r="M4" s="413">
        <f>A3.7.2!M4-A3.7.4!M4-A3.7.5!M4</f>
        <v>1117</v>
      </c>
      <c r="N4" s="413">
        <f>A3.7.2!N4-A3.7.4!N4-A3.7.5!N4</f>
        <v>0</v>
      </c>
      <c r="O4" s="414">
        <f>A3.7.2!O4-A3.7.4!O4-A3.7.5!O4</f>
        <v>8.5265128291212022E-14</v>
      </c>
    </row>
    <row r="5" spans="2:15" ht="13.35" customHeight="1" x14ac:dyDescent="0.2">
      <c r="B5" s="411"/>
      <c r="C5" s="268" t="s">
        <v>1</v>
      </c>
      <c r="D5" s="413">
        <f>A3.7.2!D5-A3.7.4!D5-A3.7.5!D5</f>
        <v>94</v>
      </c>
      <c r="E5" s="413">
        <f>A3.7.2!E5-A3.7.4!E5-A3.7.5!E5</f>
        <v>0</v>
      </c>
      <c r="F5" s="414">
        <f>A3.7.2!F5-A3.7.4!F5-A3.7.5!F5</f>
        <v>0</v>
      </c>
      <c r="G5" s="413">
        <f>A3.7.2!G5-A3.7.4!G5-A3.7.5!G5</f>
        <v>116</v>
      </c>
      <c r="H5" s="413">
        <f>A3.7.2!H5-A3.7.4!H5-A3.7.5!H5</f>
        <v>0</v>
      </c>
      <c r="I5" s="414">
        <f>A3.7.2!I5-A3.7.4!I5-A3.7.5!I5</f>
        <v>0</v>
      </c>
      <c r="J5" s="413">
        <f>A3.7.2!J5-A3.7.4!J5-A3.7.5!J5</f>
        <v>123</v>
      </c>
      <c r="K5" s="413">
        <f>A3.7.2!K5-A3.7.4!K5-A3.7.5!K5</f>
        <v>0</v>
      </c>
      <c r="L5" s="414">
        <f>A3.7.2!L5-A3.7.4!L5-A3.7.5!L5</f>
        <v>-1.4210854715202004E-14</v>
      </c>
      <c r="M5" s="413">
        <f>A3.7.2!M5-A3.7.4!M5-A3.7.5!M5</f>
        <v>178</v>
      </c>
      <c r="N5" s="413">
        <f>A3.7.2!N5-A3.7.4!N5-A3.7.5!N5</f>
        <v>0</v>
      </c>
      <c r="O5" s="414">
        <f>A3.7.2!O5-A3.7.4!O5-A3.7.5!O5</f>
        <v>-1.4210854715202004E-13</v>
      </c>
    </row>
    <row r="6" spans="2:15" ht="13.35" customHeight="1" x14ac:dyDescent="0.2">
      <c r="B6" s="411"/>
      <c r="C6" s="268" t="s">
        <v>81</v>
      </c>
      <c r="D6" s="413">
        <f>A3.7.2!D6-A3.7.4!D6-A3.7.5!D6</f>
        <v>23</v>
      </c>
      <c r="E6" s="413">
        <f>A3.7.2!E6-A3.7.4!E6-A3.7.5!E6</f>
        <v>0</v>
      </c>
      <c r="F6" s="414">
        <f>A3.7.2!F6-A3.7.4!F6-A3.7.5!F6</f>
        <v>0</v>
      </c>
      <c r="G6" s="413">
        <f>A3.7.2!G6-A3.7.4!G6-A3.7.5!G6</f>
        <v>27</v>
      </c>
      <c r="H6" s="413">
        <f>A3.7.2!H6-A3.7.4!H6-A3.7.5!H6</f>
        <v>0</v>
      </c>
      <c r="I6" s="414">
        <f>A3.7.2!I6-A3.7.4!I6-A3.7.5!I6</f>
        <v>0</v>
      </c>
      <c r="J6" s="413">
        <f>A3.7.2!J6-A3.7.4!J6-A3.7.5!J6</f>
        <v>29</v>
      </c>
      <c r="K6" s="413">
        <f>A3.7.2!K6-A3.7.4!K6-A3.7.5!K6</f>
        <v>0</v>
      </c>
      <c r="L6" s="414">
        <f>A3.7.2!L6-A3.7.4!L6-A3.7.5!L6</f>
        <v>1.7763568394002505E-15</v>
      </c>
      <c r="M6" s="413">
        <f>A3.7.2!M6-A3.7.4!M6-A3.7.5!M6</f>
        <v>71</v>
      </c>
      <c r="N6" s="413">
        <f>A3.7.2!N6-A3.7.4!N6-A3.7.5!N6</f>
        <v>0</v>
      </c>
      <c r="O6" s="414">
        <f>A3.7.2!O6-A3.7.4!O6-A3.7.5!O6</f>
        <v>-1.7763568394002505E-15</v>
      </c>
    </row>
    <row r="7" spans="2:15" ht="13.35" customHeight="1" x14ac:dyDescent="0.2">
      <c r="B7" s="411"/>
      <c r="C7" s="268" t="s">
        <v>2</v>
      </c>
      <c r="D7" s="413">
        <f>A3.7.2!D7-A3.7.4!D7-A3.7.5!D7</f>
        <v>243</v>
      </c>
      <c r="E7" s="413">
        <f>A3.7.2!E7-A3.7.4!E7-A3.7.5!E7</f>
        <v>0</v>
      </c>
      <c r="F7" s="414">
        <f>A3.7.2!F7-A3.7.4!F7-A3.7.5!F7</f>
        <v>1.8510217878490922E-15</v>
      </c>
      <c r="G7" s="413">
        <f>A3.7.2!G7-A3.7.4!G7-A3.7.5!G7</f>
        <v>307</v>
      </c>
      <c r="H7" s="413">
        <f>A3.7.2!H7-A3.7.4!H7-A3.7.5!H7</f>
        <v>0</v>
      </c>
      <c r="I7" s="414">
        <f>A3.7.2!I7-A3.7.4!I7-A3.7.5!I7</f>
        <v>0</v>
      </c>
      <c r="J7" s="413">
        <f>A3.7.2!J7-A3.7.4!J7-A3.7.5!J7</f>
        <v>378</v>
      </c>
      <c r="K7" s="413">
        <f>A3.7.2!K7-A3.7.4!K7-A3.7.5!K7</f>
        <v>0</v>
      </c>
      <c r="L7" s="414">
        <f>A3.7.2!L7-A3.7.4!L7-A3.7.5!L7</f>
        <v>-2.1316282072803006E-14</v>
      </c>
      <c r="M7" s="413">
        <f>A3.7.2!M7-A3.7.4!M7-A3.7.5!M7</f>
        <v>661</v>
      </c>
      <c r="N7" s="413">
        <f>A3.7.2!N7-A3.7.4!N7-A3.7.5!N7</f>
        <v>0</v>
      </c>
      <c r="O7" s="414">
        <f>A3.7.2!O7-A3.7.4!O7-A3.7.5!O7</f>
        <v>-3.5527136788005009E-14</v>
      </c>
    </row>
    <row r="8" spans="2:15" ht="13.35" customHeight="1" x14ac:dyDescent="0.2">
      <c r="B8" s="411"/>
      <c r="C8" s="268" t="s">
        <v>82</v>
      </c>
      <c r="D8" s="413">
        <f>A3.7.2!D8-A3.7.4!D8-A3.7.5!D8</f>
        <v>20</v>
      </c>
      <c r="E8" s="413">
        <f>A3.7.2!E8-A3.7.4!E8-A3.7.5!E8</f>
        <v>0</v>
      </c>
      <c r="F8" s="414">
        <f>A3.7.2!F8-A3.7.4!F8-A3.7.5!F8</f>
        <v>0</v>
      </c>
      <c r="G8" s="413">
        <f>A3.7.2!G8-A3.7.4!G8-A3.7.5!G8</f>
        <v>17</v>
      </c>
      <c r="H8" s="413">
        <f>A3.7.2!H8-A3.7.4!H8-A3.7.5!H8</f>
        <v>0</v>
      </c>
      <c r="I8" s="414">
        <f>A3.7.2!I8-A3.7.4!I8-A3.7.5!I8</f>
        <v>0</v>
      </c>
      <c r="J8" s="413">
        <f>A3.7.2!J8-A3.7.4!J8-A3.7.5!J8</f>
        <v>19</v>
      </c>
      <c r="K8" s="413">
        <f>A3.7.2!K8-A3.7.4!K8-A3.7.5!K8</f>
        <v>0</v>
      </c>
      <c r="L8" s="414">
        <f>A3.7.2!L8-A3.7.4!L8-A3.7.5!L8</f>
        <v>3.1974423109204508E-14</v>
      </c>
      <c r="M8" s="413">
        <f>A3.7.2!M8-A3.7.4!M8-A3.7.5!M8</f>
        <v>47</v>
      </c>
      <c r="N8" s="413">
        <f>A3.7.2!N8-A3.7.4!N8-A3.7.5!N8</f>
        <v>0</v>
      </c>
      <c r="O8" s="414">
        <f>A3.7.2!O8-A3.7.4!O8-A3.7.5!O8</f>
        <v>-7.1054273576010019E-15</v>
      </c>
    </row>
    <row r="9" spans="2:15" ht="13.35" customHeight="1" x14ac:dyDescent="0.2">
      <c r="B9" s="411"/>
      <c r="C9" s="268" t="s">
        <v>3</v>
      </c>
      <c r="D9" s="413">
        <f>A3.7.2!D9-A3.7.4!D9-A3.7.5!D9</f>
        <v>34</v>
      </c>
      <c r="E9" s="413">
        <f>A3.7.2!E9-A3.7.4!E9-A3.7.5!E9</f>
        <v>0</v>
      </c>
      <c r="F9" s="414">
        <f>A3.7.2!F9-A3.7.4!F9-A3.7.5!F9</f>
        <v>0</v>
      </c>
      <c r="G9" s="413">
        <f>A3.7.2!G9-A3.7.4!G9-A3.7.5!G9</f>
        <v>53</v>
      </c>
      <c r="H9" s="413">
        <f>A3.7.2!H9-A3.7.4!H9-A3.7.5!H9</f>
        <v>0</v>
      </c>
      <c r="I9" s="414">
        <f>A3.7.2!I9-A3.7.4!I9-A3.7.5!I9</f>
        <v>0</v>
      </c>
      <c r="J9" s="413">
        <f>A3.7.2!J9-A3.7.4!J9-A3.7.5!J9</f>
        <v>65</v>
      </c>
      <c r="K9" s="413">
        <f>A3.7.2!K9-A3.7.4!K9-A3.7.5!K9</f>
        <v>0</v>
      </c>
      <c r="L9" s="414">
        <f>A3.7.2!L9-A3.7.4!L9-A3.7.5!L9</f>
        <v>-3.5527136788005009E-15</v>
      </c>
      <c r="M9" s="413">
        <f>A3.7.2!M9-A3.7.4!M9-A3.7.5!M9</f>
        <v>83</v>
      </c>
      <c r="N9" s="413">
        <f>A3.7.2!N9-A3.7.4!N9-A3.7.5!N9</f>
        <v>0</v>
      </c>
      <c r="O9" s="414">
        <f>A3.7.2!O9-A3.7.4!O9-A3.7.5!O9</f>
        <v>-5.3290705182007514E-15</v>
      </c>
    </row>
    <row r="10" spans="2:15" ht="13.35" customHeight="1" x14ac:dyDescent="0.2">
      <c r="B10" s="411"/>
      <c r="C10" s="268" t="s">
        <v>83</v>
      </c>
      <c r="D10" s="413">
        <f>A3.7.2!D10-A3.7.4!D10-A3.7.5!D10</f>
        <v>3</v>
      </c>
      <c r="E10" s="413">
        <f>A3.7.2!E10-A3.7.4!E10-A3.7.5!E10</f>
        <v>0</v>
      </c>
      <c r="F10" s="414">
        <f>A3.7.2!F10-A3.7.4!F10-A3.7.5!F10</f>
        <v>0</v>
      </c>
      <c r="G10" s="413">
        <f>A3.7.2!G10-A3.7.4!G10-A3.7.5!G10</f>
        <v>5</v>
      </c>
      <c r="H10" s="413">
        <f>A3.7.2!H10-A3.7.4!H10-A3.7.5!H10</f>
        <v>0</v>
      </c>
      <c r="I10" s="414">
        <f>A3.7.2!I10-A3.7.4!I10-A3.7.5!I10</f>
        <v>0</v>
      </c>
      <c r="J10" s="413">
        <f>A3.7.2!J10-A3.7.4!J10-A3.7.5!J10</f>
        <v>6</v>
      </c>
      <c r="K10" s="413">
        <f>A3.7.2!K10-A3.7.4!K10-A3.7.5!K10</f>
        <v>0</v>
      </c>
      <c r="L10" s="414">
        <f>A3.7.2!L10-A3.7.4!L10-A3.7.5!L10</f>
        <v>2.2204460492503131E-16</v>
      </c>
      <c r="M10" s="413">
        <f>A3.7.2!M10-A3.7.4!M10-A3.7.5!M10</f>
        <v>3</v>
      </c>
      <c r="N10" s="413">
        <f>A3.7.2!N10-A3.7.4!N10-A3.7.5!N10</f>
        <v>0</v>
      </c>
      <c r="O10" s="414">
        <f>A3.7.2!O10-A3.7.4!O10-A3.7.5!O10</f>
        <v>0</v>
      </c>
    </row>
    <row r="11" spans="2:15" s="23" customFormat="1" ht="13.35" customHeight="1" x14ac:dyDescent="0.2">
      <c r="B11" s="419"/>
      <c r="C11" s="268" t="s">
        <v>4</v>
      </c>
      <c r="D11" s="413">
        <f>A3.7.2!D11-A3.7.4!D11-A3.7.5!D11</f>
        <v>979</v>
      </c>
      <c r="E11" s="413">
        <f>A3.7.2!E11-A3.7.4!E11-A3.7.5!E11</f>
        <v>0</v>
      </c>
      <c r="F11" s="414">
        <f>A3.7.2!F11-A3.7.4!F11-A3.7.5!F11</f>
        <v>-1.5822141773841336E-14</v>
      </c>
      <c r="G11" s="413">
        <f>A3.7.2!G11-A3.7.4!G11-A3.7.5!G11</f>
        <v>1190</v>
      </c>
      <c r="H11" s="413">
        <f>A3.7.2!H11-A3.7.4!H11-A3.7.5!H11</f>
        <v>0</v>
      </c>
      <c r="I11" s="414">
        <f>A3.7.2!I11-A3.7.4!I11-A3.7.5!I11</f>
        <v>3.2785406334223666E-14</v>
      </c>
      <c r="J11" s="413">
        <f>A3.7.2!J11-A3.7.4!J11-A3.7.5!J11</f>
        <v>1556</v>
      </c>
      <c r="K11" s="413">
        <f>A3.7.2!K11-A3.7.4!K11-A3.7.5!K11</f>
        <v>0</v>
      </c>
      <c r="L11" s="414">
        <f>A3.7.2!L11-A3.7.4!L11-A3.7.5!L11</f>
        <v>-1.7388000761453526E-13</v>
      </c>
      <c r="M11" s="413">
        <f>A3.7.2!M11-A3.7.4!M11-A3.7.5!M11</f>
        <v>2627</v>
      </c>
      <c r="N11" s="413">
        <f>A3.7.2!N11-A3.7.4!N11-A3.7.5!N11</f>
        <v>0</v>
      </c>
      <c r="O11" s="414">
        <f>A3.7.2!O11-A3.7.4!O11-A3.7.5!O11</f>
        <v>0</v>
      </c>
    </row>
    <row r="12" spans="2:15" s="23" customFormat="1" ht="13.35" customHeight="1" x14ac:dyDescent="0.2">
      <c r="B12" s="419"/>
      <c r="C12" s="268" t="s">
        <v>5</v>
      </c>
      <c r="D12" s="413">
        <f>A3.7.2!D12-A3.7.4!D12-A3.7.5!D12</f>
        <v>63</v>
      </c>
      <c r="E12" s="413">
        <f>A3.7.2!E12-A3.7.4!E12-A3.7.5!E12</f>
        <v>0</v>
      </c>
      <c r="F12" s="414">
        <f>A3.7.2!F12-A3.7.4!F12-A3.7.5!F12</f>
        <v>9.7144514654701197E-17</v>
      </c>
      <c r="G12" s="413">
        <f>A3.7.2!G12-A3.7.4!G12-A3.7.5!G12</f>
        <v>83</v>
      </c>
      <c r="H12" s="413">
        <f>A3.7.2!H12-A3.7.4!H12-A3.7.5!H12</f>
        <v>0</v>
      </c>
      <c r="I12" s="414">
        <f>A3.7.2!I12-A3.7.4!I12-A3.7.5!I12</f>
        <v>0</v>
      </c>
      <c r="J12" s="413">
        <f>A3.7.2!J12-A3.7.4!J12-A3.7.5!J12</f>
        <v>96</v>
      </c>
      <c r="K12" s="413">
        <f>A3.7.2!K12-A3.7.4!K12-A3.7.5!K12</f>
        <v>0</v>
      </c>
      <c r="L12" s="414">
        <f>A3.7.2!L12-A3.7.4!L12-A3.7.5!L12</f>
        <v>2.4868995751603507E-14</v>
      </c>
      <c r="M12" s="413">
        <f>A3.7.2!M12-A3.7.4!M12-A3.7.5!M12</f>
        <v>131</v>
      </c>
      <c r="N12" s="413">
        <f>A3.7.2!N12-A3.7.4!N12-A3.7.5!N12</f>
        <v>0</v>
      </c>
      <c r="O12" s="414">
        <f>A3.7.2!O12-A3.7.4!O12-A3.7.5!O12</f>
        <v>-1.0658141036401503E-14</v>
      </c>
    </row>
    <row r="13" spans="2:15" s="23" customFormat="1" ht="13.35" customHeight="1" x14ac:dyDescent="0.2">
      <c r="B13" s="419"/>
      <c r="C13" s="268" t="s">
        <v>84</v>
      </c>
      <c r="D13" s="413">
        <f>A3.7.2!D13-A3.7.4!D13-A3.7.5!D13</f>
        <v>23</v>
      </c>
      <c r="E13" s="413">
        <f>A3.7.2!E13-A3.7.4!E13-A3.7.5!E13</f>
        <v>0</v>
      </c>
      <c r="F13" s="414">
        <f>A3.7.2!F13-A3.7.4!F13-A3.7.5!F13</f>
        <v>0</v>
      </c>
      <c r="G13" s="413">
        <f>A3.7.2!G13-A3.7.4!G13-A3.7.5!G13</f>
        <v>25</v>
      </c>
      <c r="H13" s="413">
        <f>A3.7.2!H13-A3.7.4!H13-A3.7.5!H13</f>
        <v>0</v>
      </c>
      <c r="I13" s="414">
        <f>A3.7.2!I13-A3.7.4!I13-A3.7.5!I13</f>
        <v>0</v>
      </c>
      <c r="J13" s="413">
        <f>A3.7.2!J13-A3.7.4!J13-A3.7.5!J13</f>
        <v>28</v>
      </c>
      <c r="K13" s="413">
        <f>A3.7.2!K13-A3.7.4!K13-A3.7.5!K13</f>
        <v>0</v>
      </c>
      <c r="L13" s="414">
        <f>A3.7.2!L13-A3.7.4!L13-A3.7.5!L13</f>
        <v>-7.1054273576010019E-15</v>
      </c>
      <c r="M13" s="413">
        <f>A3.7.2!M13-A3.7.4!M13-A3.7.5!M13</f>
        <v>50</v>
      </c>
      <c r="N13" s="413">
        <f>A3.7.2!N13-A3.7.4!N13-A3.7.5!N13</f>
        <v>0</v>
      </c>
      <c r="O13" s="414">
        <f>A3.7.2!O13-A3.7.4!O13-A3.7.5!O13</f>
        <v>0</v>
      </c>
    </row>
    <row r="14" spans="2:15" s="23" customFormat="1" ht="13.35" customHeight="1" x14ac:dyDescent="0.2">
      <c r="B14" s="419"/>
      <c r="C14" s="268" t="s">
        <v>85</v>
      </c>
      <c r="D14" s="413">
        <f>A3.7.2!D14-A3.7.4!D14-A3.7.5!D14</f>
        <v>517</v>
      </c>
      <c r="E14" s="413">
        <f>A3.7.2!E14-A3.7.4!E14-A3.7.5!E14</f>
        <v>0</v>
      </c>
      <c r="F14" s="414">
        <f>A3.7.2!F14-A3.7.4!F14-A3.7.5!F14</f>
        <v>-2.3264735678294596E-14</v>
      </c>
      <c r="G14" s="413">
        <f>A3.7.2!G14-A3.7.4!G14-A3.7.5!G14</f>
        <v>524</v>
      </c>
      <c r="H14" s="413">
        <f>A3.7.2!H14-A3.7.4!H14-A3.7.5!H14</f>
        <v>0</v>
      </c>
      <c r="I14" s="414">
        <f>A3.7.2!I14-A3.7.4!I14-A3.7.5!I14</f>
        <v>-8.3058017928683281E-15</v>
      </c>
      <c r="J14" s="413">
        <f>A3.7.2!J14-A3.7.4!J14-A3.7.5!J14</f>
        <v>492</v>
      </c>
      <c r="K14" s="413">
        <f>A3.7.2!K14-A3.7.4!K14-A3.7.5!K14</f>
        <v>0</v>
      </c>
      <c r="L14" s="414">
        <f>A3.7.2!L14-A3.7.4!L14-A3.7.5!L14</f>
        <v>-2.0749038338180315E-12</v>
      </c>
      <c r="M14" s="413">
        <f>A3.7.2!M14-A3.7.4!M14-A3.7.5!M14</f>
        <v>501</v>
      </c>
      <c r="N14" s="413">
        <f>A3.7.2!N14-A3.7.4!N14-A3.7.5!N14</f>
        <v>0</v>
      </c>
      <c r="O14" s="414">
        <f>A3.7.2!O14-A3.7.4!O14-A3.7.5!O14</f>
        <v>6.2527760746888816E-13</v>
      </c>
    </row>
    <row r="15" spans="2:15" s="23" customFormat="1" ht="13.35" customHeight="1" x14ac:dyDescent="0.2">
      <c r="B15" s="419"/>
      <c r="C15" s="268" t="s">
        <v>6</v>
      </c>
      <c r="D15" s="413">
        <f>A3.7.2!D15-A3.7.4!D15-A3.7.5!D15</f>
        <v>43</v>
      </c>
      <c r="E15" s="413">
        <f>A3.7.2!E15-A3.7.4!E15-A3.7.5!E15</f>
        <v>0</v>
      </c>
      <c r="F15" s="414">
        <f>A3.7.2!F15-A3.7.4!F15-A3.7.5!F15</f>
        <v>0</v>
      </c>
      <c r="G15" s="413">
        <f>A3.7.2!G15-A3.7.4!G15-A3.7.5!G15</f>
        <v>61</v>
      </c>
      <c r="H15" s="413">
        <f>A3.7.2!H15-A3.7.4!H15-A3.7.5!H15</f>
        <v>0</v>
      </c>
      <c r="I15" s="414">
        <f>A3.7.2!I15-A3.7.4!I15-A3.7.5!I15</f>
        <v>9.7578195523695399E-16</v>
      </c>
      <c r="J15" s="413">
        <f>A3.7.2!J15-A3.7.4!J15-A3.7.5!J15</f>
        <v>83</v>
      </c>
      <c r="K15" s="413">
        <f>A3.7.2!K15-A3.7.4!K15-A3.7.5!K15</f>
        <v>0</v>
      </c>
      <c r="L15" s="414">
        <f>A3.7.2!L15-A3.7.4!L15-A3.7.5!L15</f>
        <v>-1.9539925233402755E-14</v>
      </c>
      <c r="M15" s="413">
        <f>A3.7.2!M15-A3.7.4!M15-A3.7.5!M15</f>
        <v>125</v>
      </c>
      <c r="N15" s="413">
        <f>A3.7.2!N15-A3.7.4!N15-A3.7.5!N15</f>
        <v>0</v>
      </c>
      <c r="O15" s="414">
        <f>A3.7.2!O15-A3.7.4!O15-A3.7.5!O15</f>
        <v>-7.8383480262012029E-15</v>
      </c>
    </row>
    <row r="16" spans="2:15" s="23" customFormat="1" ht="13.35" customHeight="1" x14ac:dyDescent="0.2">
      <c r="B16" s="419"/>
      <c r="C16" s="406" t="s">
        <v>223</v>
      </c>
      <c r="D16" s="413">
        <f>A3.7.2!D16-A3.7.4!D16-A3.7.5!D16</f>
        <v>3</v>
      </c>
      <c r="E16" s="413">
        <f>A3.7.2!E16-A3.7.4!E16-A3.7.5!E16</f>
        <v>0</v>
      </c>
      <c r="F16" s="414">
        <f>A3.7.2!F16-A3.7.4!F16-A3.7.5!F16</f>
        <v>0</v>
      </c>
      <c r="G16" s="413">
        <f>A3.7.2!G16-A3.7.4!G16-A3.7.5!G16</f>
        <v>3</v>
      </c>
      <c r="H16" s="413">
        <f>A3.7.2!H16-A3.7.4!H16-A3.7.5!H16</f>
        <v>0</v>
      </c>
      <c r="I16" s="414">
        <f>A3.7.2!I16-A3.7.4!I16-A3.7.5!I16</f>
        <v>0</v>
      </c>
      <c r="J16" s="413">
        <f>A3.7.2!J16-A3.7.4!J16-A3.7.5!J16</f>
        <v>5</v>
      </c>
      <c r="K16" s="413">
        <f>A3.7.2!K16-A3.7.4!K16-A3.7.5!K16</f>
        <v>0</v>
      </c>
      <c r="L16" s="414">
        <f>A3.7.2!L16-A3.7.4!L16-A3.7.5!L16</f>
        <v>0</v>
      </c>
      <c r="M16" s="413">
        <f>A3.7.2!M16-A3.7.4!M16-A3.7.5!M16</f>
        <v>7</v>
      </c>
      <c r="N16" s="413">
        <f>A3.7.2!N16-A3.7.4!N16-A3.7.5!N16</f>
        <v>0</v>
      </c>
      <c r="O16" s="414">
        <f>A3.7.2!O16-A3.7.4!O16-A3.7.5!O16</f>
        <v>0</v>
      </c>
    </row>
    <row r="17" spans="2:15" s="23" customFormat="1" ht="13.35" customHeight="1" x14ac:dyDescent="0.2">
      <c r="B17" s="419"/>
      <c r="C17" s="268" t="s">
        <v>7</v>
      </c>
      <c r="D17" s="413">
        <f>A3.7.2!D17-A3.7.4!D17-A3.7.5!D17</f>
        <v>0</v>
      </c>
      <c r="E17" s="413">
        <f>A3.7.2!E17-A3.7.4!E17-A3.7.5!E17</f>
        <v>0</v>
      </c>
      <c r="F17" s="414">
        <f>A3.7.2!F17-A3.7.4!F17-A3.7.5!F17</f>
        <v>-4.391018798566293E-18</v>
      </c>
      <c r="G17" s="413">
        <f>A3.7.2!G17-A3.7.4!G17-A3.7.5!G17</f>
        <v>0</v>
      </c>
      <c r="H17" s="413">
        <f>A3.7.2!H17-A3.7.4!H17-A3.7.5!H17</f>
        <v>0</v>
      </c>
      <c r="I17" s="414">
        <f>A3.7.2!I17-A3.7.4!I17-A3.7.5!I17</f>
        <v>7.453889935837843E-19</v>
      </c>
      <c r="J17" s="413">
        <f>A3.7.2!J17-A3.7.4!J17-A3.7.5!J17</f>
        <v>0</v>
      </c>
      <c r="K17" s="413">
        <f>A3.7.2!K17-A3.7.4!K17-A3.7.5!K17</f>
        <v>0</v>
      </c>
      <c r="L17" s="414">
        <f>A3.7.2!L17-A3.7.4!L17-A3.7.5!L17</f>
        <v>0</v>
      </c>
      <c r="M17" s="413">
        <f>A3.7.2!M17-A3.7.4!M17-A3.7.5!M17</f>
        <v>0</v>
      </c>
      <c r="N17" s="413">
        <f>A3.7.2!N17-A3.7.4!N17-A3.7.5!N17</f>
        <v>0</v>
      </c>
      <c r="O17" s="414">
        <f>A3.7.2!O17-A3.7.4!O17-A3.7.5!O17</f>
        <v>0</v>
      </c>
    </row>
    <row r="18" spans="2:15" s="23" customFormat="1" ht="13.35" customHeight="1" x14ac:dyDescent="0.2">
      <c r="B18" s="419"/>
      <c r="C18" s="268" t="s">
        <v>8</v>
      </c>
      <c r="D18" s="413">
        <f>A3.7.2!D18-A3.7.4!D18-A3.7.5!D18</f>
        <v>49</v>
      </c>
      <c r="E18" s="413">
        <f>A3.7.2!E18-A3.7.4!E18-A3.7.5!E18</f>
        <v>0</v>
      </c>
      <c r="F18" s="414">
        <f>A3.7.2!F18-A3.7.4!F18-A3.7.5!F18</f>
        <v>0</v>
      </c>
      <c r="G18" s="413">
        <f>A3.7.2!G18-A3.7.4!G18-A3.7.5!G18</f>
        <v>67</v>
      </c>
      <c r="H18" s="413">
        <f>A3.7.2!H18-A3.7.4!H18-A3.7.5!H18</f>
        <v>0</v>
      </c>
      <c r="I18" s="414">
        <f>A3.7.2!I18-A3.7.4!I18-A3.7.5!I18</f>
        <v>0</v>
      </c>
      <c r="J18" s="413">
        <f>A3.7.2!J18-A3.7.4!J18-A3.7.5!J18</f>
        <v>64</v>
      </c>
      <c r="K18" s="413">
        <f>A3.7.2!K18-A3.7.4!K18-A3.7.5!K18</f>
        <v>0</v>
      </c>
      <c r="L18" s="414">
        <f>A3.7.2!L18-A3.7.4!L18-A3.7.5!L18</f>
        <v>1.4210854715202004E-14</v>
      </c>
      <c r="M18" s="413">
        <f>A3.7.2!M18-A3.7.4!M18-A3.7.5!M18</f>
        <v>62</v>
      </c>
      <c r="N18" s="413">
        <f>A3.7.2!N18-A3.7.4!N18-A3.7.5!N18</f>
        <v>0</v>
      </c>
      <c r="O18" s="414">
        <f>A3.7.2!O18-A3.7.4!O18-A3.7.5!O18</f>
        <v>4.2632564145606011E-14</v>
      </c>
    </row>
    <row r="19" spans="2:15" s="23" customFormat="1" ht="13.35" customHeight="1" x14ac:dyDescent="0.2">
      <c r="B19" s="419"/>
      <c r="C19" s="268" t="s">
        <v>86</v>
      </c>
      <c r="D19" s="413">
        <f>A3.7.2!D19-A3.7.4!D19-A3.7.5!D19</f>
        <v>21</v>
      </c>
      <c r="E19" s="413">
        <f>A3.7.2!E19-A3.7.4!E19-A3.7.5!E19</f>
        <v>0</v>
      </c>
      <c r="F19" s="414">
        <f>A3.7.2!F19-A3.7.4!F19-A3.7.5!F19</f>
        <v>0</v>
      </c>
      <c r="G19" s="413">
        <f>A3.7.2!G19-A3.7.4!G19-A3.7.5!G19</f>
        <v>26</v>
      </c>
      <c r="H19" s="413">
        <f>A3.7.2!H19-A3.7.4!H19-A3.7.5!H19</f>
        <v>0</v>
      </c>
      <c r="I19" s="414">
        <f>A3.7.2!I19-A3.7.4!I19-A3.7.5!I19</f>
        <v>0</v>
      </c>
      <c r="J19" s="413">
        <f>A3.7.2!J19-A3.7.4!J19-A3.7.5!J19</f>
        <v>20</v>
      </c>
      <c r="K19" s="413">
        <f>A3.7.2!K19-A3.7.4!K19-A3.7.5!K19</f>
        <v>0</v>
      </c>
      <c r="L19" s="414">
        <f>A3.7.2!L19-A3.7.4!L19-A3.7.5!L19</f>
        <v>5.6843418860808015E-14</v>
      </c>
      <c r="M19" s="413">
        <f>A3.7.2!M19-A3.7.4!M19-A3.7.5!M19</f>
        <v>28</v>
      </c>
      <c r="N19" s="413">
        <f>A3.7.2!N19-A3.7.4!N19-A3.7.5!N19</f>
        <v>6.3948846218409017E-14</v>
      </c>
      <c r="O19" s="414">
        <f>A3.7.2!O19-A3.7.4!O19-A3.7.5!O19</f>
        <v>-1.8474111129762605E-13</v>
      </c>
    </row>
    <row r="20" spans="2:15" s="23" customFormat="1" ht="13.35" customHeight="1" x14ac:dyDescent="0.2">
      <c r="B20" s="419"/>
      <c r="C20" s="268" t="s">
        <v>174</v>
      </c>
      <c r="D20" s="413">
        <f>A3.7.2!D20-A3.7.4!D20-A3.7.5!D20</f>
        <v>24</v>
      </c>
      <c r="E20" s="413">
        <f>A3.7.2!E20-A3.7.4!E20-A3.7.5!E20</f>
        <v>0</v>
      </c>
      <c r="F20" s="414">
        <f>A3.7.2!F20-A3.7.4!F20-A3.7.5!F20</f>
        <v>1.7034984534092246E-15</v>
      </c>
      <c r="G20" s="413">
        <f>A3.7.2!G20-A3.7.4!G20-A3.7.5!G20</f>
        <v>25</v>
      </c>
      <c r="H20" s="413">
        <f>A3.7.2!H20-A3.7.4!H20-A3.7.5!H20</f>
        <v>0</v>
      </c>
      <c r="I20" s="414">
        <f>A3.7.2!I20-A3.7.4!I20-A3.7.5!I20</f>
        <v>0</v>
      </c>
      <c r="J20" s="413">
        <f>A3.7.2!J20-A3.7.4!J20-A3.7.5!J20</f>
        <v>25</v>
      </c>
      <c r="K20" s="413">
        <f>A3.7.2!K20-A3.7.4!K20-A3.7.5!K20</f>
        <v>0</v>
      </c>
      <c r="L20" s="414">
        <f>A3.7.2!L20-A3.7.4!L20-A3.7.5!L20</f>
        <v>-2.8421709430404007E-14</v>
      </c>
      <c r="M20" s="413">
        <f>A3.7.2!M20-A3.7.4!M20-A3.7.5!M20</f>
        <v>50</v>
      </c>
      <c r="N20" s="413">
        <f>A3.7.2!N20-A3.7.4!N20-A3.7.5!N20</f>
        <v>0</v>
      </c>
      <c r="O20" s="414">
        <f>A3.7.2!O20-A3.7.4!O20-A3.7.5!O20</f>
        <v>-1.4210854715202004E-14</v>
      </c>
    </row>
    <row r="21" spans="2:15" s="23" customFormat="1" ht="13.35" customHeight="1" x14ac:dyDescent="0.2">
      <c r="B21" s="419"/>
      <c r="C21" s="268" t="s">
        <v>9</v>
      </c>
      <c r="D21" s="413">
        <f>A3.7.2!D21-A3.7.4!D21-A3.7.5!D21</f>
        <v>29</v>
      </c>
      <c r="E21" s="413">
        <f>A3.7.2!E21-A3.7.4!E21-A3.7.5!E21</f>
        <v>0</v>
      </c>
      <c r="F21" s="414">
        <f>A3.7.2!F21-A3.7.4!F21-A3.7.5!F21</f>
        <v>0</v>
      </c>
      <c r="G21" s="413">
        <f>A3.7.2!G21-A3.7.4!G21-A3.7.5!G21</f>
        <v>27</v>
      </c>
      <c r="H21" s="413">
        <f>A3.7.2!H21-A3.7.4!H21-A3.7.5!H21</f>
        <v>0</v>
      </c>
      <c r="I21" s="414">
        <f>A3.7.2!I21-A3.7.4!I21-A3.7.5!I21</f>
        <v>0</v>
      </c>
      <c r="J21" s="413">
        <f>A3.7.2!J21-A3.7.4!J21-A3.7.5!J21</f>
        <v>29</v>
      </c>
      <c r="K21" s="413">
        <f>A3.7.2!K21-A3.7.4!K21-A3.7.5!K21</f>
        <v>0</v>
      </c>
      <c r="L21" s="414">
        <f>A3.7.2!L21-A3.7.4!L21-A3.7.5!L21</f>
        <v>0</v>
      </c>
      <c r="M21" s="413">
        <f>A3.7.2!M21-A3.7.4!M21-A3.7.5!M21</f>
        <v>11</v>
      </c>
      <c r="N21" s="413">
        <f>A3.7.2!N21-A3.7.4!N21-A3.7.5!N21</f>
        <v>0</v>
      </c>
      <c r="O21" s="414">
        <f>A3.7.2!O21-A3.7.4!O21-A3.7.5!O21</f>
        <v>8.8817841970012523E-16</v>
      </c>
    </row>
    <row r="22" spans="2:15" s="23" customFormat="1" ht="13.35" customHeight="1" x14ac:dyDescent="0.2">
      <c r="B22" s="419"/>
      <c r="C22" s="268" t="s">
        <v>10</v>
      </c>
      <c r="D22" s="413">
        <f>A3.7.2!D22-A3.7.4!D22-A3.7.5!D22</f>
        <v>39</v>
      </c>
      <c r="E22" s="413">
        <f>A3.7.2!E22-A3.7.4!E22-A3.7.5!E22</f>
        <v>0</v>
      </c>
      <c r="F22" s="414">
        <f>A3.7.2!F22-A3.7.4!F22-A3.7.5!F22</f>
        <v>-6.2780236478193237E-15</v>
      </c>
      <c r="G22" s="413">
        <f>A3.7.2!G22-A3.7.4!G22-A3.7.5!G22</f>
        <v>49</v>
      </c>
      <c r="H22" s="413">
        <f>A3.7.2!H22-A3.7.4!H22-A3.7.5!H22</f>
        <v>0</v>
      </c>
      <c r="I22" s="414">
        <f>A3.7.2!I22-A3.7.4!I22-A3.7.5!I22</f>
        <v>0</v>
      </c>
      <c r="J22" s="413">
        <f>A3.7.2!J22-A3.7.4!J22-A3.7.5!J22</f>
        <v>68</v>
      </c>
      <c r="K22" s="413">
        <f>A3.7.2!K22-A3.7.4!K22-A3.7.5!K22</f>
        <v>0</v>
      </c>
      <c r="L22" s="414">
        <f>A3.7.2!L22-A3.7.4!L22-A3.7.5!L22</f>
        <v>7.1054273576010019E-15</v>
      </c>
      <c r="M22" s="413">
        <f>A3.7.2!M22-A3.7.4!M22-A3.7.5!M22</f>
        <v>100</v>
      </c>
      <c r="N22" s="413">
        <f>A3.7.2!N22-A3.7.4!N22-A3.7.5!N22</f>
        <v>0</v>
      </c>
      <c r="O22" s="414">
        <f>A3.7.2!O22-A3.7.4!O22-A3.7.5!O22</f>
        <v>3.5527136788005009E-15</v>
      </c>
    </row>
    <row r="23" spans="2:15" s="23" customFormat="1" ht="13.35" customHeight="1" x14ac:dyDescent="0.2">
      <c r="B23" s="419"/>
      <c r="C23" s="268" t="s">
        <v>11</v>
      </c>
      <c r="D23" s="413">
        <f>A3.7.2!D23-A3.7.4!D23-A3.7.5!D23</f>
        <v>66</v>
      </c>
      <c r="E23" s="413">
        <f>A3.7.2!E23-A3.7.4!E23-A3.7.5!E23</f>
        <v>0</v>
      </c>
      <c r="F23" s="414">
        <f>A3.7.2!F23-A3.7.4!F23-A3.7.5!F23</f>
        <v>0</v>
      </c>
      <c r="G23" s="413">
        <f>A3.7.2!G23-A3.7.4!G23-A3.7.5!G23</f>
        <v>87</v>
      </c>
      <c r="H23" s="413">
        <f>A3.7.2!H23-A3.7.4!H23-A3.7.5!H23</f>
        <v>0</v>
      </c>
      <c r="I23" s="414">
        <f>A3.7.2!I23-A3.7.4!I23-A3.7.5!I23</f>
        <v>0</v>
      </c>
      <c r="J23" s="413">
        <f>A3.7.2!J23-A3.7.4!J23-A3.7.5!J23</f>
        <v>98</v>
      </c>
      <c r="K23" s="413">
        <f>A3.7.2!K23-A3.7.4!K23-A3.7.5!K23</f>
        <v>0</v>
      </c>
      <c r="L23" s="414">
        <f>A3.7.2!L23-A3.7.4!L23-A3.7.5!L23</f>
        <v>1.4210854715202004E-14</v>
      </c>
      <c r="M23" s="413">
        <f>A3.7.2!M23-A3.7.4!M23-A3.7.5!M23</f>
        <v>124</v>
      </c>
      <c r="N23" s="413">
        <f>A3.7.2!N23-A3.7.4!N23-A3.7.5!N23</f>
        <v>0</v>
      </c>
      <c r="O23" s="414">
        <f>A3.7.2!O23-A3.7.4!O23-A3.7.5!O23</f>
        <v>-2.1316282072803006E-14</v>
      </c>
    </row>
    <row r="24" spans="2:15" s="23" customFormat="1" ht="13.35" customHeight="1" x14ac:dyDescent="0.2">
      <c r="B24" s="419"/>
      <c r="C24" s="268" t="s">
        <v>12</v>
      </c>
      <c r="D24" s="413">
        <f>A3.7.2!D24-A3.7.4!D24-A3.7.5!D24</f>
        <v>106</v>
      </c>
      <c r="E24" s="413">
        <f>A3.7.2!E24-A3.7.4!E24-A3.7.5!E24</f>
        <v>0</v>
      </c>
      <c r="F24" s="414">
        <f>A3.7.2!F24-A3.7.4!F24-A3.7.5!F24</f>
        <v>0</v>
      </c>
      <c r="G24" s="413">
        <f>A3.7.2!G24-A3.7.4!G24-A3.7.5!G24</f>
        <v>159</v>
      </c>
      <c r="H24" s="413">
        <f>A3.7.2!H24-A3.7.4!H24-A3.7.5!H24</f>
        <v>0</v>
      </c>
      <c r="I24" s="414">
        <f>A3.7.2!I24-A3.7.4!I24-A3.7.5!I24</f>
        <v>0</v>
      </c>
      <c r="J24" s="413">
        <f>A3.7.2!J24-A3.7.4!J24-A3.7.5!J24</f>
        <v>151</v>
      </c>
      <c r="K24" s="413">
        <f>A3.7.2!K24-A3.7.4!K24-A3.7.5!K24</f>
        <v>0</v>
      </c>
      <c r="L24" s="414">
        <f>A3.7.2!L24-A3.7.4!L24-A3.7.5!L24</f>
        <v>-3.5527136788005009E-15</v>
      </c>
      <c r="M24" s="413">
        <f>A3.7.2!M24-A3.7.4!M24-A3.7.5!M24</f>
        <v>213</v>
      </c>
      <c r="N24" s="413">
        <f>A3.7.2!N24-A3.7.4!N24-A3.7.5!N24</f>
        <v>0</v>
      </c>
      <c r="O24" s="414">
        <f>A3.7.2!O24-A3.7.4!O24-A3.7.5!O24</f>
        <v>-5.3290705182007514E-15</v>
      </c>
    </row>
    <row r="25" spans="2:15" s="23" customFormat="1" ht="13.35" customHeight="1" x14ac:dyDescent="0.2">
      <c r="B25" s="419"/>
      <c r="C25" s="268" t="s">
        <v>87</v>
      </c>
      <c r="D25" s="413">
        <f>A3.7.2!D25-A3.7.4!D25-A3.7.5!D25</f>
        <v>43</v>
      </c>
      <c r="E25" s="413">
        <f>A3.7.2!E25-A3.7.4!E25-A3.7.5!E25</f>
        <v>0</v>
      </c>
      <c r="F25" s="414">
        <f>A3.7.2!F25-A3.7.4!F25-A3.7.5!F25</f>
        <v>0</v>
      </c>
      <c r="G25" s="413">
        <f>A3.7.2!G25-A3.7.4!G25-A3.7.5!G25</f>
        <v>59</v>
      </c>
      <c r="H25" s="413">
        <f>A3.7.2!H25-A3.7.4!H25-A3.7.5!H25</f>
        <v>0</v>
      </c>
      <c r="I25" s="414">
        <f>A3.7.2!I25-A3.7.4!I25-A3.7.5!I25</f>
        <v>0</v>
      </c>
      <c r="J25" s="413">
        <f>A3.7.2!J25-A3.7.4!J25-A3.7.5!J25</f>
        <v>66</v>
      </c>
      <c r="K25" s="413">
        <f>A3.7.2!K25-A3.7.4!K25-A3.7.5!K25</f>
        <v>0</v>
      </c>
      <c r="L25" s="414">
        <f>A3.7.2!L25-A3.7.4!L25-A3.7.5!L25</f>
        <v>-1.2434497875801753E-14</v>
      </c>
      <c r="M25" s="413">
        <f>A3.7.2!M25-A3.7.4!M25-A3.7.5!M25</f>
        <v>88</v>
      </c>
      <c r="N25" s="413">
        <f>A3.7.2!N25-A3.7.4!N25-A3.7.5!N25</f>
        <v>0</v>
      </c>
      <c r="O25" s="414">
        <f>A3.7.2!O25-A3.7.4!O25-A3.7.5!O25</f>
        <v>7.1054273576010019E-15</v>
      </c>
    </row>
    <row r="26" spans="2:15" s="23" customFormat="1" ht="13.35" customHeight="1" x14ac:dyDescent="0.2">
      <c r="B26" s="419"/>
      <c r="C26" s="268" t="s">
        <v>13</v>
      </c>
      <c r="D26" s="413">
        <f>A3.7.2!D26-A3.7.4!D26-A3.7.5!D26</f>
        <v>7</v>
      </c>
      <c r="E26" s="413">
        <f>A3.7.2!E26-A3.7.4!E26-A3.7.5!E26</f>
        <v>0</v>
      </c>
      <c r="F26" s="414">
        <f>A3.7.2!F26-A3.7.4!F26-A3.7.5!F26</f>
        <v>0</v>
      </c>
      <c r="G26" s="413">
        <f>A3.7.2!G26-A3.7.4!G26-A3.7.5!G26</f>
        <v>6</v>
      </c>
      <c r="H26" s="413">
        <f>A3.7.2!H26-A3.7.4!H26-A3.7.5!H26</f>
        <v>0</v>
      </c>
      <c r="I26" s="414">
        <f>A3.7.2!I26-A3.7.4!I26-A3.7.5!I26</f>
        <v>0</v>
      </c>
      <c r="J26" s="413">
        <f>A3.7.2!J26-A3.7.4!J26-A3.7.5!J26</f>
        <v>6</v>
      </c>
      <c r="K26" s="413">
        <f>A3.7.2!K26-A3.7.4!K26-A3.7.5!K26</f>
        <v>0</v>
      </c>
      <c r="L26" s="414">
        <f>A3.7.2!L26-A3.7.4!L26-A3.7.5!L26</f>
        <v>-8.8817841970012523E-16</v>
      </c>
      <c r="M26" s="413">
        <f>A3.7.2!M26-A3.7.4!M26-A3.7.5!M26</f>
        <v>13</v>
      </c>
      <c r="N26" s="413">
        <f>A3.7.2!N26-A3.7.4!N26-A3.7.5!N26</f>
        <v>0</v>
      </c>
      <c r="O26" s="414">
        <f>A3.7.2!O26-A3.7.4!O26-A3.7.5!O26</f>
        <v>8.8817841970012523E-16</v>
      </c>
    </row>
    <row r="27" spans="2:15" s="23" customFormat="1" ht="13.35" customHeight="1" x14ac:dyDescent="0.2">
      <c r="B27" s="419"/>
      <c r="C27" s="268" t="s">
        <v>14</v>
      </c>
      <c r="D27" s="413">
        <f>A3.7.2!D27-A3.7.4!D27-A3.7.5!D27</f>
        <v>573</v>
      </c>
      <c r="E27" s="413">
        <f>A3.7.2!E27-A3.7.4!E27-A3.7.5!E27</f>
        <v>0</v>
      </c>
      <c r="F27" s="414">
        <f>A3.7.2!F27-A3.7.4!F27-A3.7.5!F27</f>
        <v>-1.2559831646941078E-14</v>
      </c>
      <c r="G27" s="413">
        <f>A3.7.2!G27-A3.7.4!G27-A3.7.5!G27</f>
        <v>590</v>
      </c>
      <c r="H27" s="413">
        <f>A3.7.2!H27-A3.7.4!H27-A3.7.5!H27</f>
        <v>0</v>
      </c>
      <c r="I27" s="414">
        <f>A3.7.2!I27-A3.7.4!I27-A3.7.5!I27</f>
        <v>2.6216875892437486E-14</v>
      </c>
      <c r="J27" s="413">
        <f>A3.7.2!J27-A3.7.4!J27-A3.7.5!J27</f>
        <v>553</v>
      </c>
      <c r="K27" s="413">
        <f>A3.7.2!K27-A3.7.4!K27-A3.7.5!K27</f>
        <v>0</v>
      </c>
      <c r="L27" s="414">
        <f>A3.7.2!L27-A3.7.4!L27-A3.7.5!L27</f>
        <v>8.5265128291212022E-14</v>
      </c>
      <c r="M27" s="413">
        <f>A3.7.2!M27-A3.7.4!M27-A3.7.5!M27</f>
        <v>505</v>
      </c>
      <c r="N27" s="413">
        <f>A3.7.2!N27-A3.7.4!N27-A3.7.5!N27</f>
        <v>0</v>
      </c>
      <c r="O27" s="414">
        <f>A3.7.2!O27-A3.7.4!O27-A3.7.5!O27</f>
        <v>4.2632564145606011E-13</v>
      </c>
    </row>
    <row r="28" spans="2:15" s="23" customFormat="1" ht="13.35" customHeight="1" x14ac:dyDescent="0.2">
      <c r="B28" s="419"/>
      <c r="C28" s="268" t="s">
        <v>15</v>
      </c>
      <c r="D28" s="413">
        <f>A3.7.2!D28-A3.7.4!D28-A3.7.5!D28</f>
        <v>8</v>
      </c>
      <c r="E28" s="413">
        <f>A3.7.2!E28-A3.7.4!E28-A3.7.5!E28</f>
        <v>0</v>
      </c>
      <c r="F28" s="414">
        <f>A3.7.2!F28-A3.7.4!F28-A3.7.5!F28</f>
        <v>0</v>
      </c>
      <c r="G28" s="413">
        <f>A3.7.2!G28-A3.7.4!G28-A3.7.5!G28</f>
        <v>9</v>
      </c>
      <c r="H28" s="413">
        <f>A3.7.2!H28-A3.7.4!H28-A3.7.5!H28</f>
        <v>0</v>
      </c>
      <c r="I28" s="414">
        <f>A3.7.2!I28-A3.7.4!I28-A3.7.5!I28</f>
        <v>0</v>
      </c>
      <c r="J28" s="413">
        <f>A3.7.2!J28-A3.7.4!J28-A3.7.5!J28</f>
        <v>12</v>
      </c>
      <c r="K28" s="413">
        <f>A3.7.2!K28-A3.7.4!K28-A3.7.5!K28</f>
        <v>0</v>
      </c>
      <c r="L28" s="414">
        <f>A3.7.2!L28-A3.7.4!L28-A3.7.5!L28</f>
        <v>0</v>
      </c>
      <c r="M28" s="413">
        <f>A3.7.2!M28-A3.7.4!M28-A3.7.5!M28</f>
        <v>16</v>
      </c>
      <c r="N28" s="413">
        <f>A3.7.2!N28-A3.7.4!N28-A3.7.5!N28</f>
        <v>0</v>
      </c>
      <c r="O28" s="414">
        <f>A3.7.2!O28-A3.7.4!O28-A3.7.5!O28</f>
        <v>-2.6645352591003757E-15</v>
      </c>
    </row>
    <row r="29" spans="2:15" s="23" customFormat="1" ht="13.35" customHeight="1" x14ac:dyDescent="0.2">
      <c r="B29" s="419"/>
      <c r="C29" s="268" t="s">
        <v>16</v>
      </c>
      <c r="D29" s="413">
        <f>A3.7.2!D29-A3.7.4!D29-A3.7.5!D29</f>
        <v>13</v>
      </c>
      <c r="E29" s="413">
        <f>A3.7.2!E29-A3.7.4!E29-A3.7.5!E29</f>
        <v>0</v>
      </c>
      <c r="F29" s="414">
        <f>A3.7.2!F29-A3.7.4!F29-A3.7.5!F29</f>
        <v>0</v>
      </c>
      <c r="G29" s="413">
        <f>A3.7.2!G29-A3.7.4!G29-A3.7.5!G29</f>
        <v>16</v>
      </c>
      <c r="H29" s="413">
        <f>A3.7.2!H29-A3.7.4!H29-A3.7.5!H29</f>
        <v>0</v>
      </c>
      <c r="I29" s="414">
        <f>A3.7.2!I29-A3.7.4!I29-A3.7.5!I29</f>
        <v>0</v>
      </c>
      <c r="J29" s="413">
        <f>A3.7.2!J29-A3.7.4!J29-A3.7.5!J29</f>
        <v>27</v>
      </c>
      <c r="K29" s="413">
        <f>A3.7.2!K29-A3.7.4!K29-A3.7.5!K29</f>
        <v>0</v>
      </c>
      <c r="L29" s="414">
        <f>A3.7.2!L29-A3.7.4!L29-A3.7.5!L29</f>
        <v>0</v>
      </c>
      <c r="M29" s="413">
        <f>A3.7.2!M29-A3.7.4!M29-A3.7.5!M29</f>
        <v>43</v>
      </c>
      <c r="N29" s="413">
        <f>A3.7.2!N29-A3.7.4!N29-A3.7.5!N29</f>
        <v>0</v>
      </c>
      <c r="O29" s="414">
        <f>A3.7.2!O29-A3.7.4!O29-A3.7.5!O29</f>
        <v>0</v>
      </c>
    </row>
    <row r="30" spans="2:15" s="23" customFormat="1" ht="13.35" customHeight="1" x14ac:dyDescent="0.2">
      <c r="B30" s="419"/>
      <c r="C30" s="268" t="s">
        <v>88</v>
      </c>
      <c r="D30" s="413">
        <f>A3.7.2!D30-A3.7.4!D30-A3.7.5!D30</f>
        <v>38</v>
      </c>
      <c r="E30" s="413">
        <f>A3.7.2!E30-A3.7.4!E30-A3.7.5!E30</f>
        <v>0</v>
      </c>
      <c r="F30" s="414">
        <f>A3.7.2!F30-A3.7.4!F30-A3.7.5!F30</f>
        <v>0</v>
      </c>
      <c r="G30" s="413">
        <f>A3.7.2!G30-A3.7.4!G30-A3.7.5!G30</f>
        <v>50</v>
      </c>
      <c r="H30" s="413">
        <f>A3.7.2!H30-A3.7.4!H30-A3.7.5!H30</f>
        <v>0</v>
      </c>
      <c r="I30" s="414">
        <f>A3.7.2!I30-A3.7.4!I30-A3.7.5!I30</f>
        <v>-5.6378512969246231E-17</v>
      </c>
      <c r="J30" s="413">
        <f>A3.7.2!J30-A3.7.4!J30-A3.7.5!J30</f>
        <v>63</v>
      </c>
      <c r="K30" s="413">
        <f>A3.7.2!K30-A3.7.4!K30-A3.7.5!K30</f>
        <v>0</v>
      </c>
      <c r="L30" s="414">
        <f>A3.7.2!L30-A3.7.4!L30-A3.7.5!L30</f>
        <v>-1.7210191605165903E-14</v>
      </c>
      <c r="M30" s="413">
        <f>A3.7.2!M30-A3.7.4!M30-A3.7.5!M30</f>
        <v>83</v>
      </c>
      <c r="N30" s="413">
        <f>A3.7.2!N30-A3.7.4!N30-A3.7.5!N30</f>
        <v>0</v>
      </c>
      <c r="O30" s="414">
        <f>A3.7.2!O30-A3.7.4!O30-A3.7.5!O30</f>
        <v>7.1054273576010019E-15</v>
      </c>
    </row>
    <row r="31" spans="2:15" s="23" customFormat="1" ht="13.35" customHeight="1" x14ac:dyDescent="0.2">
      <c r="B31" s="419"/>
      <c r="C31" s="268" t="s">
        <v>17</v>
      </c>
      <c r="D31" s="413">
        <f>A3.7.2!D31-A3.7.4!D31-A3.7.5!D31</f>
        <v>4</v>
      </c>
      <c r="E31" s="413">
        <f>A3.7.2!E31-A3.7.4!E31-A3.7.5!E31</f>
        <v>0</v>
      </c>
      <c r="F31" s="414">
        <f>A3.7.2!F31-A3.7.4!F31-A3.7.5!F31</f>
        <v>0</v>
      </c>
      <c r="G31" s="413">
        <f>A3.7.2!G31-A3.7.4!G31-A3.7.5!G31</f>
        <v>7</v>
      </c>
      <c r="H31" s="413">
        <f>A3.7.2!H31-A3.7.4!H31-A3.7.5!H31</f>
        <v>0</v>
      </c>
      <c r="I31" s="414">
        <f>A3.7.2!I31-A3.7.4!I31-A3.7.5!I31</f>
        <v>0</v>
      </c>
      <c r="J31" s="413">
        <f>A3.7.2!J31-A3.7.4!J31-A3.7.5!J31</f>
        <v>19</v>
      </c>
      <c r="K31" s="413">
        <f>A3.7.2!K31-A3.7.4!K31-A3.7.5!K31</f>
        <v>0</v>
      </c>
      <c r="L31" s="414">
        <f>A3.7.2!L31-A3.7.4!L31-A3.7.5!L31</f>
        <v>-4.4408920985006262E-15</v>
      </c>
      <c r="M31" s="413">
        <f>A3.7.2!M31-A3.7.4!M31-A3.7.5!M31</f>
        <v>26</v>
      </c>
      <c r="N31" s="413">
        <f>A3.7.2!N31-A3.7.4!N31-A3.7.5!N31</f>
        <v>0</v>
      </c>
      <c r="O31" s="414">
        <f>A3.7.2!O31-A3.7.4!O31-A3.7.5!O31</f>
        <v>4.4408920985006262E-15</v>
      </c>
    </row>
    <row r="32" spans="2:15" s="31" customFormat="1" ht="13.35" customHeight="1" x14ac:dyDescent="0.2">
      <c r="B32" s="419"/>
      <c r="C32" s="268" t="s">
        <v>18</v>
      </c>
      <c r="D32" s="413">
        <f>A3.7.2!D32-A3.7.4!D32-A3.7.5!D32</f>
        <v>21</v>
      </c>
      <c r="E32" s="413">
        <f>A3.7.2!E32-A3.7.4!E32-A3.7.5!E32</f>
        <v>0</v>
      </c>
      <c r="F32" s="414">
        <f>A3.7.2!F32-A3.7.4!F32-A3.7.5!F32</f>
        <v>0</v>
      </c>
      <c r="G32" s="413">
        <f>A3.7.2!G32-A3.7.4!G32-A3.7.5!G32</f>
        <v>31</v>
      </c>
      <c r="H32" s="413">
        <f>A3.7.2!H32-A3.7.4!H32-A3.7.5!H32</f>
        <v>0</v>
      </c>
      <c r="I32" s="414">
        <f>A3.7.2!I32-A3.7.4!I32-A3.7.5!I32</f>
        <v>0</v>
      </c>
      <c r="J32" s="413">
        <f>A3.7.2!J32-A3.7.4!J32-A3.7.5!J32</f>
        <v>41</v>
      </c>
      <c r="K32" s="413">
        <f>A3.7.2!K32-A3.7.4!K32-A3.7.5!K32</f>
        <v>0</v>
      </c>
      <c r="L32" s="414">
        <f>A3.7.2!L32-A3.7.4!L32-A3.7.5!L32</f>
        <v>-1.3322676295501878E-15</v>
      </c>
      <c r="M32" s="413">
        <f>A3.7.2!M32-A3.7.4!M32-A3.7.5!M32</f>
        <v>58</v>
      </c>
      <c r="N32" s="413">
        <f>A3.7.2!N32-A3.7.4!N32-A3.7.5!N32</f>
        <v>0</v>
      </c>
      <c r="O32" s="414">
        <f>A3.7.2!O32-A3.7.4!O32-A3.7.5!O32</f>
        <v>7.1054273576010019E-15</v>
      </c>
    </row>
    <row r="33" spans="2:15" s="31" customFormat="1" ht="13.35" customHeight="1" x14ac:dyDescent="0.2">
      <c r="B33" s="419"/>
      <c r="C33" s="268" t="s">
        <v>19</v>
      </c>
      <c r="D33" s="413">
        <f>A3.7.2!D33-A3.7.4!D33-A3.7.5!D33</f>
        <v>200</v>
      </c>
      <c r="E33" s="413">
        <f>A3.7.2!E33-A3.7.4!E33-A3.7.5!E33</f>
        <v>0</v>
      </c>
      <c r="F33" s="414">
        <f>A3.7.2!F33-A3.7.4!F33-A3.7.5!F33</f>
        <v>0</v>
      </c>
      <c r="G33" s="413">
        <f>A3.7.2!G33-A3.7.4!G33-A3.7.5!G33</f>
        <v>213</v>
      </c>
      <c r="H33" s="413">
        <f>A3.7.2!H33-A3.7.4!H33-A3.7.5!H33</f>
        <v>0</v>
      </c>
      <c r="I33" s="414">
        <f>A3.7.2!I33-A3.7.4!I33-A3.7.5!I33</f>
        <v>1.3652273755937472E-15</v>
      </c>
      <c r="J33" s="413">
        <f>A3.7.2!J33-A3.7.4!J33-A3.7.5!J33</f>
        <v>230</v>
      </c>
      <c r="K33" s="413">
        <f>A3.7.2!K33-A3.7.4!K33-A3.7.5!K33</f>
        <v>0</v>
      </c>
      <c r="L33" s="414">
        <f>A3.7.2!L33-A3.7.4!L33-A3.7.5!L33</f>
        <v>0</v>
      </c>
      <c r="M33" s="413">
        <f>A3.7.2!M33-A3.7.4!M33-A3.7.5!M33</f>
        <v>303</v>
      </c>
      <c r="N33" s="413">
        <f>A3.7.2!N33-A3.7.4!N33-A3.7.5!N33</f>
        <v>0</v>
      </c>
      <c r="O33" s="414">
        <f>A3.7.2!O33-A3.7.4!O33-A3.7.5!O33</f>
        <v>1.3394613109646292E-13</v>
      </c>
    </row>
    <row r="34" spans="2:15" s="23" customFormat="1" ht="13.35" customHeight="1" x14ac:dyDescent="0.2">
      <c r="B34" s="419"/>
      <c r="C34" s="268" t="s">
        <v>89</v>
      </c>
      <c r="D34" s="413">
        <f>A3.7.2!D34-A3.7.4!D34-A3.7.5!D34</f>
        <v>34</v>
      </c>
      <c r="E34" s="413">
        <f>A3.7.2!E34-A3.7.4!E34-A3.7.5!E34</f>
        <v>0</v>
      </c>
      <c r="F34" s="414">
        <f>A3.7.2!F34-A3.7.4!F34-A3.7.5!F34</f>
        <v>0</v>
      </c>
      <c r="G34" s="413">
        <f>A3.7.2!G34-A3.7.4!G34-A3.7.5!G34</f>
        <v>39</v>
      </c>
      <c r="H34" s="413">
        <f>A3.7.2!H34-A3.7.4!H34-A3.7.5!H34</f>
        <v>0</v>
      </c>
      <c r="I34" s="414">
        <f>A3.7.2!I34-A3.7.4!I34-A3.7.5!I34</f>
        <v>0</v>
      </c>
      <c r="J34" s="413">
        <f>A3.7.2!J34-A3.7.4!J34-A3.7.5!J34</f>
        <v>56</v>
      </c>
      <c r="K34" s="413">
        <f>A3.7.2!K34-A3.7.4!K34-A3.7.5!K34</f>
        <v>0</v>
      </c>
      <c r="L34" s="414">
        <f>A3.7.2!L34-A3.7.4!L34-A3.7.5!L34</f>
        <v>7.1054273576010019E-15</v>
      </c>
      <c r="M34" s="413">
        <f>A3.7.2!M34-A3.7.4!M34-A3.7.5!M34</f>
        <v>58</v>
      </c>
      <c r="N34" s="413">
        <f>A3.7.2!N34-A3.7.4!N34-A3.7.5!N34</f>
        <v>0</v>
      </c>
      <c r="O34" s="414">
        <f>A3.7.2!O34-A3.7.4!O34-A3.7.5!O34</f>
        <v>-1.4210854715202004E-14</v>
      </c>
    </row>
    <row r="35" spans="2:15" s="23" customFormat="1" ht="13.35" customHeight="1" x14ac:dyDescent="0.2">
      <c r="B35" s="419"/>
      <c r="C35" s="268" t="s">
        <v>20</v>
      </c>
      <c r="D35" s="413">
        <f>A3.7.2!D35-A3.7.4!D35-A3.7.5!D35</f>
        <v>122</v>
      </c>
      <c r="E35" s="413">
        <f>A3.7.2!E35-A3.7.4!E35-A3.7.5!E35</f>
        <v>0</v>
      </c>
      <c r="F35" s="414">
        <f>A3.7.2!F35-A3.7.4!F35-A3.7.5!F35</f>
        <v>0</v>
      </c>
      <c r="G35" s="413">
        <f>A3.7.2!G35-A3.7.4!G35-A3.7.5!G35</f>
        <v>191</v>
      </c>
      <c r="H35" s="413">
        <f>A3.7.2!H35-A3.7.4!H35-A3.7.5!H35</f>
        <v>0</v>
      </c>
      <c r="I35" s="414">
        <f>A3.7.2!I35-A3.7.4!I35-A3.7.5!I35</f>
        <v>0</v>
      </c>
      <c r="J35" s="413">
        <f>A3.7.2!J35-A3.7.4!J35-A3.7.5!J35</f>
        <v>181</v>
      </c>
      <c r="K35" s="413">
        <f>A3.7.2!K35-A3.7.4!K35-A3.7.5!K35</f>
        <v>0</v>
      </c>
      <c r="L35" s="414">
        <f>A3.7.2!L35-A3.7.4!L35-A3.7.5!L35</f>
        <v>0</v>
      </c>
      <c r="M35" s="413">
        <f>A3.7.2!M35-A3.7.4!M35-A3.7.5!M35</f>
        <v>232</v>
      </c>
      <c r="N35" s="413">
        <f>A3.7.2!N35-A3.7.4!N35-A3.7.5!N35</f>
        <v>0</v>
      </c>
      <c r="O35" s="414">
        <f>A3.7.2!O35-A3.7.4!O35-A3.7.5!O35</f>
        <v>7.815970093361102E-14</v>
      </c>
    </row>
    <row r="36" spans="2:15" s="31" customFormat="1" ht="13.35" customHeight="1" x14ac:dyDescent="0.2">
      <c r="B36" s="419"/>
      <c r="C36" s="268" t="s">
        <v>90</v>
      </c>
      <c r="D36" s="413">
        <f>A3.7.2!D36-A3.7.4!D36-A3.7.5!D36</f>
        <v>43</v>
      </c>
      <c r="E36" s="413">
        <f>A3.7.2!E36-A3.7.4!E36-A3.7.5!E36</f>
        <v>0</v>
      </c>
      <c r="F36" s="414">
        <f>A3.7.2!F36-A3.7.4!F36-A3.7.5!F36</f>
        <v>0</v>
      </c>
      <c r="G36" s="413">
        <f>A3.7.2!G36-A3.7.4!G36-A3.7.5!G36</f>
        <v>52</v>
      </c>
      <c r="H36" s="413">
        <f>A3.7.2!H36-A3.7.4!H36-A3.7.5!H36</f>
        <v>0</v>
      </c>
      <c r="I36" s="414">
        <f>A3.7.2!I36-A3.7.4!I36-A3.7.5!I36</f>
        <v>0</v>
      </c>
      <c r="J36" s="413">
        <f>A3.7.2!J36-A3.7.4!J36-A3.7.5!J36</f>
        <v>60</v>
      </c>
      <c r="K36" s="413">
        <f>A3.7.2!K36-A3.7.4!K36-A3.7.5!K36</f>
        <v>0</v>
      </c>
      <c r="L36" s="414">
        <f>A3.7.2!L36-A3.7.4!L36-A3.7.5!L36</f>
        <v>0</v>
      </c>
      <c r="M36" s="413">
        <f>A3.7.2!M36-A3.7.4!M36-A3.7.5!M36</f>
        <v>45</v>
      </c>
      <c r="N36" s="413">
        <f>A3.7.2!N36-A3.7.4!N36-A3.7.5!N36</f>
        <v>0</v>
      </c>
      <c r="O36" s="414">
        <f>A3.7.2!O36-A3.7.4!O36-A3.7.5!O36</f>
        <v>0</v>
      </c>
    </row>
    <row r="37" spans="2:15" s="31" customFormat="1" ht="13.35" customHeight="1" x14ac:dyDescent="0.2">
      <c r="B37" s="420"/>
      <c r="C37" s="537" t="s">
        <v>100</v>
      </c>
      <c r="D37" s="422">
        <f>A3.7.2!D37-A3.7.4!D37-A3.7.5!D37+D53</f>
        <v>23</v>
      </c>
      <c r="E37" s="422">
        <f>A3.7.2!E37-A3.7.4!E37-A3.7.5!E37+E53</f>
        <v>0</v>
      </c>
      <c r="F37" s="423">
        <f>A3.7.2!F37-A3.7.4!F37-A3.7.5!F37+F53</f>
        <v>4.0000100000542778E-3</v>
      </c>
      <c r="G37" s="422">
        <f>A3.7.2!G37-A3.7.4!G37-A3.7.5!G37+G53</f>
        <v>12</v>
      </c>
      <c r="H37" s="422">
        <f>A3.7.2!H37-A3.7.4!H37-A3.7.5!H37+H53</f>
        <v>0</v>
      </c>
      <c r="I37" s="423">
        <f>A3.7.2!I37-A3.7.4!I37-A3.7.5!I37+I53</f>
        <v>1.5316099999548225E-3</v>
      </c>
      <c r="J37" s="422">
        <f>A3.7.2!J37-A3.7.4!J37-A3.7.5!J37+J53</f>
        <v>4</v>
      </c>
      <c r="K37" s="422">
        <f>A3.7.2!K37-A3.7.4!K37-A3.7.5!K37+K53</f>
        <v>0</v>
      </c>
      <c r="L37" s="423">
        <f>A3.7.2!L37-A3.7.4!L37-A3.7.5!L37+L53</f>
        <v>2.0708523871398876E-12</v>
      </c>
      <c r="M37" s="422">
        <f>A3.7.2!M37-A3.7.4!M37-A3.7.5!M37+M53</f>
        <v>9</v>
      </c>
      <c r="N37" s="422">
        <f>A3.7.2!N37-A3.7.4!N37-A3.7.5!N37+N53</f>
        <v>-6.3948846218409017E-14</v>
      </c>
      <c r="O37" s="423">
        <f>A3.7.2!O37-A3.7.4!O37-A3.7.5!O37+O53</f>
        <v>-9.6987728178538068E-13</v>
      </c>
    </row>
    <row r="38" spans="2:15" s="31" customFormat="1" ht="13.35" customHeight="1" x14ac:dyDescent="0.2">
      <c r="B38" s="420"/>
      <c r="C38" s="261" t="s">
        <v>22</v>
      </c>
      <c r="D38" s="429">
        <f t="shared" ref="D38:O38" si="0">SUM(D4:D37)</f>
        <v>4076</v>
      </c>
      <c r="E38" s="427"/>
      <c r="F38" s="428">
        <f t="shared" si="0"/>
        <v>4.00001E-3</v>
      </c>
      <c r="G38" s="429">
        <f t="shared" si="0"/>
        <v>4778</v>
      </c>
      <c r="H38" s="427"/>
      <c r="I38" s="428">
        <f>SUM(I4:I37)</f>
        <v>1.5316099999999999E-3</v>
      </c>
      <c r="J38" s="429">
        <f t="shared" si="0"/>
        <v>5359</v>
      </c>
      <c r="K38" s="427"/>
      <c r="L38" s="429">
        <f>SUM(L4:L37)</f>
        <v>0</v>
      </c>
      <c r="M38" s="538">
        <f t="shared" si="0"/>
        <v>7668</v>
      </c>
      <c r="N38" s="427"/>
      <c r="O38" s="428">
        <f t="shared" si="0"/>
        <v>0</v>
      </c>
    </row>
    <row r="39" spans="2:15" s="31" customFormat="1" ht="12" customHeight="1" x14ac:dyDescent="0.2">
      <c r="B39" s="49"/>
      <c r="C39" s="38" t="s">
        <v>242</v>
      </c>
      <c r="D39" s="40"/>
      <c r="E39" s="40"/>
      <c r="F39" s="40"/>
      <c r="G39" s="40"/>
      <c r="H39" s="40"/>
      <c r="I39" s="40"/>
      <c r="J39" s="40"/>
      <c r="K39" s="40"/>
      <c r="L39" s="40"/>
      <c r="M39" s="40"/>
      <c r="N39" s="40"/>
      <c r="O39" s="40"/>
    </row>
    <row r="40" spans="2:15" s="31" customFormat="1" ht="12" customHeight="1" x14ac:dyDescent="0.2">
      <c r="C40" s="38" t="s">
        <v>229</v>
      </c>
    </row>
    <row r="41" spans="2:15" s="31" customFormat="1" ht="13.35" customHeight="1" x14ac:dyDescent="0.2"/>
    <row r="42" spans="2:15" s="31" customFormat="1" ht="13.35" customHeight="1" x14ac:dyDescent="0.2">
      <c r="G42" s="805" t="s">
        <v>190</v>
      </c>
      <c r="H42" s="167"/>
    </row>
    <row r="43" spans="2:15" s="23" customFormat="1" ht="13.35" customHeight="1" x14ac:dyDescent="0.2">
      <c r="F43" s="28"/>
    </row>
    <row r="44" spans="2:15" s="25" customFormat="1" ht="13.35" hidden="1" customHeight="1" x14ac:dyDescent="0.2">
      <c r="B44" s="30"/>
      <c r="C44" s="490" t="s">
        <v>299</v>
      </c>
      <c r="D44" s="608">
        <f>A3.7.1!E21-SUM(D4:D37)</f>
        <v>0</v>
      </c>
      <c r="E44" s="532">
        <f>A3.7.1!F21-SUM(E4:E37)</f>
        <v>0</v>
      </c>
      <c r="F44" s="532">
        <f>A3.7.1!G21-SUM(F4:F37)</f>
        <v>0</v>
      </c>
      <c r="G44" s="532">
        <f>A3.7.1!H21-SUM(G4:G37)</f>
        <v>0</v>
      </c>
      <c r="H44" s="532">
        <f>A3.7.1!I21-SUM(H4:H37)</f>
        <v>0</v>
      </c>
      <c r="I44" s="532">
        <f>A3.7.1!J21-SUM(I4:I37)</f>
        <v>0</v>
      </c>
      <c r="J44" s="532">
        <f>A3.7.1!K21-SUM(J4:J37)</f>
        <v>0</v>
      </c>
      <c r="K44" s="532">
        <f>A3.7.1!L21-SUM(K4:K37)</f>
        <v>0</v>
      </c>
      <c r="L44" s="532">
        <f>A3.7.1!M21-SUM(L4:L37)</f>
        <v>0</v>
      </c>
      <c r="M44" s="532">
        <f>A3.7.1!N21-SUM(M4:M37)</f>
        <v>0</v>
      </c>
      <c r="N44" s="532">
        <f>A3.7.1!O21-SUM(N4:N37)</f>
        <v>0</v>
      </c>
      <c r="O44" s="533">
        <f>A3.7.1!P21-SUM(O4:O37)</f>
        <v>0</v>
      </c>
    </row>
    <row r="45" spans="2:15" s="23" customFormat="1" ht="13.35" customHeight="1" x14ac:dyDescent="0.2">
      <c r="D45" s="28"/>
      <c r="E45" s="28"/>
      <c r="F45" s="28"/>
      <c r="G45" s="28"/>
      <c r="H45" s="28"/>
      <c r="I45" s="28"/>
      <c r="J45" s="28"/>
      <c r="K45" s="28"/>
      <c r="L45" s="28"/>
      <c r="M45" s="28"/>
      <c r="N45" s="28"/>
      <c r="O45" s="28"/>
    </row>
    <row r="46" spans="2:15" s="23" customFormat="1" ht="13.35" hidden="1" customHeight="1" x14ac:dyDescent="0.2">
      <c r="J46" s="530">
        <f>+J14/J38</f>
        <v>9.1808173166635573E-2</v>
      </c>
    </row>
    <row r="47" spans="2:15" s="23" customFormat="1" ht="13.35" customHeight="1" x14ac:dyDescent="0.2"/>
    <row r="48" spans="2:15" s="23" customFormat="1" ht="13.35" customHeight="1" x14ac:dyDescent="0.25">
      <c r="C48" s="50"/>
      <c r="D48" s="51"/>
      <c r="E48" s="51"/>
      <c r="F48" s="51"/>
      <c r="H48" s="51"/>
      <c r="I48" s="51"/>
      <c r="K48" s="51"/>
      <c r="L48" s="51"/>
      <c r="O48" s="51"/>
    </row>
    <row r="49" spans="2:15" s="23" customFormat="1" ht="13.35" customHeight="1" x14ac:dyDescent="0.25">
      <c r="C49" s="50"/>
      <c r="D49" s="51"/>
      <c r="E49" s="51"/>
      <c r="F49" s="51"/>
      <c r="H49" s="51"/>
      <c r="I49" s="51"/>
      <c r="K49" s="51"/>
      <c r="L49" s="51"/>
      <c r="O49" s="51"/>
    </row>
    <row r="51" spans="2:15" ht="11.25" x14ac:dyDescent="0.2">
      <c r="B51" s="11"/>
      <c r="C51" s="11"/>
      <c r="D51" s="11"/>
      <c r="E51" s="11"/>
      <c r="F51" s="11"/>
      <c r="G51" s="11"/>
      <c r="H51" s="11"/>
      <c r="I51" s="11"/>
      <c r="J51" s="11"/>
      <c r="K51" s="11"/>
      <c r="L51" s="11"/>
      <c r="M51" s="11"/>
      <c r="N51" s="11"/>
      <c r="O51" s="11"/>
    </row>
    <row r="52" spans="2:15" ht="11.25" x14ac:dyDescent="0.2">
      <c r="B52" s="11"/>
      <c r="C52" s="11"/>
      <c r="D52" s="11"/>
      <c r="E52" s="11"/>
      <c r="F52" s="11"/>
      <c r="G52" s="11"/>
      <c r="H52" s="11"/>
      <c r="I52" s="11"/>
      <c r="J52" s="11"/>
      <c r="K52" s="11"/>
      <c r="L52" s="11"/>
      <c r="M52" s="11"/>
      <c r="N52" s="11"/>
      <c r="O52" s="11"/>
    </row>
    <row r="53" spans="2:15" s="25" customFormat="1" ht="13.35" hidden="1" customHeight="1" x14ac:dyDescent="0.2">
      <c r="B53" s="30"/>
      <c r="C53" s="531" t="s">
        <v>156</v>
      </c>
      <c r="D53" s="532">
        <v>0</v>
      </c>
      <c r="E53" s="532">
        <v>0</v>
      </c>
      <c r="F53" s="532">
        <v>5.425434407291263E-14</v>
      </c>
      <c r="G53" s="532">
        <v>0</v>
      </c>
      <c r="H53" s="532">
        <v>-8.8817841970012523E-16</v>
      </c>
      <c r="I53" s="532">
        <v>-4.5403568058044463E-14</v>
      </c>
      <c r="J53" s="532">
        <v>0</v>
      </c>
      <c r="K53" s="532">
        <v>0</v>
      </c>
      <c r="L53" s="532">
        <v>2.0706303425349626E-12</v>
      </c>
      <c r="M53" s="532">
        <v>0</v>
      </c>
      <c r="N53" s="532">
        <v>-6.3948846218409017E-14</v>
      </c>
      <c r="O53" s="533">
        <v>-9.6990503736099631E-13</v>
      </c>
    </row>
    <row r="54" spans="2:15" ht="11.25" x14ac:dyDescent="0.2">
      <c r="B54" s="11"/>
      <c r="C54" s="11"/>
      <c r="D54" s="11"/>
      <c r="E54" s="11"/>
      <c r="F54" s="11"/>
      <c r="G54" s="11"/>
      <c r="H54" s="11"/>
      <c r="I54" s="11"/>
      <c r="J54" s="11"/>
      <c r="K54" s="11"/>
      <c r="L54" s="11"/>
      <c r="M54" s="11"/>
      <c r="N54" s="11"/>
      <c r="O54" s="11"/>
    </row>
    <row r="55" spans="2:15" ht="11.25" x14ac:dyDescent="0.2">
      <c r="B55" s="11"/>
      <c r="C55" s="11"/>
      <c r="D55" s="11"/>
      <c r="E55" s="11"/>
      <c r="F55" s="11"/>
      <c r="G55" s="11"/>
      <c r="H55" s="11"/>
      <c r="I55" s="11"/>
      <c r="J55" s="11"/>
      <c r="K55" s="11"/>
      <c r="L55" s="11"/>
      <c r="M55" s="11"/>
      <c r="N55" s="11"/>
      <c r="O55" s="11"/>
    </row>
    <row r="56" spans="2:15" ht="11.25" x14ac:dyDescent="0.2">
      <c r="B56" s="11"/>
      <c r="C56" s="11"/>
      <c r="D56" s="11"/>
      <c r="E56" s="11"/>
      <c r="F56" s="11"/>
      <c r="G56" s="11"/>
      <c r="H56" s="11"/>
      <c r="I56" s="11"/>
      <c r="J56" s="11"/>
      <c r="K56" s="11"/>
      <c r="L56" s="11"/>
      <c r="M56" s="11"/>
      <c r="N56" s="11"/>
      <c r="O56" s="11"/>
    </row>
    <row r="57" spans="2:15" ht="11.25" x14ac:dyDescent="0.2">
      <c r="B57" s="11"/>
      <c r="C57" s="11"/>
      <c r="D57" s="11"/>
      <c r="E57" s="11"/>
      <c r="F57" s="11"/>
      <c r="G57" s="11"/>
      <c r="H57" s="11"/>
      <c r="I57" s="11"/>
      <c r="J57" s="11"/>
      <c r="K57" s="11"/>
      <c r="L57" s="11"/>
      <c r="M57" s="11"/>
      <c r="N57" s="11"/>
      <c r="O57" s="11"/>
    </row>
    <row r="58" spans="2:15" ht="11.25" x14ac:dyDescent="0.2">
      <c r="B58" s="11"/>
      <c r="C58" s="11"/>
      <c r="D58" s="11"/>
      <c r="E58" s="11"/>
      <c r="F58" s="11"/>
      <c r="G58" s="11"/>
      <c r="H58" s="11"/>
      <c r="I58" s="11"/>
      <c r="J58" s="11"/>
      <c r="K58" s="11"/>
      <c r="L58" s="11"/>
      <c r="M58" s="11"/>
      <c r="N58" s="11"/>
      <c r="O58" s="11"/>
    </row>
    <row r="59" spans="2:15" ht="11.25" x14ac:dyDescent="0.2">
      <c r="B59" s="11"/>
      <c r="C59" s="11"/>
      <c r="D59" s="11"/>
      <c r="E59" s="11"/>
      <c r="F59" s="11"/>
      <c r="G59" s="11"/>
      <c r="H59" s="11"/>
      <c r="I59" s="11"/>
      <c r="J59" s="11"/>
      <c r="K59" s="11"/>
      <c r="L59" s="11"/>
      <c r="M59" s="11"/>
      <c r="N59" s="11"/>
      <c r="O59" s="11"/>
    </row>
    <row r="60" spans="2:15" ht="11.25" x14ac:dyDescent="0.2">
      <c r="B60" s="11"/>
      <c r="C60" s="11"/>
      <c r="D60" s="11"/>
      <c r="E60" s="11"/>
      <c r="F60" s="11"/>
      <c r="G60" s="11"/>
      <c r="H60" s="11"/>
      <c r="I60" s="11"/>
      <c r="J60" s="11"/>
      <c r="K60" s="11"/>
      <c r="L60" s="11"/>
      <c r="M60" s="11"/>
      <c r="N60" s="11"/>
      <c r="O60" s="11"/>
    </row>
    <row r="61" spans="2:15" ht="11.25" x14ac:dyDescent="0.2">
      <c r="B61" s="11"/>
      <c r="C61" s="11"/>
      <c r="D61" s="11"/>
      <c r="E61" s="11"/>
      <c r="F61" s="11"/>
      <c r="G61" s="11"/>
      <c r="H61" s="11"/>
      <c r="I61" s="11"/>
      <c r="J61" s="11"/>
      <c r="K61" s="11"/>
      <c r="L61" s="11"/>
      <c r="M61" s="11"/>
      <c r="N61" s="11"/>
      <c r="O61" s="11"/>
    </row>
    <row r="62" spans="2:15" ht="11.25" x14ac:dyDescent="0.2">
      <c r="B62" s="11"/>
      <c r="C62" s="11"/>
      <c r="D62" s="11"/>
      <c r="E62" s="11"/>
      <c r="F62" s="11"/>
      <c r="G62" s="11"/>
      <c r="H62" s="11"/>
      <c r="I62" s="11"/>
      <c r="J62" s="11"/>
      <c r="K62" s="11"/>
      <c r="L62" s="11"/>
      <c r="M62" s="11"/>
      <c r="N62" s="11"/>
      <c r="O62" s="11"/>
    </row>
    <row r="63" spans="2:15" ht="11.25" x14ac:dyDescent="0.2">
      <c r="B63" s="11"/>
      <c r="C63" s="11"/>
      <c r="D63" s="11"/>
      <c r="E63" s="11"/>
      <c r="F63" s="11"/>
      <c r="G63" s="11"/>
      <c r="H63" s="11"/>
      <c r="I63" s="11"/>
      <c r="J63" s="11"/>
      <c r="K63" s="11"/>
      <c r="L63" s="11"/>
      <c r="M63" s="11"/>
      <c r="N63" s="11"/>
      <c r="O63" s="11"/>
    </row>
    <row r="64" spans="2:15" ht="11.25" x14ac:dyDescent="0.2">
      <c r="B64" s="11"/>
      <c r="C64" s="11"/>
      <c r="D64" s="11"/>
      <c r="E64" s="11"/>
      <c r="F64" s="11"/>
      <c r="G64" s="11"/>
      <c r="H64" s="11"/>
      <c r="I64" s="11"/>
      <c r="J64" s="11"/>
      <c r="K64" s="11"/>
      <c r="L64" s="11"/>
      <c r="M64" s="11"/>
      <c r="N64" s="11"/>
      <c r="O64" s="11"/>
    </row>
    <row r="65" spans="2:15" ht="11.25" x14ac:dyDescent="0.2">
      <c r="B65" s="11"/>
      <c r="C65" s="11"/>
      <c r="D65" s="11"/>
      <c r="E65" s="11"/>
      <c r="F65" s="11"/>
      <c r="G65" s="11"/>
      <c r="H65" s="11"/>
      <c r="I65" s="11"/>
      <c r="J65" s="11"/>
      <c r="K65" s="11"/>
      <c r="L65" s="11"/>
      <c r="M65" s="11"/>
      <c r="N65" s="11"/>
      <c r="O65" s="11"/>
    </row>
    <row r="66" spans="2:15" ht="11.25" x14ac:dyDescent="0.2">
      <c r="B66" s="11"/>
      <c r="C66" s="11"/>
      <c r="D66" s="11"/>
      <c r="E66" s="11"/>
      <c r="F66" s="11"/>
      <c r="G66" s="11"/>
      <c r="H66" s="11"/>
      <c r="I66" s="11"/>
      <c r="J66" s="11"/>
      <c r="K66" s="11"/>
      <c r="L66" s="11"/>
      <c r="M66" s="11"/>
      <c r="N66" s="11"/>
      <c r="O66" s="11"/>
    </row>
    <row r="67" spans="2:15" ht="11.25" x14ac:dyDescent="0.2">
      <c r="B67" s="11"/>
      <c r="C67" s="11"/>
      <c r="D67" s="11"/>
      <c r="E67" s="11"/>
      <c r="F67" s="11"/>
      <c r="G67" s="11"/>
      <c r="H67" s="11"/>
      <c r="I67" s="11"/>
      <c r="J67" s="11"/>
      <c r="K67" s="11"/>
      <c r="L67" s="11"/>
      <c r="M67" s="11"/>
      <c r="N67" s="11"/>
      <c r="O67" s="11"/>
    </row>
    <row r="68" spans="2:15" ht="11.25" x14ac:dyDescent="0.2">
      <c r="B68" s="11"/>
      <c r="C68" s="11"/>
      <c r="D68" s="11"/>
      <c r="E68" s="11"/>
      <c r="F68" s="11"/>
      <c r="G68" s="11"/>
      <c r="H68" s="11"/>
      <c r="I68" s="11"/>
      <c r="J68" s="11"/>
      <c r="K68" s="11"/>
      <c r="L68" s="11"/>
      <c r="M68" s="11"/>
      <c r="N68" s="11"/>
      <c r="O68" s="11"/>
    </row>
    <row r="69" spans="2:15" ht="11.25" x14ac:dyDescent="0.2">
      <c r="B69" s="11"/>
      <c r="C69" s="11"/>
      <c r="D69" s="11"/>
      <c r="E69" s="11"/>
      <c r="F69" s="11"/>
      <c r="G69" s="11"/>
      <c r="H69" s="11"/>
      <c r="I69" s="11"/>
      <c r="J69" s="11"/>
      <c r="K69" s="11"/>
      <c r="L69" s="11"/>
      <c r="M69" s="11"/>
      <c r="N69" s="11"/>
      <c r="O69" s="11"/>
    </row>
    <row r="70" spans="2:15" ht="11.25" x14ac:dyDescent="0.2">
      <c r="B70" s="11"/>
      <c r="C70" s="11"/>
      <c r="D70" s="11"/>
      <c r="E70" s="11"/>
      <c r="F70" s="11"/>
      <c r="G70" s="11"/>
      <c r="H70" s="11"/>
      <c r="I70" s="11"/>
      <c r="J70" s="11"/>
      <c r="K70" s="11"/>
      <c r="L70" s="11"/>
      <c r="M70" s="11"/>
      <c r="N70" s="11"/>
      <c r="O70" s="11"/>
    </row>
    <row r="71" spans="2:15" ht="11.25" x14ac:dyDescent="0.2">
      <c r="B71" s="11"/>
      <c r="C71" s="11"/>
      <c r="D71" s="11"/>
      <c r="E71" s="11"/>
      <c r="F71" s="11"/>
      <c r="G71" s="11"/>
      <c r="H71" s="11"/>
      <c r="I71" s="11"/>
      <c r="J71" s="11"/>
      <c r="K71" s="11"/>
      <c r="L71" s="11"/>
      <c r="M71" s="11"/>
      <c r="N71" s="11"/>
      <c r="O71" s="11"/>
    </row>
    <row r="72" spans="2:15" ht="11.25" x14ac:dyDescent="0.2">
      <c r="B72" s="11"/>
      <c r="C72" s="11"/>
      <c r="D72" s="11"/>
      <c r="E72" s="11"/>
      <c r="F72" s="11"/>
      <c r="G72" s="11"/>
      <c r="H72" s="11"/>
      <c r="I72" s="11"/>
      <c r="J72" s="11"/>
      <c r="K72" s="11"/>
      <c r="L72" s="11"/>
      <c r="M72" s="11"/>
      <c r="N72" s="11"/>
      <c r="O72" s="11"/>
    </row>
    <row r="73" spans="2:15" ht="11.25" x14ac:dyDescent="0.2">
      <c r="B73" s="11"/>
      <c r="C73" s="11"/>
      <c r="D73" s="11"/>
      <c r="E73" s="11"/>
      <c r="F73" s="11"/>
      <c r="G73" s="11"/>
      <c r="H73" s="11"/>
      <c r="I73" s="11"/>
      <c r="J73" s="11"/>
      <c r="K73" s="11"/>
      <c r="L73" s="11"/>
      <c r="M73" s="11"/>
      <c r="N73" s="11"/>
      <c r="O73" s="11"/>
    </row>
    <row r="74" spans="2:15" ht="11.25" x14ac:dyDescent="0.2">
      <c r="B74" s="11"/>
      <c r="C74" s="11"/>
      <c r="D74" s="11"/>
      <c r="E74" s="11"/>
      <c r="F74" s="11"/>
      <c r="G74" s="11"/>
      <c r="H74" s="11"/>
      <c r="I74" s="11"/>
      <c r="J74" s="11"/>
      <c r="K74" s="11"/>
      <c r="L74" s="11"/>
      <c r="M74" s="11"/>
      <c r="N74" s="11"/>
      <c r="O74" s="11"/>
    </row>
    <row r="75" spans="2:15" ht="11.25" x14ac:dyDescent="0.2">
      <c r="B75" s="11"/>
      <c r="C75" s="11"/>
      <c r="D75" s="11"/>
      <c r="E75" s="11"/>
      <c r="F75" s="11"/>
      <c r="G75" s="11"/>
      <c r="H75" s="11"/>
      <c r="I75" s="11"/>
      <c r="J75" s="11"/>
      <c r="K75" s="11"/>
      <c r="L75" s="11"/>
      <c r="M75" s="11"/>
      <c r="N75" s="11"/>
      <c r="O75" s="11"/>
    </row>
    <row r="76" spans="2:15" ht="11.25" x14ac:dyDescent="0.2">
      <c r="B76" s="11"/>
      <c r="C76" s="11"/>
      <c r="D76" s="11"/>
      <c r="E76" s="11"/>
      <c r="F76" s="11"/>
      <c r="G76" s="11"/>
      <c r="H76" s="11"/>
      <c r="I76" s="11"/>
      <c r="J76" s="11"/>
      <c r="K76" s="11"/>
      <c r="L76" s="11"/>
      <c r="M76" s="11"/>
      <c r="N76" s="11"/>
      <c r="O76" s="11"/>
    </row>
    <row r="77" spans="2:15" ht="11.25" x14ac:dyDescent="0.2">
      <c r="B77" s="11"/>
      <c r="C77" s="11"/>
      <c r="D77" s="11"/>
      <c r="E77" s="11"/>
      <c r="F77" s="11"/>
      <c r="G77" s="11"/>
      <c r="H77" s="11"/>
      <c r="I77" s="11"/>
      <c r="J77" s="11"/>
      <c r="K77" s="11"/>
      <c r="L77" s="11"/>
      <c r="M77" s="11"/>
      <c r="N77" s="11"/>
      <c r="O77" s="11"/>
    </row>
    <row r="78" spans="2:15" ht="11.25" x14ac:dyDescent="0.2">
      <c r="B78" s="11"/>
      <c r="C78" s="11"/>
      <c r="D78" s="11"/>
      <c r="E78" s="11"/>
      <c r="F78" s="11"/>
      <c r="G78" s="11"/>
      <c r="H78" s="11"/>
      <c r="I78" s="11"/>
      <c r="J78" s="11"/>
      <c r="K78" s="11"/>
      <c r="L78" s="11"/>
      <c r="M78" s="11"/>
      <c r="N78" s="11"/>
      <c r="O78" s="11"/>
    </row>
    <row r="79" spans="2:15" ht="11.25" x14ac:dyDescent="0.2">
      <c r="B79" s="11"/>
      <c r="C79" s="11"/>
      <c r="D79" s="11"/>
      <c r="E79" s="11"/>
      <c r="F79" s="11"/>
      <c r="G79" s="11"/>
      <c r="H79" s="11"/>
      <c r="I79" s="11"/>
      <c r="J79" s="11"/>
      <c r="K79" s="11"/>
      <c r="L79" s="11"/>
      <c r="M79" s="11"/>
      <c r="N79" s="11"/>
      <c r="O79" s="11"/>
    </row>
    <row r="80" spans="2:15" ht="11.25" x14ac:dyDescent="0.2">
      <c r="B80" s="11"/>
      <c r="C80" s="11"/>
      <c r="D80" s="11"/>
      <c r="E80" s="11"/>
      <c r="F80" s="11"/>
      <c r="G80" s="11"/>
      <c r="H80" s="11"/>
      <c r="I80" s="11"/>
      <c r="J80" s="11"/>
      <c r="K80" s="11"/>
      <c r="L80" s="11"/>
      <c r="M80" s="11"/>
      <c r="N80" s="11"/>
      <c r="O80" s="11"/>
    </row>
    <row r="81" spans="2:15" ht="11.25" x14ac:dyDescent="0.2">
      <c r="B81" s="11"/>
      <c r="C81" s="11"/>
      <c r="D81" s="11"/>
      <c r="E81" s="11"/>
      <c r="F81" s="11"/>
      <c r="G81" s="11"/>
      <c r="H81" s="11"/>
      <c r="I81" s="11"/>
      <c r="J81" s="11"/>
      <c r="K81" s="11"/>
      <c r="L81" s="11"/>
      <c r="M81" s="11"/>
      <c r="N81" s="11"/>
      <c r="O81" s="11"/>
    </row>
    <row r="82" spans="2:15" ht="11.25" x14ac:dyDescent="0.2">
      <c r="B82" s="11"/>
      <c r="C82" s="11"/>
      <c r="D82" s="11"/>
      <c r="E82" s="11"/>
      <c r="F82" s="11"/>
      <c r="G82" s="11"/>
      <c r="H82" s="11"/>
      <c r="I82" s="11"/>
      <c r="J82" s="11"/>
      <c r="K82" s="11"/>
      <c r="L82" s="11"/>
      <c r="M82" s="11"/>
      <c r="N82" s="11"/>
      <c r="O82" s="11"/>
    </row>
    <row r="83" spans="2:15" ht="11.25" x14ac:dyDescent="0.2">
      <c r="B83" s="11"/>
      <c r="C83" s="11"/>
      <c r="D83" s="11"/>
      <c r="E83" s="11"/>
      <c r="F83" s="11"/>
      <c r="G83" s="11"/>
      <c r="H83" s="11"/>
      <c r="I83" s="11"/>
      <c r="J83" s="11"/>
      <c r="K83" s="11"/>
      <c r="L83" s="11"/>
      <c r="M83" s="11"/>
      <c r="N83" s="11"/>
      <c r="O83" s="11"/>
    </row>
    <row r="84" spans="2:15" ht="11.25" x14ac:dyDescent="0.2">
      <c r="B84" s="11"/>
      <c r="C84" s="11"/>
      <c r="D84" s="11"/>
      <c r="E84" s="11"/>
      <c r="F84" s="11"/>
      <c r="G84" s="11"/>
      <c r="H84" s="11"/>
      <c r="I84" s="11"/>
      <c r="J84" s="11"/>
      <c r="K84" s="11"/>
      <c r="L84" s="11"/>
      <c r="M84" s="11"/>
      <c r="N84" s="11"/>
      <c r="O84" s="11"/>
    </row>
    <row r="85" spans="2:15" ht="11.25" x14ac:dyDescent="0.2">
      <c r="B85" s="11"/>
      <c r="C85" s="11"/>
      <c r="D85" s="11"/>
      <c r="E85" s="11"/>
      <c r="F85" s="11"/>
      <c r="G85" s="11"/>
      <c r="H85" s="11"/>
      <c r="I85" s="11"/>
      <c r="J85" s="11"/>
      <c r="K85" s="11"/>
      <c r="L85" s="11"/>
      <c r="M85" s="11"/>
      <c r="N85" s="11"/>
      <c r="O85" s="11"/>
    </row>
    <row r="86" spans="2:15" ht="11.25" x14ac:dyDescent="0.2">
      <c r="B86" s="11"/>
      <c r="C86" s="11"/>
      <c r="D86" s="11"/>
      <c r="E86" s="11"/>
      <c r="F86" s="11"/>
      <c r="G86" s="11"/>
      <c r="H86" s="11"/>
      <c r="I86" s="11"/>
      <c r="J86" s="11"/>
      <c r="K86" s="11"/>
      <c r="L86" s="11"/>
      <c r="M86" s="11"/>
      <c r="N86" s="11"/>
      <c r="O86" s="11"/>
    </row>
    <row r="87" spans="2:15" ht="11.25" x14ac:dyDescent="0.2">
      <c r="B87" s="11"/>
      <c r="C87" s="11"/>
      <c r="D87" s="11"/>
      <c r="E87" s="11"/>
      <c r="F87" s="11"/>
      <c r="G87" s="11"/>
      <c r="H87" s="11"/>
      <c r="I87" s="11"/>
      <c r="J87" s="11"/>
      <c r="K87" s="11"/>
      <c r="L87" s="11"/>
      <c r="M87" s="11"/>
      <c r="N87" s="11"/>
      <c r="O87" s="11"/>
    </row>
    <row r="88" spans="2:15" ht="11.25" x14ac:dyDescent="0.2">
      <c r="B88" s="11"/>
      <c r="C88" s="11"/>
      <c r="D88" s="11"/>
      <c r="E88" s="11"/>
      <c r="F88" s="11"/>
      <c r="G88" s="11"/>
      <c r="H88" s="11"/>
      <c r="I88" s="11"/>
      <c r="J88" s="11"/>
      <c r="K88" s="11"/>
      <c r="L88" s="11"/>
      <c r="M88" s="11"/>
      <c r="N88" s="11"/>
      <c r="O88" s="11"/>
    </row>
    <row r="89" spans="2:15" ht="11.25" x14ac:dyDescent="0.2">
      <c r="B89" s="11"/>
      <c r="C89" s="11"/>
      <c r="D89" s="11"/>
      <c r="E89" s="11"/>
      <c r="F89" s="11"/>
      <c r="G89" s="11"/>
      <c r="H89" s="11"/>
      <c r="I89" s="11"/>
      <c r="J89" s="11"/>
      <c r="K89" s="11"/>
      <c r="L89" s="11"/>
      <c r="M89" s="11"/>
      <c r="N89" s="11"/>
      <c r="O89" s="11"/>
    </row>
    <row r="90" spans="2:15" ht="11.25" x14ac:dyDescent="0.2">
      <c r="B90" s="11"/>
      <c r="C90" s="11"/>
      <c r="D90" s="11"/>
      <c r="E90" s="11"/>
      <c r="F90" s="11"/>
      <c r="G90" s="11"/>
      <c r="H90" s="11"/>
      <c r="I90" s="11"/>
      <c r="J90" s="11"/>
      <c r="K90" s="11"/>
      <c r="L90" s="11"/>
      <c r="M90" s="11"/>
      <c r="N90" s="11"/>
      <c r="O90" s="11"/>
    </row>
    <row r="91" spans="2:15" ht="11.25" x14ac:dyDescent="0.2">
      <c r="B91" s="11"/>
      <c r="C91" s="11"/>
      <c r="D91" s="11"/>
      <c r="E91" s="11"/>
      <c r="F91" s="11"/>
      <c r="G91" s="11"/>
      <c r="H91" s="11"/>
      <c r="I91" s="11"/>
      <c r="J91" s="11"/>
      <c r="K91" s="11"/>
      <c r="L91" s="11"/>
      <c r="M91" s="11"/>
      <c r="N91" s="11"/>
      <c r="O91" s="11"/>
    </row>
    <row r="92" spans="2:15" ht="11.25" x14ac:dyDescent="0.2">
      <c r="B92" s="11"/>
      <c r="C92" s="11"/>
      <c r="D92" s="11"/>
      <c r="E92" s="11"/>
      <c r="F92" s="11"/>
      <c r="G92" s="11"/>
      <c r="H92" s="11"/>
      <c r="I92" s="11"/>
      <c r="J92" s="11"/>
      <c r="K92" s="11"/>
      <c r="L92" s="11"/>
      <c r="M92" s="11"/>
      <c r="N92" s="11"/>
      <c r="O92" s="11"/>
    </row>
    <row r="93" spans="2:15" ht="11.25" x14ac:dyDescent="0.2">
      <c r="B93" s="11"/>
      <c r="C93" s="11"/>
      <c r="D93" s="11"/>
      <c r="E93" s="11"/>
      <c r="F93" s="11"/>
      <c r="G93" s="11"/>
      <c r="H93" s="11"/>
      <c r="I93" s="11"/>
      <c r="J93" s="11"/>
      <c r="K93" s="11"/>
      <c r="L93" s="11"/>
      <c r="M93" s="11"/>
      <c r="N93" s="11"/>
      <c r="O93" s="11"/>
    </row>
    <row r="94" spans="2:15" ht="11.25" x14ac:dyDescent="0.2">
      <c r="B94" s="11"/>
      <c r="C94" s="11"/>
      <c r="D94" s="11"/>
      <c r="E94" s="11"/>
      <c r="F94" s="11"/>
      <c r="G94" s="11"/>
      <c r="H94" s="11"/>
      <c r="I94" s="11"/>
      <c r="J94" s="11"/>
      <c r="K94" s="11"/>
      <c r="L94" s="11"/>
      <c r="M94" s="11"/>
      <c r="N94" s="11"/>
      <c r="O94" s="11"/>
    </row>
    <row r="95" spans="2:15" ht="11.25" x14ac:dyDescent="0.2">
      <c r="B95" s="11"/>
      <c r="C95" s="11"/>
      <c r="D95" s="11"/>
      <c r="E95" s="11"/>
      <c r="F95" s="11"/>
      <c r="G95" s="11"/>
      <c r="H95" s="11"/>
      <c r="I95" s="11"/>
      <c r="J95" s="11"/>
      <c r="K95" s="11"/>
      <c r="L95" s="11"/>
      <c r="M95" s="11"/>
      <c r="N95" s="11"/>
      <c r="O95" s="11"/>
    </row>
    <row r="96" spans="2:15" ht="11.25" x14ac:dyDescent="0.2">
      <c r="B96" s="11"/>
      <c r="C96" s="11"/>
      <c r="D96" s="11"/>
      <c r="E96" s="11"/>
      <c r="F96" s="11"/>
      <c r="G96" s="11"/>
      <c r="H96" s="11"/>
      <c r="I96" s="11"/>
      <c r="J96" s="11"/>
      <c r="K96" s="11"/>
      <c r="L96" s="11"/>
      <c r="M96" s="11"/>
      <c r="N96" s="11"/>
      <c r="O96" s="11"/>
    </row>
    <row r="97" spans="2:15" ht="11.25" x14ac:dyDescent="0.2">
      <c r="B97" s="11"/>
      <c r="C97" s="11"/>
      <c r="D97" s="11"/>
      <c r="E97" s="11"/>
      <c r="F97" s="11"/>
      <c r="G97" s="11"/>
      <c r="H97" s="11"/>
      <c r="I97" s="11"/>
      <c r="J97" s="11"/>
      <c r="K97" s="11"/>
      <c r="L97" s="11"/>
      <c r="M97" s="11"/>
      <c r="N97" s="11"/>
      <c r="O97" s="11"/>
    </row>
    <row r="98" spans="2:15" ht="11.25" x14ac:dyDescent="0.2">
      <c r="B98" s="11"/>
      <c r="C98" s="11"/>
      <c r="D98" s="11"/>
      <c r="E98" s="11"/>
      <c r="F98" s="11"/>
      <c r="G98" s="11"/>
      <c r="H98" s="11"/>
      <c r="I98" s="11"/>
      <c r="J98" s="11"/>
      <c r="K98" s="11"/>
      <c r="L98" s="11"/>
      <c r="M98" s="11"/>
      <c r="N98" s="11"/>
      <c r="O98" s="11"/>
    </row>
    <row r="99" spans="2:15" ht="11.25" x14ac:dyDescent="0.2">
      <c r="B99" s="11"/>
      <c r="C99" s="11"/>
      <c r="D99" s="11"/>
      <c r="E99" s="11"/>
      <c r="F99" s="11"/>
      <c r="G99" s="11"/>
      <c r="H99" s="11"/>
      <c r="I99" s="11"/>
      <c r="J99" s="11"/>
      <c r="K99" s="11"/>
      <c r="L99" s="11"/>
      <c r="M99" s="11"/>
      <c r="N99" s="11"/>
      <c r="O99" s="11"/>
    </row>
    <row r="100" spans="2:15" ht="11.25" x14ac:dyDescent="0.2">
      <c r="B100" s="11"/>
      <c r="C100" s="11"/>
      <c r="D100" s="11"/>
      <c r="E100" s="11"/>
      <c r="F100" s="11"/>
      <c r="G100" s="11"/>
      <c r="H100" s="11"/>
      <c r="I100" s="11"/>
      <c r="J100" s="11"/>
      <c r="K100" s="11"/>
      <c r="L100" s="11"/>
      <c r="M100" s="11"/>
      <c r="N100" s="11"/>
      <c r="O100" s="11"/>
    </row>
    <row r="101" spans="2:15" ht="11.25" x14ac:dyDescent="0.2">
      <c r="B101" s="11"/>
      <c r="C101" s="11"/>
      <c r="D101" s="11"/>
      <c r="E101" s="11"/>
      <c r="F101" s="11"/>
      <c r="G101" s="11"/>
      <c r="H101" s="11"/>
      <c r="I101" s="11"/>
      <c r="J101" s="11"/>
      <c r="K101" s="11"/>
      <c r="L101" s="11"/>
      <c r="M101" s="11"/>
      <c r="N101" s="11"/>
      <c r="O101" s="11"/>
    </row>
    <row r="102" spans="2:15" ht="11.25" x14ac:dyDescent="0.2">
      <c r="B102" s="11"/>
      <c r="C102" s="11"/>
      <c r="D102" s="11"/>
      <c r="E102" s="11"/>
      <c r="F102" s="11"/>
      <c r="G102" s="11"/>
      <c r="H102" s="11"/>
      <c r="I102" s="11"/>
      <c r="J102" s="11"/>
      <c r="K102" s="11"/>
      <c r="L102" s="11"/>
      <c r="M102" s="11"/>
      <c r="N102" s="11"/>
      <c r="O102" s="11"/>
    </row>
    <row r="103" spans="2:15" ht="11.25" x14ac:dyDescent="0.2">
      <c r="B103" s="11"/>
      <c r="C103" s="11"/>
      <c r="D103" s="11"/>
      <c r="E103" s="11"/>
      <c r="F103" s="11"/>
      <c r="G103" s="11"/>
      <c r="H103" s="11"/>
      <c r="I103" s="11"/>
      <c r="J103" s="11"/>
      <c r="K103" s="11"/>
      <c r="L103" s="11"/>
      <c r="M103" s="11"/>
      <c r="N103" s="11"/>
      <c r="O103" s="11"/>
    </row>
    <row r="104" spans="2:15" ht="11.25" x14ac:dyDescent="0.2">
      <c r="B104" s="11"/>
      <c r="C104" s="11"/>
      <c r="D104" s="11"/>
      <c r="E104" s="11"/>
      <c r="F104" s="11"/>
      <c r="G104" s="11"/>
      <c r="H104" s="11"/>
      <c r="I104" s="11"/>
      <c r="J104" s="11"/>
      <c r="K104" s="11"/>
      <c r="L104" s="11"/>
      <c r="M104" s="11"/>
      <c r="N104" s="11"/>
      <c r="O104" s="11"/>
    </row>
    <row r="105" spans="2:15" ht="11.25" x14ac:dyDescent="0.2">
      <c r="B105" s="11"/>
      <c r="C105" s="11"/>
      <c r="D105" s="11"/>
      <c r="E105" s="11"/>
      <c r="F105" s="11"/>
      <c r="G105" s="11"/>
      <c r="H105" s="11"/>
      <c r="I105" s="11"/>
      <c r="J105" s="11"/>
      <c r="K105" s="11"/>
      <c r="L105" s="11"/>
      <c r="M105" s="11"/>
      <c r="N105" s="11"/>
      <c r="O105" s="11"/>
    </row>
    <row r="106" spans="2:15" ht="11.25" x14ac:dyDescent="0.2">
      <c r="B106" s="11"/>
      <c r="C106" s="11"/>
      <c r="D106" s="11"/>
      <c r="E106" s="11"/>
      <c r="F106" s="11"/>
      <c r="G106" s="11"/>
      <c r="H106" s="11"/>
      <c r="I106" s="11"/>
      <c r="J106" s="11"/>
      <c r="K106" s="11"/>
      <c r="L106" s="11"/>
      <c r="M106" s="11"/>
      <c r="N106" s="11"/>
      <c r="O106" s="11"/>
    </row>
    <row r="107" spans="2:15" ht="11.25" x14ac:dyDescent="0.2">
      <c r="B107" s="11"/>
      <c r="C107" s="11"/>
      <c r="D107" s="11"/>
      <c r="E107" s="11"/>
      <c r="F107" s="11"/>
      <c r="G107" s="11"/>
      <c r="H107" s="11"/>
      <c r="I107" s="11"/>
      <c r="J107" s="11"/>
      <c r="K107" s="11"/>
      <c r="L107" s="11"/>
      <c r="M107" s="11"/>
      <c r="N107" s="11"/>
      <c r="O107" s="11"/>
    </row>
    <row r="108" spans="2:15" ht="11.25" x14ac:dyDescent="0.2">
      <c r="B108" s="11"/>
      <c r="C108" s="11"/>
      <c r="D108" s="11"/>
      <c r="E108" s="11"/>
      <c r="F108" s="11"/>
      <c r="G108" s="11"/>
      <c r="H108" s="11"/>
      <c r="I108" s="11"/>
      <c r="J108" s="11"/>
      <c r="K108" s="11"/>
      <c r="L108" s="11"/>
      <c r="M108" s="11"/>
      <c r="N108" s="11"/>
      <c r="O108" s="11"/>
    </row>
    <row r="109" spans="2:15" ht="11.25" x14ac:dyDescent="0.2">
      <c r="B109" s="11"/>
      <c r="C109" s="11"/>
      <c r="D109" s="11"/>
      <c r="E109" s="11"/>
      <c r="F109" s="11"/>
      <c r="G109" s="11"/>
      <c r="H109" s="11"/>
      <c r="I109" s="11"/>
      <c r="J109" s="11"/>
      <c r="K109" s="11"/>
      <c r="L109" s="11"/>
      <c r="M109" s="11"/>
      <c r="N109" s="11"/>
      <c r="O109" s="11"/>
    </row>
    <row r="110" spans="2:15" ht="11.25" x14ac:dyDescent="0.2">
      <c r="B110" s="11"/>
      <c r="C110" s="11"/>
      <c r="D110" s="11"/>
      <c r="E110" s="11"/>
      <c r="F110" s="11"/>
      <c r="G110" s="11"/>
      <c r="H110" s="11"/>
      <c r="I110" s="11"/>
      <c r="J110" s="11"/>
      <c r="K110" s="11"/>
      <c r="L110" s="11"/>
      <c r="M110" s="11"/>
      <c r="N110" s="11"/>
      <c r="O110" s="11"/>
    </row>
    <row r="111" spans="2:15" ht="11.25" x14ac:dyDescent="0.2">
      <c r="B111" s="11"/>
      <c r="C111" s="11"/>
      <c r="D111" s="11"/>
      <c r="E111" s="11"/>
      <c r="F111" s="11"/>
      <c r="G111" s="11"/>
      <c r="H111" s="11"/>
      <c r="I111" s="11"/>
      <c r="J111" s="11"/>
      <c r="K111" s="11"/>
      <c r="L111" s="11"/>
      <c r="M111" s="11"/>
      <c r="N111" s="11"/>
      <c r="O111" s="11"/>
    </row>
    <row r="112" spans="2:15" ht="11.25" x14ac:dyDescent="0.2">
      <c r="B112" s="11"/>
      <c r="C112" s="11"/>
      <c r="D112" s="11"/>
      <c r="E112" s="11"/>
      <c r="F112" s="11"/>
      <c r="G112" s="11"/>
      <c r="H112" s="11"/>
      <c r="I112" s="11"/>
      <c r="J112" s="11"/>
      <c r="K112" s="11"/>
      <c r="L112" s="11"/>
      <c r="M112" s="11"/>
      <c r="N112" s="11"/>
      <c r="O112" s="11"/>
    </row>
    <row r="113" spans="2:15" ht="11.25" x14ac:dyDescent="0.2">
      <c r="B113" s="11"/>
      <c r="C113" s="11"/>
      <c r="D113" s="11"/>
      <c r="E113" s="11"/>
      <c r="F113" s="11"/>
      <c r="G113" s="11"/>
      <c r="H113" s="11"/>
      <c r="I113" s="11"/>
      <c r="J113" s="11"/>
      <c r="K113" s="11"/>
      <c r="L113" s="11"/>
      <c r="M113" s="11"/>
      <c r="N113" s="11"/>
      <c r="O113" s="11"/>
    </row>
    <row r="114" spans="2:15" ht="11.25" x14ac:dyDescent="0.2">
      <c r="B114" s="11"/>
      <c r="C114" s="11"/>
      <c r="D114" s="11"/>
      <c r="E114" s="11"/>
      <c r="F114" s="11"/>
      <c r="G114" s="11"/>
      <c r="H114" s="11"/>
      <c r="I114" s="11"/>
      <c r="J114" s="11"/>
      <c r="K114" s="11"/>
      <c r="L114" s="11"/>
      <c r="M114" s="11"/>
      <c r="N114" s="11"/>
      <c r="O114" s="11"/>
    </row>
    <row r="115" spans="2:15" ht="11.25" x14ac:dyDescent="0.2">
      <c r="B115" s="11"/>
      <c r="C115" s="11"/>
      <c r="D115" s="11"/>
      <c r="E115" s="11"/>
      <c r="F115" s="11"/>
      <c r="G115" s="11"/>
      <c r="H115" s="11"/>
      <c r="I115" s="11"/>
      <c r="J115" s="11"/>
      <c r="K115" s="11"/>
      <c r="L115" s="11"/>
      <c r="M115" s="11"/>
      <c r="N115" s="11"/>
      <c r="O115" s="11"/>
    </row>
    <row r="116" spans="2:15" ht="11.25" x14ac:dyDescent="0.2">
      <c r="B116" s="11"/>
      <c r="C116" s="11"/>
      <c r="D116" s="11"/>
      <c r="E116" s="11"/>
      <c r="F116" s="11"/>
      <c r="G116" s="11"/>
      <c r="H116" s="11"/>
      <c r="I116" s="11"/>
      <c r="J116" s="11"/>
      <c r="K116" s="11"/>
      <c r="L116" s="11"/>
      <c r="M116" s="11"/>
      <c r="N116" s="11"/>
      <c r="O116" s="11"/>
    </row>
    <row r="117" spans="2:15" ht="11.25" x14ac:dyDescent="0.2">
      <c r="B117" s="11"/>
      <c r="C117" s="11"/>
      <c r="D117" s="11"/>
      <c r="E117" s="11"/>
      <c r="F117" s="11"/>
      <c r="G117" s="11"/>
      <c r="H117" s="11"/>
      <c r="I117" s="11"/>
      <c r="J117" s="11"/>
      <c r="K117" s="11"/>
      <c r="L117" s="11"/>
      <c r="M117" s="11"/>
      <c r="N117" s="11"/>
      <c r="O117" s="11"/>
    </row>
    <row r="118" spans="2:15" ht="11.25" x14ac:dyDescent="0.2">
      <c r="B118" s="11"/>
      <c r="C118" s="11"/>
      <c r="D118" s="11"/>
      <c r="E118" s="11"/>
      <c r="F118" s="11"/>
      <c r="G118" s="11"/>
      <c r="H118" s="11"/>
      <c r="I118" s="11"/>
      <c r="J118" s="11"/>
      <c r="K118" s="11"/>
      <c r="L118" s="11"/>
      <c r="M118" s="11"/>
      <c r="N118" s="11"/>
      <c r="O118" s="11"/>
    </row>
    <row r="119" spans="2:15" ht="11.25" x14ac:dyDescent="0.2">
      <c r="B119" s="11"/>
      <c r="C119" s="11"/>
      <c r="D119" s="11"/>
      <c r="E119" s="11"/>
      <c r="F119" s="11"/>
      <c r="G119" s="11"/>
      <c r="H119" s="11"/>
      <c r="I119" s="11"/>
      <c r="J119" s="11"/>
      <c r="K119" s="11"/>
      <c r="L119" s="11"/>
      <c r="M119" s="11"/>
      <c r="N119" s="11"/>
      <c r="O119" s="11"/>
    </row>
    <row r="120" spans="2:15" ht="11.25" x14ac:dyDescent="0.2">
      <c r="B120" s="11"/>
      <c r="C120" s="11"/>
      <c r="D120" s="11"/>
      <c r="E120" s="11"/>
      <c r="F120" s="11"/>
      <c r="G120" s="11"/>
      <c r="H120" s="11"/>
      <c r="I120" s="11"/>
      <c r="J120" s="11"/>
      <c r="K120" s="11"/>
      <c r="L120" s="11"/>
      <c r="M120" s="11"/>
      <c r="N120" s="11"/>
      <c r="O120" s="11"/>
    </row>
    <row r="121" spans="2:15" ht="11.25" x14ac:dyDescent="0.2">
      <c r="B121" s="11"/>
      <c r="C121" s="11"/>
      <c r="D121" s="11"/>
      <c r="E121" s="11"/>
      <c r="F121" s="11"/>
      <c r="G121" s="11"/>
      <c r="H121" s="11"/>
      <c r="I121" s="11"/>
      <c r="J121" s="11"/>
      <c r="K121" s="11"/>
      <c r="L121" s="11"/>
      <c r="M121" s="11"/>
      <c r="N121" s="11"/>
      <c r="O121" s="11"/>
    </row>
    <row r="122" spans="2:15" ht="11.25" x14ac:dyDescent="0.2">
      <c r="B122" s="11"/>
      <c r="C122" s="11"/>
      <c r="D122" s="11"/>
      <c r="E122" s="11"/>
      <c r="F122" s="11"/>
      <c r="G122" s="11"/>
      <c r="H122" s="11"/>
      <c r="I122" s="11"/>
      <c r="J122" s="11"/>
      <c r="K122" s="11"/>
      <c r="L122" s="11"/>
      <c r="M122" s="11"/>
      <c r="N122" s="11"/>
      <c r="O122" s="11"/>
    </row>
    <row r="123" spans="2:15" ht="11.25" x14ac:dyDescent="0.2">
      <c r="B123" s="11"/>
      <c r="C123" s="11"/>
      <c r="D123" s="11"/>
      <c r="E123" s="11"/>
      <c r="F123" s="11"/>
      <c r="G123" s="11"/>
      <c r="H123" s="11"/>
      <c r="I123" s="11"/>
      <c r="J123" s="11"/>
      <c r="K123" s="11"/>
      <c r="L123" s="11"/>
      <c r="M123" s="11"/>
      <c r="N123" s="11"/>
      <c r="O123" s="11"/>
    </row>
    <row r="124" spans="2:15" ht="11.25" x14ac:dyDescent="0.2">
      <c r="B124" s="11"/>
      <c r="C124" s="11"/>
      <c r="D124" s="11"/>
      <c r="E124" s="11"/>
      <c r="F124" s="11"/>
      <c r="G124" s="11"/>
      <c r="H124" s="11"/>
      <c r="I124" s="11"/>
      <c r="J124" s="11"/>
      <c r="K124" s="11"/>
      <c r="L124" s="11"/>
      <c r="M124" s="11"/>
      <c r="N124" s="11"/>
      <c r="O124" s="11"/>
    </row>
    <row r="125" spans="2:15" ht="11.25" x14ac:dyDescent="0.2">
      <c r="B125" s="11"/>
      <c r="C125" s="11"/>
      <c r="D125" s="11"/>
      <c r="E125" s="11"/>
      <c r="F125" s="11"/>
      <c r="G125" s="11"/>
      <c r="H125" s="11"/>
      <c r="I125" s="11"/>
      <c r="J125" s="11"/>
      <c r="K125" s="11"/>
      <c r="L125" s="11"/>
      <c r="M125" s="11"/>
      <c r="N125" s="11"/>
      <c r="O125" s="11"/>
    </row>
    <row r="126" spans="2:15" ht="11.25" x14ac:dyDescent="0.2">
      <c r="B126" s="11"/>
      <c r="C126" s="11"/>
      <c r="D126" s="11"/>
      <c r="E126" s="11"/>
      <c r="F126" s="11"/>
      <c r="G126" s="11"/>
      <c r="H126" s="11"/>
      <c r="I126" s="11"/>
      <c r="J126" s="11"/>
      <c r="K126" s="11"/>
      <c r="L126" s="11"/>
      <c r="M126" s="11"/>
      <c r="N126" s="11"/>
      <c r="O126" s="11"/>
    </row>
    <row r="127" spans="2:15" ht="11.25" x14ac:dyDescent="0.2">
      <c r="B127" s="11"/>
      <c r="C127" s="11"/>
      <c r="D127" s="11"/>
      <c r="E127" s="11"/>
      <c r="F127" s="11"/>
      <c r="G127" s="11"/>
      <c r="H127" s="11"/>
      <c r="I127" s="11"/>
      <c r="J127" s="11"/>
      <c r="K127" s="11"/>
      <c r="L127" s="11"/>
      <c r="M127" s="11"/>
      <c r="N127" s="11"/>
      <c r="O127" s="11"/>
    </row>
    <row r="128" spans="2:15" ht="11.25" x14ac:dyDescent="0.2">
      <c r="B128" s="11"/>
      <c r="C128" s="11"/>
      <c r="D128" s="11"/>
      <c r="E128" s="11"/>
      <c r="F128" s="11"/>
      <c r="G128" s="11"/>
      <c r="H128" s="11"/>
      <c r="I128" s="11"/>
      <c r="J128" s="11"/>
      <c r="K128" s="11"/>
      <c r="L128" s="11"/>
      <c r="M128" s="11"/>
      <c r="N128" s="11"/>
      <c r="O128" s="11"/>
    </row>
    <row r="129" spans="2:15" ht="11.25" x14ac:dyDescent="0.2">
      <c r="B129" s="11"/>
      <c r="C129" s="11"/>
      <c r="D129" s="11"/>
      <c r="E129" s="11"/>
      <c r="F129" s="11"/>
      <c r="G129" s="11"/>
      <c r="H129" s="11"/>
      <c r="I129" s="11"/>
      <c r="J129" s="11"/>
      <c r="K129" s="11"/>
      <c r="L129" s="11"/>
      <c r="M129" s="11"/>
      <c r="N129" s="11"/>
      <c r="O129" s="11"/>
    </row>
    <row r="130" spans="2:15" ht="11.25" x14ac:dyDescent="0.2">
      <c r="B130" s="11"/>
      <c r="C130" s="11"/>
      <c r="D130" s="11"/>
      <c r="E130" s="11"/>
      <c r="F130" s="11"/>
      <c r="G130" s="11"/>
      <c r="H130" s="11"/>
      <c r="I130" s="11"/>
      <c r="J130" s="11"/>
      <c r="K130" s="11"/>
      <c r="L130" s="11"/>
      <c r="M130" s="11"/>
      <c r="N130" s="11"/>
      <c r="O130" s="11"/>
    </row>
    <row r="131" spans="2:15" ht="11.25" x14ac:dyDescent="0.2">
      <c r="B131" s="11"/>
      <c r="C131" s="11"/>
      <c r="D131" s="11"/>
      <c r="E131" s="11"/>
      <c r="F131" s="11"/>
      <c r="G131" s="11"/>
      <c r="H131" s="11"/>
      <c r="I131" s="11"/>
      <c r="J131" s="11"/>
      <c r="K131" s="11"/>
      <c r="L131" s="11"/>
      <c r="M131" s="11"/>
      <c r="N131" s="11"/>
      <c r="O131" s="11"/>
    </row>
    <row r="132" spans="2:15" ht="11.25" x14ac:dyDescent="0.2">
      <c r="B132" s="11"/>
      <c r="C132" s="11"/>
      <c r="D132" s="11"/>
      <c r="E132" s="11"/>
      <c r="F132" s="11"/>
      <c r="G132" s="11"/>
      <c r="H132" s="11"/>
      <c r="I132" s="11"/>
      <c r="J132" s="11"/>
      <c r="K132" s="11"/>
      <c r="L132" s="11"/>
      <c r="M132" s="11"/>
      <c r="N132" s="11"/>
      <c r="O132" s="11"/>
    </row>
    <row r="133" spans="2:15" ht="11.25" x14ac:dyDescent="0.2">
      <c r="B133" s="11"/>
      <c r="C133" s="11"/>
      <c r="D133" s="11"/>
      <c r="E133" s="11"/>
      <c r="F133" s="11"/>
      <c r="G133" s="11"/>
      <c r="H133" s="11"/>
      <c r="I133" s="11"/>
      <c r="J133" s="11"/>
      <c r="K133" s="11"/>
      <c r="L133" s="11"/>
      <c r="M133" s="11"/>
      <c r="N133" s="11"/>
      <c r="O133" s="11"/>
    </row>
    <row r="134" spans="2:15" ht="11.25" x14ac:dyDescent="0.2">
      <c r="B134" s="11"/>
      <c r="C134" s="11"/>
      <c r="D134" s="11"/>
      <c r="E134" s="11"/>
      <c r="F134" s="11"/>
      <c r="G134" s="11"/>
      <c r="H134" s="11"/>
      <c r="I134" s="11"/>
      <c r="J134" s="11"/>
      <c r="K134" s="11"/>
      <c r="L134" s="11"/>
      <c r="M134" s="11"/>
      <c r="N134" s="11"/>
      <c r="O134" s="11"/>
    </row>
    <row r="135" spans="2:15" ht="11.25" x14ac:dyDescent="0.2">
      <c r="B135" s="11"/>
      <c r="C135" s="11"/>
      <c r="D135" s="11"/>
      <c r="E135" s="11"/>
      <c r="F135" s="11"/>
      <c r="G135" s="11"/>
      <c r="H135" s="11"/>
      <c r="I135" s="11"/>
      <c r="J135" s="11"/>
      <c r="K135" s="11"/>
      <c r="L135" s="11"/>
      <c r="M135" s="11"/>
      <c r="N135" s="11"/>
      <c r="O135" s="11"/>
    </row>
    <row r="136" spans="2:15" ht="11.25" x14ac:dyDescent="0.2">
      <c r="B136" s="11"/>
      <c r="C136" s="11"/>
      <c r="D136" s="11"/>
      <c r="E136" s="11"/>
      <c r="F136" s="11"/>
      <c r="G136" s="11"/>
      <c r="H136" s="11"/>
      <c r="I136" s="11"/>
      <c r="J136" s="11"/>
      <c r="K136" s="11"/>
      <c r="L136" s="11"/>
      <c r="M136" s="11"/>
      <c r="N136" s="11"/>
      <c r="O136" s="11"/>
    </row>
    <row r="137" spans="2:15" ht="11.25" x14ac:dyDescent="0.2">
      <c r="B137" s="11"/>
      <c r="C137" s="11"/>
      <c r="D137" s="11"/>
      <c r="E137" s="11"/>
      <c r="F137" s="11"/>
      <c r="G137" s="11"/>
      <c r="H137" s="11"/>
      <c r="I137" s="11"/>
      <c r="J137" s="11"/>
      <c r="K137" s="11"/>
      <c r="L137" s="11"/>
      <c r="M137" s="11"/>
      <c r="N137" s="11"/>
      <c r="O137" s="11"/>
    </row>
    <row r="138" spans="2:15" ht="11.25" x14ac:dyDescent="0.2">
      <c r="B138" s="11"/>
      <c r="C138" s="11"/>
      <c r="D138" s="11"/>
      <c r="E138" s="11"/>
      <c r="F138" s="11"/>
      <c r="G138" s="11"/>
      <c r="H138" s="11"/>
      <c r="I138" s="11"/>
      <c r="J138" s="11"/>
      <c r="K138" s="11"/>
      <c r="L138" s="11"/>
      <c r="M138" s="11"/>
      <c r="N138" s="11"/>
      <c r="O138" s="11"/>
    </row>
    <row r="139" spans="2:15" ht="11.25" x14ac:dyDescent="0.2">
      <c r="B139" s="11"/>
      <c r="C139" s="11"/>
      <c r="D139" s="11"/>
      <c r="E139" s="11"/>
      <c r="F139" s="11"/>
      <c r="G139" s="11"/>
      <c r="H139" s="11"/>
      <c r="I139" s="11"/>
      <c r="J139" s="11"/>
      <c r="K139" s="11"/>
      <c r="L139" s="11"/>
      <c r="M139" s="11"/>
      <c r="N139" s="11"/>
      <c r="O139" s="11"/>
    </row>
    <row r="140" spans="2:15" ht="11.25" x14ac:dyDescent="0.2">
      <c r="B140" s="11"/>
      <c r="C140" s="11"/>
      <c r="D140" s="11"/>
      <c r="E140" s="11"/>
      <c r="F140" s="11"/>
      <c r="G140" s="11"/>
      <c r="H140" s="11"/>
      <c r="I140" s="11"/>
      <c r="J140" s="11"/>
      <c r="K140" s="11"/>
      <c r="L140" s="11"/>
      <c r="M140" s="11"/>
      <c r="N140" s="11"/>
      <c r="O140" s="11"/>
    </row>
    <row r="141" spans="2:15" ht="11.25" x14ac:dyDescent="0.2">
      <c r="B141" s="11"/>
      <c r="C141" s="11"/>
      <c r="D141" s="11"/>
      <c r="E141" s="11"/>
      <c r="F141" s="11"/>
      <c r="G141" s="11"/>
      <c r="H141" s="11"/>
      <c r="I141" s="11"/>
      <c r="J141" s="11"/>
      <c r="K141" s="11"/>
      <c r="L141" s="11"/>
      <c r="M141" s="11"/>
      <c r="N141" s="11"/>
      <c r="O141" s="11"/>
    </row>
    <row r="142" spans="2:15" ht="11.25" x14ac:dyDescent="0.2">
      <c r="B142" s="11"/>
      <c r="C142" s="11"/>
      <c r="D142" s="11"/>
      <c r="E142" s="11"/>
      <c r="F142" s="11"/>
      <c r="G142" s="11"/>
      <c r="H142" s="11"/>
      <c r="I142" s="11"/>
      <c r="J142" s="11"/>
      <c r="K142" s="11"/>
      <c r="L142" s="11"/>
      <c r="M142" s="11"/>
      <c r="N142" s="11"/>
      <c r="O142" s="11"/>
    </row>
    <row r="143" spans="2:15" ht="11.25" x14ac:dyDescent="0.2">
      <c r="B143" s="11"/>
      <c r="C143" s="11"/>
      <c r="D143" s="11"/>
      <c r="E143" s="11"/>
      <c r="F143" s="11"/>
      <c r="G143" s="11"/>
      <c r="H143" s="11"/>
      <c r="I143" s="11"/>
      <c r="J143" s="11"/>
      <c r="K143" s="11"/>
      <c r="L143" s="11"/>
      <c r="M143" s="11"/>
      <c r="N143" s="11"/>
      <c r="O143" s="11"/>
    </row>
    <row r="144" spans="2:15" ht="11.25" x14ac:dyDescent="0.2">
      <c r="B144" s="11"/>
      <c r="C144" s="11"/>
      <c r="D144" s="11"/>
      <c r="E144" s="11"/>
      <c r="F144" s="11"/>
      <c r="G144" s="11"/>
      <c r="H144" s="11"/>
      <c r="I144" s="11"/>
      <c r="J144" s="11"/>
      <c r="K144" s="11"/>
      <c r="L144" s="11"/>
      <c r="M144" s="11"/>
      <c r="N144" s="11"/>
      <c r="O144" s="11"/>
    </row>
    <row r="145" spans="2:15" ht="11.25" x14ac:dyDescent="0.2">
      <c r="B145" s="11"/>
      <c r="C145" s="11"/>
      <c r="D145" s="11"/>
      <c r="E145" s="11"/>
      <c r="F145" s="11"/>
      <c r="G145" s="11"/>
      <c r="H145" s="11"/>
      <c r="I145" s="11"/>
      <c r="J145" s="11"/>
      <c r="K145" s="11"/>
      <c r="L145" s="11"/>
      <c r="M145" s="11"/>
      <c r="N145" s="11"/>
      <c r="O145" s="11"/>
    </row>
    <row r="146" spans="2:15" ht="11.25" x14ac:dyDescent="0.2">
      <c r="B146" s="11"/>
      <c r="C146" s="11"/>
      <c r="D146" s="11"/>
      <c r="E146" s="11"/>
      <c r="F146" s="11"/>
      <c r="G146" s="11"/>
      <c r="H146" s="11"/>
      <c r="I146" s="11"/>
      <c r="J146" s="11"/>
      <c r="K146" s="11"/>
      <c r="L146" s="11"/>
      <c r="M146" s="11"/>
      <c r="N146" s="11"/>
      <c r="O146" s="11"/>
    </row>
    <row r="147" spans="2:15" ht="11.25" x14ac:dyDescent="0.2">
      <c r="B147" s="11"/>
      <c r="C147" s="11"/>
      <c r="D147" s="11"/>
      <c r="E147" s="11"/>
      <c r="F147" s="11"/>
      <c r="G147" s="11"/>
      <c r="H147" s="11"/>
      <c r="I147" s="11"/>
      <c r="J147" s="11"/>
      <c r="K147" s="11"/>
      <c r="L147" s="11"/>
      <c r="M147" s="11"/>
      <c r="N147" s="11"/>
      <c r="O147" s="11"/>
    </row>
    <row r="148" spans="2:15" ht="11.25" x14ac:dyDescent="0.2">
      <c r="B148" s="11"/>
      <c r="C148" s="11"/>
      <c r="D148" s="11"/>
      <c r="E148" s="11"/>
      <c r="F148" s="11"/>
      <c r="G148" s="11"/>
      <c r="H148" s="11"/>
      <c r="I148" s="11"/>
      <c r="J148" s="11"/>
      <c r="K148" s="11"/>
      <c r="L148" s="11"/>
      <c r="M148" s="11"/>
      <c r="N148" s="11"/>
      <c r="O148" s="11"/>
    </row>
    <row r="149" spans="2:15" ht="11.25" x14ac:dyDescent="0.2">
      <c r="B149" s="11"/>
      <c r="C149" s="11"/>
      <c r="D149" s="11"/>
      <c r="E149" s="11"/>
      <c r="F149" s="11"/>
      <c r="G149" s="11"/>
      <c r="H149" s="11"/>
      <c r="I149" s="11"/>
      <c r="J149" s="11"/>
      <c r="K149" s="11"/>
      <c r="L149" s="11"/>
      <c r="M149" s="11"/>
      <c r="N149" s="11"/>
      <c r="O149" s="11"/>
    </row>
    <row r="150" spans="2:15" ht="11.25" x14ac:dyDescent="0.2">
      <c r="B150" s="11"/>
      <c r="C150" s="11"/>
      <c r="D150" s="11"/>
      <c r="E150" s="11"/>
      <c r="F150" s="11"/>
      <c r="G150" s="11"/>
      <c r="H150" s="11"/>
      <c r="I150" s="11"/>
      <c r="J150" s="11"/>
      <c r="K150" s="11"/>
      <c r="L150" s="11"/>
      <c r="M150" s="11"/>
      <c r="N150" s="11"/>
      <c r="O150" s="11"/>
    </row>
    <row r="151" spans="2:15" ht="11.25" x14ac:dyDescent="0.2">
      <c r="B151" s="11"/>
      <c r="C151" s="11"/>
      <c r="D151" s="11"/>
      <c r="E151" s="11"/>
      <c r="F151" s="11"/>
      <c r="G151" s="11"/>
      <c r="H151" s="11"/>
      <c r="I151" s="11"/>
      <c r="J151" s="11"/>
      <c r="K151" s="11"/>
      <c r="L151" s="11"/>
      <c r="M151" s="11"/>
      <c r="N151" s="11"/>
      <c r="O151" s="11"/>
    </row>
    <row r="152" spans="2:15" ht="11.25" x14ac:dyDescent="0.2">
      <c r="B152" s="11"/>
      <c r="C152" s="11"/>
      <c r="D152" s="11"/>
      <c r="E152" s="11"/>
      <c r="F152" s="11"/>
      <c r="G152" s="11"/>
      <c r="H152" s="11"/>
      <c r="I152" s="11"/>
      <c r="J152" s="11"/>
      <c r="K152" s="11"/>
      <c r="L152" s="11"/>
      <c r="M152" s="11"/>
      <c r="N152" s="11"/>
      <c r="O152" s="11"/>
    </row>
    <row r="153" spans="2:15" ht="11.25" x14ac:dyDescent="0.2">
      <c r="B153" s="11"/>
      <c r="C153" s="11"/>
      <c r="D153" s="11"/>
      <c r="E153" s="11"/>
      <c r="F153" s="11"/>
      <c r="G153" s="11"/>
      <c r="H153" s="11"/>
      <c r="I153" s="11"/>
      <c r="J153" s="11"/>
      <c r="K153" s="11"/>
      <c r="L153" s="11"/>
      <c r="M153" s="11"/>
      <c r="N153" s="11"/>
      <c r="O153" s="11"/>
    </row>
    <row r="154" spans="2:15" ht="11.25" x14ac:dyDescent="0.2">
      <c r="B154" s="11"/>
      <c r="C154" s="11"/>
      <c r="D154" s="11"/>
      <c r="E154" s="11"/>
      <c r="F154" s="11"/>
      <c r="G154" s="11"/>
      <c r="H154" s="11"/>
      <c r="I154" s="11"/>
      <c r="J154" s="11"/>
      <c r="K154" s="11"/>
      <c r="L154" s="11"/>
      <c r="M154" s="11"/>
      <c r="N154" s="11"/>
      <c r="O154" s="11"/>
    </row>
    <row r="155" spans="2:15" ht="11.25" x14ac:dyDescent="0.2">
      <c r="B155" s="11"/>
      <c r="C155" s="11"/>
      <c r="D155" s="11"/>
      <c r="E155" s="11"/>
      <c r="F155" s="11"/>
      <c r="G155" s="11"/>
      <c r="H155" s="11"/>
      <c r="I155" s="11"/>
      <c r="J155" s="11"/>
      <c r="K155" s="11"/>
      <c r="L155" s="11"/>
      <c r="M155" s="11"/>
      <c r="N155" s="11"/>
      <c r="O155" s="11"/>
    </row>
    <row r="156" spans="2:15" ht="11.25" x14ac:dyDescent="0.2">
      <c r="B156" s="11"/>
      <c r="C156" s="11"/>
      <c r="D156" s="11"/>
      <c r="E156" s="11"/>
      <c r="F156" s="11"/>
      <c r="G156" s="11"/>
      <c r="H156" s="11"/>
      <c r="I156" s="11"/>
      <c r="J156" s="11"/>
      <c r="K156" s="11"/>
      <c r="L156" s="11"/>
      <c r="M156" s="11"/>
      <c r="N156" s="11"/>
      <c r="O156" s="11"/>
    </row>
    <row r="157" spans="2:15" ht="11.25" x14ac:dyDescent="0.2">
      <c r="B157" s="11"/>
      <c r="C157" s="11"/>
      <c r="D157" s="11"/>
      <c r="E157" s="11"/>
      <c r="F157" s="11"/>
      <c r="G157" s="11"/>
      <c r="H157" s="11"/>
      <c r="I157" s="11"/>
      <c r="J157" s="11"/>
      <c r="K157" s="11"/>
      <c r="L157" s="11"/>
      <c r="M157" s="11"/>
      <c r="N157" s="11"/>
      <c r="O157" s="11"/>
    </row>
    <row r="158" spans="2:15" ht="11.25" x14ac:dyDescent="0.2">
      <c r="B158" s="11"/>
      <c r="C158" s="11"/>
      <c r="D158" s="11"/>
      <c r="E158" s="11"/>
      <c r="F158" s="11"/>
      <c r="G158" s="11"/>
      <c r="H158" s="11"/>
      <c r="I158" s="11"/>
      <c r="J158" s="11"/>
      <c r="K158" s="11"/>
      <c r="L158" s="11"/>
      <c r="M158" s="11"/>
      <c r="N158" s="11"/>
      <c r="O158" s="11"/>
    </row>
    <row r="159" spans="2:15" ht="11.25" x14ac:dyDescent="0.2">
      <c r="B159" s="11"/>
      <c r="C159" s="11"/>
      <c r="D159" s="11"/>
      <c r="E159" s="11"/>
      <c r="F159" s="11"/>
      <c r="G159" s="11"/>
      <c r="H159" s="11"/>
      <c r="I159" s="11"/>
      <c r="J159" s="11"/>
      <c r="K159" s="11"/>
      <c r="L159" s="11"/>
      <c r="M159" s="11"/>
      <c r="N159" s="11"/>
      <c r="O159" s="11"/>
    </row>
    <row r="160" spans="2:15" ht="11.25" x14ac:dyDescent="0.2">
      <c r="B160" s="11"/>
      <c r="C160" s="11"/>
      <c r="D160" s="11"/>
      <c r="E160" s="11"/>
      <c r="F160" s="11"/>
      <c r="G160" s="11"/>
      <c r="H160" s="11"/>
      <c r="I160" s="11"/>
      <c r="J160" s="11"/>
      <c r="K160" s="11"/>
      <c r="L160" s="11"/>
      <c r="M160" s="11"/>
      <c r="N160" s="11"/>
      <c r="O160" s="11"/>
    </row>
    <row r="161" spans="2:15" ht="11.25" x14ac:dyDescent="0.2">
      <c r="B161" s="11"/>
      <c r="C161" s="11"/>
      <c r="D161" s="11"/>
      <c r="E161" s="11"/>
      <c r="F161" s="11"/>
      <c r="G161" s="11"/>
      <c r="H161" s="11"/>
      <c r="I161" s="11"/>
      <c r="J161" s="11"/>
      <c r="K161" s="11"/>
      <c r="L161" s="11"/>
      <c r="M161" s="11"/>
      <c r="N161" s="11"/>
      <c r="O161" s="11"/>
    </row>
    <row r="162" spans="2:15" ht="11.25" x14ac:dyDescent="0.2">
      <c r="B162" s="11"/>
      <c r="C162" s="11"/>
      <c r="D162" s="11"/>
      <c r="E162" s="11"/>
      <c r="F162" s="11"/>
      <c r="G162" s="11"/>
      <c r="H162" s="11"/>
      <c r="I162" s="11"/>
      <c r="J162" s="11"/>
      <c r="K162" s="11"/>
      <c r="L162" s="11"/>
      <c r="M162" s="11"/>
      <c r="N162" s="11"/>
      <c r="O162" s="11"/>
    </row>
    <row r="163" spans="2:15" ht="11.25" x14ac:dyDescent="0.2">
      <c r="B163" s="11"/>
      <c r="C163" s="11"/>
      <c r="D163" s="11"/>
      <c r="E163" s="11"/>
      <c r="F163" s="11"/>
      <c r="G163" s="11"/>
      <c r="H163" s="11"/>
      <c r="I163" s="11"/>
      <c r="J163" s="11"/>
      <c r="K163" s="11"/>
      <c r="L163" s="11"/>
      <c r="M163" s="11"/>
      <c r="N163" s="11"/>
      <c r="O163" s="11"/>
    </row>
    <row r="164" spans="2:15" ht="11.25" x14ac:dyDescent="0.2">
      <c r="B164" s="11"/>
      <c r="C164" s="11"/>
      <c r="D164" s="11"/>
      <c r="E164" s="11"/>
      <c r="F164" s="11"/>
      <c r="G164" s="11"/>
      <c r="H164" s="11"/>
      <c r="I164" s="11"/>
      <c r="J164" s="11"/>
      <c r="K164" s="11"/>
      <c r="L164" s="11"/>
      <c r="M164" s="11"/>
      <c r="N164" s="11"/>
      <c r="O164" s="11"/>
    </row>
    <row r="165" spans="2:15" ht="11.25" x14ac:dyDescent="0.2">
      <c r="B165" s="11"/>
      <c r="C165" s="11"/>
      <c r="D165" s="11"/>
      <c r="E165" s="11"/>
      <c r="F165" s="11"/>
      <c r="G165" s="11"/>
      <c r="H165" s="11"/>
      <c r="I165" s="11"/>
      <c r="J165" s="11"/>
      <c r="K165" s="11"/>
      <c r="L165" s="11"/>
      <c r="M165" s="11"/>
      <c r="N165" s="11"/>
      <c r="O165" s="11"/>
    </row>
    <row r="166" spans="2:15" ht="11.25" x14ac:dyDescent="0.2">
      <c r="B166" s="11"/>
      <c r="C166" s="11"/>
      <c r="D166" s="11"/>
      <c r="E166" s="11"/>
      <c r="F166" s="11"/>
      <c r="G166" s="11"/>
      <c r="H166" s="11"/>
      <c r="I166" s="11"/>
      <c r="J166" s="11"/>
      <c r="K166" s="11"/>
      <c r="L166" s="11"/>
      <c r="M166" s="11"/>
      <c r="N166" s="11"/>
      <c r="O166" s="11"/>
    </row>
    <row r="167" spans="2:15" ht="11.25" x14ac:dyDescent="0.2">
      <c r="B167" s="11"/>
      <c r="C167" s="11"/>
      <c r="D167" s="11"/>
      <c r="E167" s="11"/>
      <c r="F167" s="11"/>
      <c r="G167" s="11"/>
      <c r="H167" s="11"/>
      <c r="I167" s="11"/>
      <c r="J167" s="11"/>
      <c r="K167" s="11"/>
      <c r="L167" s="11"/>
      <c r="M167" s="11"/>
      <c r="N167" s="11"/>
      <c r="O167" s="11"/>
    </row>
    <row r="168" spans="2:15" ht="11.25" x14ac:dyDescent="0.2">
      <c r="B168" s="11"/>
      <c r="C168" s="11"/>
      <c r="D168" s="11"/>
      <c r="E168" s="11"/>
      <c r="F168" s="11"/>
      <c r="G168" s="11"/>
      <c r="H168" s="11"/>
      <c r="I168" s="11"/>
      <c r="J168" s="11"/>
      <c r="K168" s="11"/>
      <c r="L168" s="11"/>
      <c r="M168" s="11"/>
      <c r="N168" s="11"/>
      <c r="O168" s="11"/>
    </row>
    <row r="169" spans="2:15" ht="11.25" x14ac:dyDescent="0.2">
      <c r="B169" s="11"/>
      <c r="C169" s="11"/>
      <c r="D169" s="11"/>
      <c r="E169" s="11"/>
      <c r="F169" s="11"/>
      <c r="G169" s="11"/>
      <c r="H169" s="11"/>
      <c r="I169" s="11"/>
      <c r="J169" s="11"/>
      <c r="K169" s="11"/>
      <c r="L169" s="11"/>
      <c r="M169" s="11"/>
      <c r="N169" s="11"/>
      <c r="O169" s="11"/>
    </row>
    <row r="170" spans="2:15" ht="11.25" x14ac:dyDescent="0.2">
      <c r="B170" s="11"/>
      <c r="C170" s="11"/>
      <c r="D170" s="11"/>
      <c r="E170" s="11"/>
      <c r="F170" s="11"/>
      <c r="G170" s="11"/>
      <c r="H170" s="11"/>
      <c r="I170" s="11"/>
      <c r="J170" s="11"/>
      <c r="K170" s="11"/>
      <c r="L170" s="11"/>
      <c r="M170" s="11"/>
      <c r="N170" s="11"/>
      <c r="O170" s="11"/>
    </row>
    <row r="171" spans="2:15" ht="11.25" x14ac:dyDescent="0.2">
      <c r="B171" s="11"/>
      <c r="C171" s="11"/>
      <c r="D171" s="11"/>
      <c r="E171" s="11"/>
      <c r="F171" s="11"/>
      <c r="G171" s="11"/>
      <c r="H171" s="11"/>
      <c r="I171" s="11"/>
      <c r="J171" s="11"/>
      <c r="K171" s="11"/>
      <c r="L171" s="11"/>
      <c r="M171" s="11"/>
      <c r="N171" s="11"/>
      <c r="O171" s="11"/>
    </row>
    <row r="172" spans="2:15" ht="11.25" x14ac:dyDescent="0.2">
      <c r="B172" s="11"/>
      <c r="C172" s="11"/>
      <c r="D172" s="11"/>
      <c r="E172" s="11"/>
      <c r="F172" s="11"/>
      <c r="G172" s="11"/>
      <c r="H172" s="11"/>
      <c r="I172" s="11"/>
      <c r="J172" s="11"/>
      <c r="K172" s="11"/>
      <c r="L172" s="11"/>
      <c r="M172" s="11"/>
      <c r="N172" s="11"/>
      <c r="O172" s="11"/>
    </row>
    <row r="173" spans="2:15" ht="11.25" x14ac:dyDescent="0.2">
      <c r="B173" s="11"/>
      <c r="C173" s="11"/>
      <c r="D173" s="11"/>
      <c r="E173" s="11"/>
      <c r="F173" s="11"/>
      <c r="G173" s="11"/>
      <c r="H173" s="11"/>
      <c r="I173" s="11"/>
      <c r="J173" s="11"/>
      <c r="K173" s="11"/>
      <c r="L173" s="11"/>
      <c r="M173" s="11"/>
      <c r="N173" s="11"/>
      <c r="O173" s="11"/>
    </row>
    <row r="174" spans="2:15" ht="11.25" x14ac:dyDescent="0.2">
      <c r="B174" s="11"/>
      <c r="C174" s="11"/>
      <c r="D174" s="11"/>
      <c r="E174" s="11"/>
      <c r="F174" s="11"/>
      <c r="G174" s="11"/>
      <c r="H174" s="11"/>
      <c r="I174" s="11"/>
      <c r="J174" s="11"/>
      <c r="K174" s="11"/>
      <c r="L174" s="11"/>
      <c r="M174" s="11"/>
      <c r="N174" s="11"/>
      <c r="O174" s="11"/>
    </row>
    <row r="175" spans="2:15" ht="11.25" x14ac:dyDescent="0.2">
      <c r="B175" s="11"/>
      <c r="C175" s="11"/>
      <c r="D175" s="11"/>
      <c r="E175" s="11"/>
      <c r="F175" s="11"/>
      <c r="G175" s="11"/>
      <c r="H175" s="11"/>
      <c r="I175" s="11"/>
      <c r="J175" s="11"/>
      <c r="K175" s="11"/>
      <c r="L175" s="11"/>
      <c r="M175" s="11"/>
      <c r="N175" s="11"/>
      <c r="O175" s="11"/>
    </row>
    <row r="176" spans="2:15" ht="11.25" x14ac:dyDescent="0.2">
      <c r="B176" s="11"/>
      <c r="C176" s="11"/>
      <c r="D176" s="11"/>
      <c r="E176" s="11"/>
      <c r="F176" s="11"/>
      <c r="G176" s="11"/>
      <c r="H176" s="11"/>
      <c r="I176" s="11"/>
      <c r="J176" s="11"/>
      <c r="K176" s="11"/>
      <c r="L176" s="11"/>
      <c r="M176" s="11"/>
      <c r="N176" s="11"/>
      <c r="O176" s="11"/>
    </row>
    <row r="177" spans="2:15" ht="11.25" x14ac:dyDescent="0.2">
      <c r="B177" s="11"/>
      <c r="C177" s="11"/>
      <c r="D177" s="11"/>
      <c r="E177" s="11"/>
      <c r="F177" s="11"/>
      <c r="G177" s="11"/>
      <c r="H177" s="11"/>
      <c r="I177" s="11"/>
      <c r="J177" s="11"/>
      <c r="K177" s="11"/>
      <c r="L177" s="11"/>
      <c r="M177" s="11"/>
      <c r="N177" s="11"/>
      <c r="O177" s="11"/>
    </row>
    <row r="178" spans="2:15" ht="11.25" x14ac:dyDescent="0.2">
      <c r="B178" s="11"/>
      <c r="C178" s="11"/>
      <c r="D178" s="11"/>
      <c r="E178" s="11"/>
      <c r="F178" s="11"/>
      <c r="G178" s="11"/>
      <c r="H178" s="11"/>
      <c r="I178" s="11"/>
      <c r="J178" s="11"/>
      <c r="K178" s="11"/>
      <c r="L178" s="11"/>
      <c r="M178" s="11"/>
      <c r="N178" s="11"/>
      <c r="O178" s="11"/>
    </row>
    <row r="179" spans="2:15" ht="11.25" x14ac:dyDescent="0.2">
      <c r="B179" s="11"/>
      <c r="C179" s="11"/>
      <c r="D179" s="11"/>
      <c r="E179" s="11"/>
      <c r="F179" s="11"/>
      <c r="G179" s="11"/>
      <c r="H179" s="11"/>
      <c r="I179" s="11"/>
      <c r="J179" s="11"/>
      <c r="K179" s="11"/>
      <c r="L179" s="11"/>
      <c r="M179" s="11"/>
      <c r="N179" s="11"/>
      <c r="O179" s="11"/>
    </row>
    <row r="180" spans="2:15" ht="11.25" x14ac:dyDescent="0.2">
      <c r="B180" s="11"/>
      <c r="C180" s="11"/>
      <c r="D180" s="11"/>
      <c r="E180" s="11"/>
      <c r="F180" s="11"/>
      <c r="G180" s="11"/>
      <c r="H180" s="11"/>
      <c r="I180" s="11"/>
      <c r="J180" s="11"/>
      <c r="K180" s="11"/>
      <c r="L180" s="11"/>
      <c r="M180" s="11"/>
      <c r="N180" s="11"/>
      <c r="O180" s="11"/>
    </row>
    <row r="181" spans="2:15" ht="11.25" x14ac:dyDescent="0.2">
      <c r="B181" s="11"/>
      <c r="C181" s="11"/>
      <c r="D181" s="11"/>
      <c r="E181" s="11"/>
      <c r="F181" s="11"/>
      <c r="G181" s="11"/>
      <c r="H181" s="11"/>
      <c r="I181" s="11"/>
      <c r="J181" s="11"/>
      <c r="K181" s="11"/>
      <c r="L181" s="11"/>
      <c r="M181" s="11"/>
      <c r="N181" s="11"/>
      <c r="O181" s="11"/>
    </row>
    <row r="182" spans="2:15" ht="11.25" x14ac:dyDescent="0.2">
      <c r="B182" s="11"/>
      <c r="C182" s="11"/>
      <c r="D182" s="11"/>
      <c r="E182" s="11"/>
      <c r="F182" s="11"/>
      <c r="G182" s="11"/>
      <c r="H182" s="11"/>
      <c r="I182" s="11"/>
      <c r="J182" s="11"/>
      <c r="K182" s="11"/>
      <c r="L182" s="11"/>
      <c r="M182" s="11"/>
      <c r="N182" s="11"/>
      <c r="O182" s="11"/>
    </row>
    <row r="183" spans="2:15" ht="11.25" x14ac:dyDescent="0.2">
      <c r="B183" s="11"/>
      <c r="C183" s="11"/>
      <c r="D183" s="11"/>
      <c r="E183" s="11"/>
      <c r="F183" s="11"/>
      <c r="G183" s="11"/>
      <c r="H183" s="11"/>
      <c r="I183" s="11"/>
      <c r="J183" s="11"/>
      <c r="K183" s="11"/>
      <c r="L183" s="11"/>
      <c r="M183" s="11"/>
      <c r="N183" s="11"/>
      <c r="O183" s="11"/>
    </row>
    <row r="184" spans="2:15" ht="11.25" x14ac:dyDescent="0.2">
      <c r="B184" s="11"/>
      <c r="C184" s="11"/>
      <c r="D184" s="11"/>
      <c r="E184" s="11"/>
      <c r="F184" s="11"/>
      <c r="G184" s="11"/>
      <c r="H184" s="11"/>
      <c r="I184" s="11"/>
      <c r="J184" s="11"/>
      <c r="K184" s="11"/>
      <c r="L184" s="11"/>
      <c r="M184" s="11"/>
      <c r="N184" s="11"/>
      <c r="O184" s="11"/>
    </row>
    <row r="185" spans="2:15" ht="11.25" x14ac:dyDescent="0.2">
      <c r="B185" s="11"/>
      <c r="C185" s="11"/>
      <c r="D185" s="11"/>
      <c r="E185" s="11"/>
      <c r="F185" s="11"/>
      <c r="G185" s="11"/>
      <c r="H185" s="11"/>
      <c r="I185" s="11"/>
      <c r="J185" s="11"/>
      <c r="K185" s="11"/>
      <c r="L185" s="11"/>
      <c r="M185" s="11"/>
      <c r="N185" s="11"/>
      <c r="O185" s="11"/>
    </row>
    <row r="186" spans="2:15" ht="11.25" x14ac:dyDescent="0.2">
      <c r="B186" s="11"/>
      <c r="C186" s="11"/>
      <c r="D186" s="11"/>
      <c r="E186" s="11"/>
      <c r="F186" s="11"/>
      <c r="G186" s="11"/>
      <c r="H186" s="11"/>
      <c r="I186" s="11"/>
      <c r="J186" s="11"/>
      <c r="K186" s="11"/>
      <c r="L186" s="11"/>
      <c r="M186" s="11"/>
      <c r="N186" s="11"/>
      <c r="O186" s="11"/>
    </row>
    <row r="187" spans="2:15" ht="11.25" x14ac:dyDescent="0.2">
      <c r="B187" s="11"/>
      <c r="C187" s="11"/>
      <c r="D187" s="11"/>
      <c r="E187" s="11"/>
      <c r="F187" s="11"/>
      <c r="G187" s="11"/>
      <c r="H187" s="11"/>
      <c r="I187" s="11"/>
      <c r="J187" s="11"/>
      <c r="K187" s="11"/>
      <c r="L187" s="11"/>
      <c r="M187" s="11"/>
      <c r="N187" s="11"/>
      <c r="O187" s="11"/>
    </row>
    <row r="188" spans="2:15" ht="11.25" x14ac:dyDescent="0.2">
      <c r="B188" s="11"/>
      <c r="C188" s="11"/>
      <c r="D188" s="11"/>
      <c r="E188" s="11"/>
      <c r="F188" s="11"/>
      <c r="G188" s="11"/>
      <c r="H188" s="11"/>
      <c r="I188" s="11"/>
      <c r="J188" s="11"/>
      <c r="K188" s="11"/>
      <c r="L188" s="11"/>
      <c r="M188" s="11"/>
      <c r="N188" s="11"/>
      <c r="O188" s="11"/>
    </row>
    <row r="189" spans="2:15" ht="11.25" x14ac:dyDescent="0.2">
      <c r="B189" s="11"/>
      <c r="C189" s="11"/>
      <c r="D189" s="11"/>
      <c r="E189" s="11"/>
      <c r="F189" s="11"/>
      <c r="G189" s="11"/>
      <c r="H189" s="11"/>
      <c r="I189" s="11"/>
      <c r="J189" s="11"/>
      <c r="K189" s="11"/>
      <c r="L189" s="11"/>
      <c r="M189" s="11"/>
      <c r="N189" s="11"/>
      <c r="O189" s="11"/>
    </row>
    <row r="190" spans="2:15" ht="11.25" x14ac:dyDescent="0.2">
      <c r="B190" s="11"/>
      <c r="C190" s="11"/>
      <c r="D190" s="11"/>
      <c r="E190" s="11"/>
      <c r="F190" s="11"/>
      <c r="G190" s="11"/>
      <c r="H190" s="11"/>
      <c r="I190" s="11"/>
      <c r="J190" s="11"/>
      <c r="K190" s="11"/>
      <c r="L190" s="11"/>
      <c r="M190" s="11"/>
      <c r="N190" s="11"/>
      <c r="O190" s="11"/>
    </row>
    <row r="191" spans="2:15" ht="11.25" x14ac:dyDescent="0.2">
      <c r="B191" s="11"/>
      <c r="C191" s="11"/>
      <c r="D191" s="11"/>
      <c r="E191" s="11"/>
      <c r="F191" s="11"/>
      <c r="G191" s="11"/>
      <c r="H191" s="11"/>
      <c r="I191" s="11"/>
      <c r="J191" s="11"/>
      <c r="K191" s="11"/>
      <c r="L191" s="11"/>
      <c r="M191" s="11"/>
      <c r="N191" s="11"/>
      <c r="O191" s="11"/>
    </row>
    <row r="192" spans="2:15" ht="11.25" x14ac:dyDescent="0.2">
      <c r="B192" s="11"/>
      <c r="C192" s="11"/>
      <c r="D192" s="11"/>
      <c r="E192" s="11"/>
      <c r="F192" s="11"/>
      <c r="G192" s="11"/>
      <c r="H192" s="11"/>
      <c r="I192" s="11"/>
      <c r="J192" s="11"/>
      <c r="K192" s="11"/>
      <c r="L192" s="11"/>
      <c r="M192" s="11"/>
      <c r="N192" s="11"/>
      <c r="O192" s="11"/>
    </row>
    <row r="193" spans="2:15" ht="11.25" x14ac:dyDescent="0.2">
      <c r="B193" s="11"/>
      <c r="C193" s="11"/>
      <c r="D193" s="11"/>
      <c r="E193" s="11"/>
      <c r="F193" s="11"/>
      <c r="G193" s="11"/>
      <c r="H193" s="11"/>
      <c r="I193" s="11"/>
      <c r="J193" s="11"/>
      <c r="K193" s="11"/>
      <c r="L193" s="11"/>
      <c r="M193" s="11"/>
      <c r="N193" s="11"/>
      <c r="O193" s="11"/>
    </row>
    <row r="194" spans="2:15" ht="11.25" x14ac:dyDescent="0.2">
      <c r="B194" s="11"/>
      <c r="C194" s="11"/>
      <c r="D194" s="11"/>
      <c r="E194" s="11"/>
      <c r="F194" s="11"/>
      <c r="G194" s="11"/>
      <c r="H194" s="11"/>
      <c r="I194" s="11"/>
      <c r="J194" s="11"/>
      <c r="K194" s="11"/>
      <c r="L194" s="11"/>
      <c r="M194" s="11"/>
      <c r="N194" s="11"/>
      <c r="O194" s="11"/>
    </row>
    <row r="195" spans="2:15" ht="11.25" x14ac:dyDescent="0.2">
      <c r="B195" s="11"/>
      <c r="C195" s="11"/>
      <c r="D195" s="11"/>
      <c r="E195" s="11"/>
      <c r="F195" s="11"/>
      <c r="G195" s="11"/>
      <c r="H195" s="11"/>
      <c r="I195" s="11"/>
      <c r="J195" s="11"/>
      <c r="K195" s="11"/>
      <c r="L195" s="11"/>
      <c r="M195" s="11"/>
      <c r="N195" s="11"/>
      <c r="O195" s="11"/>
    </row>
    <row r="196" spans="2:15" ht="11.25" x14ac:dyDescent="0.2">
      <c r="B196" s="11"/>
      <c r="C196" s="11"/>
      <c r="D196" s="11"/>
      <c r="E196" s="11"/>
      <c r="F196" s="11"/>
      <c r="G196" s="11"/>
      <c r="H196" s="11"/>
      <c r="I196" s="11"/>
      <c r="J196" s="11"/>
      <c r="K196" s="11"/>
      <c r="L196" s="11"/>
      <c r="M196" s="11"/>
      <c r="N196" s="11"/>
      <c r="O196" s="11"/>
    </row>
    <row r="197" spans="2:15" ht="11.25" x14ac:dyDescent="0.2">
      <c r="B197" s="11"/>
      <c r="C197" s="11"/>
      <c r="D197" s="11"/>
      <c r="E197" s="11"/>
      <c r="F197" s="11"/>
      <c r="G197" s="11"/>
      <c r="H197" s="11"/>
      <c r="I197" s="11"/>
      <c r="J197" s="11"/>
      <c r="K197" s="11"/>
      <c r="L197" s="11"/>
      <c r="M197" s="11"/>
      <c r="N197" s="11"/>
      <c r="O197" s="11"/>
    </row>
    <row r="198" spans="2:15" ht="11.25" x14ac:dyDescent="0.2">
      <c r="B198" s="11"/>
      <c r="C198" s="11"/>
      <c r="D198" s="11"/>
      <c r="E198" s="11"/>
      <c r="F198" s="11"/>
      <c r="G198" s="11"/>
      <c r="H198" s="11"/>
      <c r="I198" s="11"/>
      <c r="J198" s="11"/>
      <c r="K198" s="11"/>
      <c r="L198" s="11"/>
      <c r="M198" s="11"/>
      <c r="N198" s="11"/>
      <c r="O198" s="11"/>
    </row>
    <row r="199" spans="2:15" ht="11.25" x14ac:dyDescent="0.2">
      <c r="B199" s="11"/>
      <c r="C199" s="11"/>
      <c r="D199" s="11"/>
      <c r="E199" s="11"/>
      <c r="F199" s="11"/>
      <c r="G199" s="11"/>
      <c r="H199" s="11"/>
      <c r="I199" s="11"/>
      <c r="J199" s="11"/>
      <c r="K199" s="11"/>
      <c r="L199" s="11"/>
      <c r="M199" s="11"/>
      <c r="N199" s="11"/>
      <c r="O199" s="11"/>
    </row>
    <row r="200" spans="2:15" ht="11.25" x14ac:dyDescent="0.2">
      <c r="B200" s="11"/>
      <c r="C200" s="11"/>
      <c r="D200" s="11"/>
      <c r="E200" s="11"/>
      <c r="F200" s="11"/>
      <c r="G200" s="11"/>
      <c r="H200" s="11"/>
      <c r="I200" s="11"/>
      <c r="J200" s="11"/>
      <c r="K200" s="11"/>
      <c r="L200" s="11"/>
      <c r="M200" s="11"/>
      <c r="N200" s="11"/>
      <c r="O200" s="11"/>
    </row>
    <row r="201" spans="2:15" ht="11.25" x14ac:dyDescent="0.2">
      <c r="B201" s="11"/>
      <c r="C201" s="11"/>
      <c r="D201" s="11"/>
      <c r="E201" s="11"/>
      <c r="F201" s="11"/>
      <c r="G201" s="11"/>
      <c r="H201" s="11"/>
      <c r="I201" s="11"/>
      <c r="J201" s="11"/>
      <c r="K201" s="11"/>
      <c r="L201" s="11"/>
      <c r="M201" s="11"/>
      <c r="N201" s="11"/>
      <c r="O201" s="11"/>
    </row>
    <row r="202" spans="2:15" ht="11.25" x14ac:dyDescent="0.2">
      <c r="B202" s="11"/>
      <c r="C202" s="11"/>
      <c r="D202" s="11"/>
      <c r="E202" s="11"/>
      <c r="F202" s="11"/>
      <c r="G202" s="11"/>
      <c r="H202" s="11"/>
      <c r="I202" s="11"/>
      <c r="J202" s="11"/>
      <c r="K202" s="11"/>
      <c r="L202" s="11"/>
      <c r="M202" s="11"/>
      <c r="N202" s="11"/>
      <c r="O202" s="11"/>
    </row>
    <row r="203" spans="2:15" ht="11.25" x14ac:dyDescent="0.2">
      <c r="B203" s="11"/>
      <c r="C203" s="11"/>
      <c r="D203" s="11"/>
      <c r="E203" s="11"/>
      <c r="F203" s="11"/>
      <c r="G203" s="11"/>
      <c r="H203" s="11"/>
      <c r="I203" s="11"/>
      <c r="J203" s="11"/>
      <c r="K203" s="11"/>
      <c r="L203" s="11"/>
      <c r="M203" s="11"/>
      <c r="N203" s="11"/>
      <c r="O203" s="11"/>
    </row>
    <row r="204" spans="2:15" ht="11.25" x14ac:dyDescent="0.2">
      <c r="B204" s="11"/>
      <c r="C204" s="11"/>
      <c r="D204" s="11"/>
      <c r="E204" s="11"/>
      <c r="F204" s="11"/>
      <c r="G204" s="11"/>
      <c r="H204" s="11"/>
      <c r="I204" s="11"/>
      <c r="J204" s="11"/>
      <c r="K204" s="11"/>
      <c r="L204" s="11"/>
      <c r="M204" s="11"/>
      <c r="N204" s="11"/>
      <c r="O204" s="11"/>
    </row>
    <row r="205" spans="2:15" ht="11.25" x14ac:dyDescent="0.2">
      <c r="B205" s="11"/>
      <c r="C205" s="11"/>
      <c r="D205" s="11"/>
      <c r="E205" s="11"/>
      <c r="F205" s="11"/>
      <c r="G205" s="11"/>
      <c r="H205" s="11"/>
      <c r="I205" s="11"/>
      <c r="J205" s="11"/>
      <c r="K205" s="11"/>
      <c r="L205" s="11"/>
      <c r="M205" s="11"/>
      <c r="N205" s="11"/>
      <c r="O205" s="11"/>
    </row>
    <row r="206" spans="2:15" ht="11.25" x14ac:dyDescent="0.2">
      <c r="B206" s="11"/>
      <c r="C206" s="11"/>
      <c r="D206" s="11"/>
      <c r="E206" s="11"/>
      <c r="F206" s="11"/>
      <c r="G206" s="11"/>
      <c r="H206" s="11"/>
      <c r="I206" s="11"/>
      <c r="J206" s="11"/>
      <c r="K206" s="11"/>
      <c r="L206" s="11"/>
      <c r="M206" s="11"/>
      <c r="N206" s="11"/>
      <c r="O206" s="11"/>
    </row>
    <row r="207" spans="2:15" ht="11.25" x14ac:dyDescent="0.2">
      <c r="B207" s="11"/>
      <c r="C207" s="11"/>
      <c r="D207" s="11"/>
      <c r="E207" s="11"/>
      <c r="F207" s="11"/>
      <c r="G207" s="11"/>
      <c r="H207" s="11"/>
      <c r="I207" s="11"/>
      <c r="J207" s="11"/>
      <c r="K207" s="11"/>
      <c r="L207" s="11"/>
      <c r="M207" s="11"/>
      <c r="N207" s="11"/>
      <c r="O207" s="11"/>
    </row>
    <row r="208" spans="2:15" ht="11.25" x14ac:dyDescent="0.2">
      <c r="B208" s="11"/>
      <c r="C208" s="11"/>
      <c r="D208" s="11"/>
      <c r="E208" s="11"/>
      <c r="F208" s="11"/>
      <c r="G208" s="11"/>
      <c r="H208" s="11"/>
      <c r="I208" s="11"/>
      <c r="J208" s="11"/>
      <c r="K208" s="11"/>
      <c r="L208" s="11"/>
      <c r="M208" s="11"/>
      <c r="N208" s="11"/>
      <c r="O208" s="11"/>
    </row>
    <row r="209" spans="2:15" ht="11.25" x14ac:dyDescent="0.2">
      <c r="B209" s="11"/>
      <c r="C209" s="11"/>
      <c r="D209" s="11"/>
      <c r="E209" s="11"/>
      <c r="F209" s="11"/>
      <c r="G209" s="11"/>
      <c r="H209" s="11"/>
      <c r="I209" s="11"/>
      <c r="J209" s="11"/>
      <c r="K209" s="11"/>
      <c r="L209" s="11"/>
      <c r="M209" s="11"/>
      <c r="N209" s="11"/>
      <c r="O209" s="11"/>
    </row>
    <row r="210" spans="2:15" ht="11.25" x14ac:dyDescent="0.2">
      <c r="B210" s="11"/>
      <c r="C210" s="11"/>
      <c r="D210" s="11"/>
      <c r="E210" s="11"/>
      <c r="F210" s="11"/>
      <c r="G210" s="11"/>
      <c r="H210" s="11"/>
      <c r="I210" s="11"/>
      <c r="J210" s="11"/>
      <c r="K210" s="11"/>
      <c r="L210" s="11"/>
      <c r="M210" s="11"/>
      <c r="N210" s="11"/>
      <c r="O210" s="11"/>
    </row>
    <row r="211" spans="2:15" ht="11.25" x14ac:dyDescent="0.2">
      <c r="B211" s="11"/>
      <c r="C211" s="11"/>
      <c r="D211" s="11"/>
      <c r="E211" s="11"/>
      <c r="F211" s="11"/>
      <c r="G211" s="11"/>
      <c r="H211" s="11"/>
      <c r="I211" s="11"/>
      <c r="J211" s="11"/>
      <c r="K211" s="11"/>
      <c r="L211" s="11"/>
      <c r="M211" s="11"/>
      <c r="N211" s="11"/>
      <c r="O211" s="11"/>
    </row>
    <row r="212" spans="2:15" ht="11.25" x14ac:dyDescent="0.2">
      <c r="B212" s="11"/>
      <c r="C212" s="11"/>
      <c r="D212" s="11"/>
      <c r="E212" s="11"/>
      <c r="F212" s="11"/>
      <c r="G212" s="11"/>
      <c r="H212" s="11"/>
      <c r="I212" s="11"/>
      <c r="J212" s="11"/>
      <c r="K212" s="11"/>
      <c r="L212" s="11"/>
      <c r="M212" s="11"/>
      <c r="N212" s="11"/>
      <c r="O212" s="11"/>
    </row>
    <row r="213" spans="2:15" ht="11.25" x14ac:dyDescent="0.2">
      <c r="B213" s="11"/>
      <c r="C213" s="11"/>
      <c r="D213" s="11"/>
      <c r="E213" s="11"/>
      <c r="F213" s="11"/>
      <c r="G213" s="11"/>
      <c r="H213" s="11"/>
      <c r="I213" s="11"/>
      <c r="J213" s="11"/>
      <c r="K213" s="11"/>
      <c r="L213" s="11"/>
      <c r="M213" s="11"/>
      <c r="N213" s="11"/>
      <c r="O213" s="11"/>
    </row>
    <row r="214" spans="2:15" ht="11.25" x14ac:dyDescent="0.2">
      <c r="B214" s="11"/>
      <c r="C214" s="11"/>
      <c r="D214" s="11"/>
      <c r="E214" s="11"/>
      <c r="F214" s="11"/>
      <c r="G214" s="11"/>
      <c r="H214" s="11"/>
      <c r="I214" s="11"/>
      <c r="J214" s="11"/>
      <c r="K214" s="11"/>
      <c r="L214" s="11"/>
      <c r="M214" s="11"/>
      <c r="N214" s="11"/>
      <c r="O214" s="11"/>
    </row>
    <row r="215" spans="2:15" ht="11.25" x14ac:dyDescent="0.2">
      <c r="B215" s="11"/>
      <c r="C215" s="11"/>
      <c r="D215" s="11"/>
      <c r="E215" s="11"/>
      <c r="F215" s="11"/>
      <c r="G215" s="11"/>
      <c r="H215" s="11"/>
      <c r="I215" s="11"/>
      <c r="J215" s="11"/>
      <c r="K215" s="11"/>
      <c r="L215" s="11"/>
      <c r="M215" s="11"/>
      <c r="N215" s="11"/>
      <c r="O215" s="11"/>
    </row>
    <row r="216" spans="2:15" ht="11.25" x14ac:dyDescent="0.2">
      <c r="B216" s="11"/>
      <c r="C216" s="11"/>
      <c r="D216" s="11"/>
      <c r="E216" s="11"/>
      <c r="F216" s="11"/>
      <c r="G216" s="11"/>
      <c r="H216" s="11"/>
      <c r="I216" s="11"/>
      <c r="J216" s="11"/>
      <c r="K216" s="11"/>
      <c r="L216" s="11"/>
      <c r="M216" s="11"/>
      <c r="N216" s="11"/>
      <c r="O216" s="11"/>
    </row>
    <row r="217" spans="2:15" ht="11.25" x14ac:dyDescent="0.2">
      <c r="B217" s="11"/>
      <c r="C217" s="11"/>
      <c r="D217" s="11"/>
      <c r="E217" s="11"/>
      <c r="F217" s="11"/>
      <c r="G217" s="11"/>
      <c r="H217" s="11"/>
      <c r="I217" s="11"/>
      <c r="J217" s="11"/>
      <c r="K217" s="11"/>
      <c r="L217" s="11"/>
      <c r="M217" s="11"/>
      <c r="N217" s="11"/>
      <c r="O217" s="11"/>
    </row>
    <row r="218" spans="2:15" ht="11.25" x14ac:dyDescent="0.2">
      <c r="B218" s="11"/>
      <c r="C218" s="11"/>
      <c r="D218" s="11"/>
      <c r="E218" s="11"/>
      <c r="F218" s="11"/>
      <c r="G218" s="11"/>
      <c r="H218" s="11"/>
      <c r="I218" s="11"/>
      <c r="J218" s="11"/>
      <c r="K218" s="11"/>
      <c r="L218" s="11"/>
      <c r="M218" s="11"/>
      <c r="N218" s="11"/>
      <c r="O218" s="11"/>
    </row>
    <row r="219" spans="2:15" ht="11.25" x14ac:dyDescent="0.2">
      <c r="B219" s="11"/>
      <c r="C219" s="11"/>
      <c r="D219" s="11"/>
      <c r="E219" s="11"/>
      <c r="F219" s="11"/>
      <c r="G219" s="11"/>
      <c r="H219" s="11"/>
      <c r="I219" s="11"/>
      <c r="J219" s="11"/>
      <c r="K219" s="11"/>
      <c r="L219" s="11"/>
      <c r="M219" s="11"/>
      <c r="N219" s="11"/>
      <c r="O219" s="11"/>
    </row>
    <row r="220" spans="2:15" ht="11.25" x14ac:dyDescent="0.2">
      <c r="B220" s="11"/>
      <c r="C220" s="11"/>
      <c r="D220" s="11"/>
      <c r="E220" s="11"/>
      <c r="F220" s="11"/>
      <c r="G220" s="11"/>
      <c r="H220" s="11"/>
      <c r="I220" s="11"/>
      <c r="J220" s="11"/>
      <c r="K220" s="11"/>
      <c r="L220" s="11"/>
      <c r="M220" s="11"/>
      <c r="N220" s="11"/>
      <c r="O220" s="11"/>
    </row>
    <row r="221" spans="2:15" ht="11.25" x14ac:dyDescent="0.2">
      <c r="B221" s="11"/>
      <c r="C221" s="11"/>
      <c r="D221" s="11"/>
      <c r="E221" s="11"/>
      <c r="F221" s="11"/>
      <c r="G221" s="11"/>
      <c r="H221" s="11"/>
      <c r="I221" s="11"/>
      <c r="J221" s="11"/>
      <c r="K221" s="11"/>
      <c r="L221" s="11"/>
      <c r="M221" s="11"/>
      <c r="N221" s="11"/>
      <c r="O221" s="11"/>
    </row>
    <row r="222" spans="2:15" ht="11.25" x14ac:dyDescent="0.2">
      <c r="B222" s="11"/>
      <c r="C222" s="11"/>
      <c r="D222" s="11"/>
      <c r="E222" s="11"/>
      <c r="F222" s="11"/>
      <c r="G222" s="11"/>
      <c r="H222" s="11"/>
      <c r="I222" s="11"/>
      <c r="J222" s="11"/>
      <c r="K222" s="11"/>
      <c r="L222" s="11"/>
      <c r="M222" s="11"/>
      <c r="N222" s="11"/>
      <c r="O222" s="11"/>
    </row>
    <row r="223" spans="2:15" ht="11.25" x14ac:dyDescent="0.2">
      <c r="B223" s="11"/>
      <c r="C223" s="11"/>
      <c r="D223" s="11"/>
      <c r="E223" s="11"/>
      <c r="F223" s="11"/>
      <c r="G223" s="11"/>
      <c r="H223" s="11"/>
      <c r="I223" s="11"/>
      <c r="J223" s="11"/>
      <c r="K223" s="11"/>
      <c r="L223" s="11"/>
      <c r="M223" s="11"/>
      <c r="N223" s="11"/>
      <c r="O223" s="11"/>
    </row>
    <row r="224" spans="2:15" ht="11.25" x14ac:dyDescent="0.2">
      <c r="B224" s="11"/>
      <c r="C224" s="11"/>
      <c r="D224" s="11"/>
      <c r="E224" s="11"/>
      <c r="F224" s="11"/>
      <c r="G224" s="11"/>
      <c r="H224" s="11"/>
      <c r="I224" s="11"/>
      <c r="J224" s="11"/>
      <c r="K224" s="11"/>
      <c r="L224" s="11"/>
      <c r="M224" s="11"/>
      <c r="N224" s="11"/>
      <c r="O224" s="11"/>
    </row>
    <row r="225" spans="2:15" ht="11.25" x14ac:dyDescent="0.2">
      <c r="B225" s="11"/>
      <c r="C225" s="11"/>
      <c r="D225" s="11"/>
      <c r="E225" s="11"/>
      <c r="F225" s="11"/>
      <c r="G225" s="11"/>
      <c r="H225" s="11"/>
      <c r="I225" s="11"/>
      <c r="J225" s="11"/>
      <c r="K225" s="11"/>
      <c r="L225" s="11"/>
      <c r="M225" s="11"/>
      <c r="N225" s="11"/>
      <c r="O225" s="11"/>
    </row>
    <row r="226" spans="2:15" ht="11.25" x14ac:dyDescent="0.2">
      <c r="B226" s="11"/>
      <c r="C226" s="11"/>
      <c r="D226" s="11"/>
      <c r="E226" s="11"/>
      <c r="F226" s="11"/>
      <c r="G226" s="11"/>
      <c r="H226" s="11"/>
      <c r="I226" s="11"/>
      <c r="J226" s="11"/>
      <c r="K226" s="11"/>
      <c r="L226" s="11"/>
      <c r="M226" s="11"/>
      <c r="N226" s="11"/>
      <c r="O226" s="11"/>
    </row>
    <row r="227" spans="2:15" ht="11.25" x14ac:dyDescent="0.2">
      <c r="B227" s="11"/>
      <c r="C227" s="11"/>
      <c r="D227" s="11"/>
      <c r="E227" s="11"/>
      <c r="F227" s="11"/>
      <c r="G227" s="11"/>
      <c r="H227" s="11"/>
      <c r="I227" s="11"/>
      <c r="J227" s="11"/>
      <c r="K227" s="11"/>
      <c r="L227" s="11"/>
      <c r="M227" s="11"/>
      <c r="N227" s="11"/>
      <c r="O227" s="11"/>
    </row>
    <row r="228" spans="2:15" ht="11.25" x14ac:dyDescent="0.2">
      <c r="B228" s="11"/>
      <c r="C228" s="11"/>
      <c r="D228" s="11"/>
      <c r="E228" s="11"/>
      <c r="F228" s="11"/>
      <c r="G228" s="11"/>
      <c r="H228" s="11"/>
      <c r="I228" s="11"/>
      <c r="J228" s="11"/>
      <c r="K228" s="11"/>
      <c r="L228" s="11"/>
      <c r="M228" s="11"/>
      <c r="N228" s="11"/>
      <c r="O228" s="11"/>
    </row>
    <row r="229" spans="2:15" ht="11.25" x14ac:dyDescent="0.2">
      <c r="B229" s="11"/>
      <c r="C229" s="11"/>
      <c r="D229" s="11"/>
      <c r="E229" s="11"/>
      <c r="F229" s="11"/>
      <c r="G229" s="11"/>
      <c r="H229" s="11"/>
      <c r="I229" s="11"/>
      <c r="J229" s="11"/>
      <c r="K229" s="11"/>
      <c r="L229" s="11"/>
      <c r="M229" s="11"/>
      <c r="N229" s="11"/>
      <c r="O229" s="11"/>
    </row>
    <row r="230" spans="2:15" ht="11.25" x14ac:dyDescent="0.2">
      <c r="B230" s="11"/>
      <c r="C230" s="11"/>
      <c r="D230" s="11"/>
      <c r="E230" s="11"/>
      <c r="F230" s="11"/>
      <c r="G230" s="11"/>
      <c r="H230" s="11"/>
      <c r="I230" s="11"/>
      <c r="J230" s="11"/>
      <c r="K230" s="11"/>
      <c r="L230" s="11"/>
      <c r="M230" s="11"/>
      <c r="N230" s="11"/>
      <c r="O230" s="11"/>
    </row>
    <row r="231" spans="2:15" ht="11.25" x14ac:dyDescent="0.2">
      <c r="B231" s="11"/>
      <c r="C231" s="11"/>
      <c r="D231" s="11"/>
      <c r="E231" s="11"/>
      <c r="F231" s="11"/>
      <c r="G231" s="11"/>
      <c r="H231" s="11"/>
      <c r="I231" s="11"/>
      <c r="J231" s="11"/>
      <c r="K231" s="11"/>
      <c r="L231" s="11"/>
      <c r="M231" s="11"/>
      <c r="N231" s="11"/>
      <c r="O231" s="11"/>
    </row>
    <row r="232" spans="2:15" ht="11.25" x14ac:dyDescent="0.2">
      <c r="B232" s="11"/>
      <c r="C232" s="11"/>
      <c r="D232" s="11"/>
      <c r="E232" s="11"/>
      <c r="F232" s="11"/>
      <c r="G232" s="11"/>
      <c r="H232" s="11"/>
      <c r="I232" s="11"/>
      <c r="J232" s="11"/>
      <c r="K232" s="11"/>
      <c r="L232" s="11"/>
      <c r="M232" s="11"/>
      <c r="N232" s="11"/>
      <c r="O232" s="11"/>
    </row>
    <row r="233" spans="2:15" ht="11.25" x14ac:dyDescent="0.2">
      <c r="B233" s="11"/>
      <c r="C233" s="11"/>
      <c r="D233" s="11"/>
      <c r="E233" s="11"/>
      <c r="F233" s="11"/>
      <c r="G233" s="11"/>
      <c r="H233" s="11"/>
      <c r="I233" s="11"/>
      <c r="J233" s="11"/>
      <c r="K233" s="11"/>
      <c r="L233" s="11"/>
      <c r="M233" s="11"/>
      <c r="N233" s="11"/>
      <c r="O233" s="11"/>
    </row>
    <row r="234" spans="2:15" ht="11.25" x14ac:dyDescent="0.2">
      <c r="B234" s="11"/>
      <c r="C234" s="11"/>
      <c r="D234" s="11"/>
      <c r="E234" s="11"/>
      <c r="F234" s="11"/>
      <c r="G234" s="11"/>
      <c r="H234" s="11"/>
      <c r="I234" s="11"/>
      <c r="J234" s="11"/>
      <c r="K234" s="11"/>
      <c r="L234" s="11"/>
      <c r="M234" s="11"/>
      <c r="N234" s="11"/>
      <c r="O234" s="11"/>
    </row>
    <row r="235" spans="2:15" ht="11.25" x14ac:dyDescent="0.2">
      <c r="B235" s="11"/>
      <c r="C235" s="11"/>
      <c r="D235" s="11"/>
      <c r="E235" s="11"/>
      <c r="F235" s="11"/>
      <c r="G235" s="11"/>
      <c r="H235" s="11"/>
      <c r="I235" s="11"/>
      <c r="J235" s="11"/>
      <c r="K235" s="11"/>
      <c r="L235" s="11"/>
      <c r="M235" s="11"/>
      <c r="N235" s="11"/>
      <c r="O235" s="11"/>
    </row>
    <row r="236" spans="2:15" ht="11.25" x14ac:dyDescent="0.2">
      <c r="B236" s="11"/>
      <c r="C236" s="11"/>
      <c r="D236" s="11"/>
      <c r="E236" s="11"/>
      <c r="F236" s="11"/>
      <c r="G236" s="11"/>
      <c r="H236" s="11"/>
      <c r="I236" s="11"/>
      <c r="J236" s="11"/>
      <c r="K236" s="11"/>
      <c r="L236" s="11"/>
      <c r="M236" s="11"/>
      <c r="N236" s="11"/>
      <c r="O236" s="11"/>
    </row>
    <row r="237" spans="2:15" ht="11.25" x14ac:dyDescent="0.2">
      <c r="B237" s="11"/>
      <c r="C237" s="11"/>
      <c r="D237" s="11"/>
      <c r="E237" s="11"/>
      <c r="F237" s="11"/>
      <c r="G237" s="11"/>
      <c r="H237" s="11"/>
      <c r="I237" s="11"/>
      <c r="J237" s="11"/>
      <c r="K237" s="11"/>
      <c r="L237" s="11"/>
      <c r="M237" s="11"/>
      <c r="N237" s="11"/>
      <c r="O237" s="11"/>
    </row>
    <row r="238" spans="2:15" ht="11.25" x14ac:dyDescent="0.2">
      <c r="B238" s="11"/>
      <c r="C238" s="11"/>
      <c r="D238" s="11"/>
      <c r="E238" s="11"/>
      <c r="F238" s="11"/>
      <c r="G238" s="11"/>
      <c r="H238" s="11"/>
      <c r="I238" s="11"/>
      <c r="J238" s="11"/>
      <c r="K238" s="11"/>
      <c r="L238" s="11"/>
      <c r="M238" s="11"/>
      <c r="N238" s="11"/>
      <c r="O238" s="11"/>
    </row>
    <row r="239" spans="2:15" ht="11.25" x14ac:dyDescent="0.2">
      <c r="B239" s="11"/>
      <c r="C239" s="11"/>
      <c r="D239" s="11"/>
      <c r="E239" s="11"/>
      <c r="F239" s="11"/>
      <c r="G239" s="11"/>
      <c r="H239" s="11"/>
      <c r="I239" s="11"/>
      <c r="J239" s="11"/>
      <c r="K239" s="11"/>
      <c r="L239" s="11"/>
      <c r="M239" s="11"/>
      <c r="N239" s="11"/>
      <c r="O239" s="11"/>
    </row>
    <row r="240" spans="2:15" ht="11.25" x14ac:dyDescent="0.2">
      <c r="B240" s="11"/>
      <c r="C240" s="11"/>
      <c r="D240" s="11"/>
      <c r="E240" s="11"/>
      <c r="F240" s="11"/>
      <c r="G240" s="11"/>
      <c r="H240" s="11"/>
      <c r="I240" s="11"/>
      <c r="J240" s="11"/>
      <c r="K240" s="11"/>
      <c r="L240" s="11"/>
      <c r="M240" s="11"/>
      <c r="N240" s="11"/>
      <c r="O240" s="11"/>
    </row>
    <row r="241" spans="2:15" ht="11.25" x14ac:dyDescent="0.2">
      <c r="B241" s="11"/>
      <c r="C241" s="11"/>
      <c r="D241" s="11"/>
      <c r="E241" s="11"/>
      <c r="F241" s="11"/>
      <c r="G241" s="11"/>
      <c r="H241" s="11"/>
      <c r="I241" s="11"/>
      <c r="J241" s="11"/>
      <c r="K241" s="11"/>
      <c r="L241" s="11"/>
      <c r="M241" s="11"/>
      <c r="N241" s="11"/>
      <c r="O241" s="11"/>
    </row>
    <row r="242" spans="2:15" ht="11.25" x14ac:dyDescent="0.2">
      <c r="B242" s="11"/>
      <c r="C242" s="11"/>
      <c r="D242" s="11"/>
      <c r="E242" s="11"/>
      <c r="F242" s="11"/>
      <c r="G242" s="11"/>
      <c r="H242" s="11"/>
      <c r="I242" s="11"/>
      <c r="J242" s="11"/>
      <c r="K242" s="11"/>
      <c r="L242" s="11"/>
      <c r="M242" s="11"/>
      <c r="N242" s="11"/>
      <c r="O242" s="11"/>
    </row>
    <row r="243" spans="2:15" ht="11.25" x14ac:dyDescent="0.2">
      <c r="B243" s="11"/>
      <c r="C243" s="11"/>
      <c r="D243" s="11"/>
      <c r="E243" s="11"/>
      <c r="F243" s="11"/>
      <c r="G243" s="11"/>
      <c r="H243" s="11"/>
      <c r="I243" s="11"/>
      <c r="J243" s="11"/>
      <c r="K243" s="11"/>
      <c r="L243" s="11"/>
      <c r="M243" s="11"/>
      <c r="N243" s="11"/>
      <c r="O243" s="11"/>
    </row>
    <row r="244" spans="2:15" ht="11.25" x14ac:dyDescent="0.2">
      <c r="B244" s="11"/>
      <c r="C244" s="11"/>
      <c r="D244" s="11"/>
      <c r="E244" s="11"/>
      <c r="F244" s="11"/>
      <c r="G244" s="11"/>
      <c r="H244" s="11"/>
      <c r="I244" s="11"/>
      <c r="J244" s="11"/>
      <c r="K244" s="11"/>
      <c r="L244" s="11"/>
      <c r="M244" s="11"/>
      <c r="N244" s="11"/>
      <c r="O244" s="11"/>
    </row>
    <row r="245" spans="2:15" ht="11.25" x14ac:dyDescent="0.2">
      <c r="B245" s="11"/>
      <c r="C245" s="11"/>
      <c r="D245" s="11"/>
      <c r="E245" s="11"/>
      <c r="F245" s="11"/>
      <c r="G245" s="11"/>
      <c r="H245" s="11"/>
      <c r="I245" s="11"/>
      <c r="J245" s="11"/>
      <c r="K245" s="11"/>
      <c r="L245" s="11"/>
      <c r="M245" s="11"/>
      <c r="N245" s="11"/>
      <c r="O245" s="11"/>
    </row>
    <row r="246" spans="2:15" ht="11.25" x14ac:dyDescent="0.2">
      <c r="B246" s="11"/>
      <c r="C246" s="11"/>
      <c r="D246" s="11"/>
      <c r="E246" s="11"/>
      <c r="F246" s="11"/>
      <c r="G246" s="11"/>
      <c r="H246" s="11"/>
      <c r="I246" s="11"/>
      <c r="J246" s="11"/>
      <c r="K246" s="11"/>
      <c r="L246" s="11"/>
      <c r="M246" s="11"/>
      <c r="N246" s="11"/>
      <c r="O246" s="11"/>
    </row>
    <row r="247" spans="2:15" ht="11.25" x14ac:dyDescent="0.2">
      <c r="B247" s="11"/>
      <c r="C247" s="11"/>
      <c r="D247" s="11"/>
      <c r="E247" s="11"/>
      <c r="F247" s="11"/>
      <c r="G247" s="11"/>
      <c r="H247" s="11"/>
      <c r="I247" s="11"/>
      <c r="J247" s="11"/>
      <c r="K247" s="11"/>
      <c r="L247" s="11"/>
      <c r="M247" s="11"/>
      <c r="N247" s="11"/>
      <c r="O247" s="11"/>
    </row>
    <row r="248" spans="2:15" ht="11.25" x14ac:dyDescent="0.2">
      <c r="B248" s="11"/>
      <c r="C248" s="11"/>
      <c r="D248" s="11"/>
      <c r="E248" s="11"/>
      <c r="F248" s="11"/>
      <c r="G248" s="11"/>
      <c r="H248" s="11"/>
      <c r="I248" s="11"/>
      <c r="J248" s="11"/>
      <c r="K248" s="11"/>
      <c r="L248" s="11"/>
      <c r="M248" s="11"/>
      <c r="N248" s="11"/>
      <c r="O248" s="11"/>
    </row>
    <row r="249" spans="2:15" ht="11.25" x14ac:dyDescent="0.2">
      <c r="B249" s="11"/>
      <c r="C249" s="11"/>
      <c r="D249" s="11"/>
      <c r="E249" s="11"/>
      <c r="F249" s="11"/>
      <c r="G249" s="11"/>
      <c r="H249" s="11"/>
      <c r="I249" s="11"/>
      <c r="J249" s="11"/>
      <c r="K249" s="11"/>
      <c r="L249" s="11"/>
      <c r="M249" s="11"/>
      <c r="N249" s="11"/>
      <c r="O249" s="11"/>
    </row>
    <row r="250" spans="2:15" ht="11.25" x14ac:dyDescent="0.2">
      <c r="B250" s="11"/>
      <c r="C250" s="11"/>
      <c r="D250" s="11"/>
      <c r="E250" s="11"/>
      <c r="F250" s="11"/>
      <c r="G250" s="11"/>
      <c r="H250" s="11"/>
      <c r="I250" s="11"/>
      <c r="J250" s="11"/>
      <c r="K250" s="11"/>
      <c r="L250" s="11"/>
      <c r="M250" s="11"/>
      <c r="N250" s="11"/>
      <c r="O250" s="11"/>
    </row>
    <row r="251" spans="2:15" ht="11.25" x14ac:dyDescent="0.2">
      <c r="B251" s="11"/>
      <c r="C251" s="11"/>
      <c r="D251" s="11"/>
      <c r="E251" s="11"/>
      <c r="F251" s="11"/>
      <c r="G251" s="11"/>
      <c r="H251" s="11"/>
      <c r="I251" s="11"/>
      <c r="J251" s="11"/>
      <c r="K251" s="11"/>
      <c r="L251" s="11"/>
      <c r="M251" s="11"/>
      <c r="N251" s="11"/>
      <c r="O251" s="11"/>
    </row>
    <row r="252" spans="2:15" ht="11.25" x14ac:dyDescent="0.2">
      <c r="B252" s="11"/>
      <c r="C252" s="11"/>
      <c r="D252" s="11"/>
      <c r="E252" s="11"/>
      <c r="F252" s="11"/>
      <c r="G252" s="11"/>
      <c r="H252" s="11"/>
      <c r="I252" s="11"/>
      <c r="J252" s="11"/>
      <c r="K252" s="11"/>
      <c r="L252" s="11"/>
      <c r="M252" s="11"/>
      <c r="N252" s="11"/>
      <c r="O252" s="11"/>
    </row>
    <row r="253" spans="2:15" ht="11.25" x14ac:dyDescent="0.2">
      <c r="B253" s="11"/>
      <c r="C253" s="11"/>
      <c r="D253" s="11"/>
      <c r="E253" s="11"/>
      <c r="F253" s="11"/>
      <c r="G253" s="11"/>
      <c r="H253" s="11"/>
      <c r="I253" s="11"/>
      <c r="J253" s="11"/>
      <c r="K253" s="11"/>
      <c r="L253" s="11"/>
      <c r="M253" s="11"/>
      <c r="N253" s="11"/>
      <c r="O253" s="11"/>
    </row>
    <row r="254" spans="2:15" ht="11.25" x14ac:dyDescent="0.2">
      <c r="B254" s="11"/>
      <c r="C254" s="11"/>
      <c r="D254" s="11"/>
      <c r="E254" s="11"/>
      <c r="F254" s="11"/>
      <c r="G254" s="11"/>
      <c r="H254" s="11"/>
      <c r="I254" s="11"/>
      <c r="J254" s="11"/>
      <c r="K254" s="11"/>
      <c r="L254" s="11"/>
      <c r="M254" s="11"/>
      <c r="N254" s="11"/>
      <c r="O254" s="11"/>
    </row>
    <row r="255" spans="2:15" ht="11.25" x14ac:dyDescent="0.2">
      <c r="B255" s="11"/>
      <c r="C255" s="11"/>
      <c r="D255" s="11"/>
      <c r="E255" s="11"/>
      <c r="F255" s="11"/>
      <c r="G255" s="11"/>
      <c r="H255" s="11"/>
      <c r="I255" s="11"/>
      <c r="J255" s="11"/>
      <c r="K255" s="11"/>
      <c r="L255" s="11"/>
      <c r="M255" s="11"/>
      <c r="N255" s="11"/>
      <c r="O255" s="11"/>
    </row>
    <row r="256" spans="2:15" ht="11.25" x14ac:dyDescent="0.2">
      <c r="B256" s="11"/>
      <c r="C256" s="11"/>
      <c r="D256" s="11"/>
      <c r="E256" s="11"/>
      <c r="F256" s="11"/>
      <c r="G256" s="11"/>
      <c r="H256" s="11"/>
      <c r="I256" s="11"/>
      <c r="J256" s="11"/>
      <c r="K256" s="11"/>
      <c r="L256" s="11"/>
      <c r="M256" s="11"/>
      <c r="N256" s="11"/>
      <c r="O256" s="11"/>
    </row>
    <row r="257" spans="2:15" ht="11.25" x14ac:dyDescent="0.2">
      <c r="B257" s="11"/>
      <c r="C257" s="11"/>
      <c r="D257" s="11"/>
      <c r="E257" s="11"/>
      <c r="F257" s="11"/>
      <c r="G257" s="11"/>
      <c r="H257" s="11"/>
      <c r="I257" s="11"/>
      <c r="J257" s="11"/>
      <c r="K257" s="11"/>
      <c r="L257" s="11"/>
      <c r="M257" s="11"/>
      <c r="N257" s="11"/>
      <c r="O257" s="11"/>
    </row>
    <row r="258" spans="2:15" ht="11.25" x14ac:dyDescent="0.2">
      <c r="B258" s="11"/>
      <c r="C258" s="11"/>
      <c r="D258" s="11"/>
      <c r="E258" s="11"/>
      <c r="F258" s="11"/>
      <c r="G258" s="11"/>
      <c r="H258" s="11"/>
      <c r="I258" s="11"/>
      <c r="J258" s="11"/>
      <c r="K258" s="11"/>
      <c r="L258" s="11"/>
      <c r="M258" s="11"/>
      <c r="N258" s="11"/>
      <c r="O258" s="11"/>
    </row>
    <row r="259" spans="2:15" ht="11.25" x14ac:dyDescent="0.2">
      <c r="B259" s="11"/>
      <c r="C259" s="11"/>
      <c r="D259" s="11"/>
      <c r="E259" s="11"/>
      <c r="F259" s="11"/>
      <c r="G259" s="11"/>
      <c r="H259" s="11"/>
      <c r="I259" s="11"/>
      <c r="J259" s="11"/>
      <c r="K259" s="11"/>
      <c r="L259" s="11"/>
      <c r="M259" s="11"/>
      <c r="N259" s="11"/>
      <c r="O259" s="11"/>
    </row>
    <row r="260" spans="2:15" ht="11.25" x14ac:dyDescent="0.2">
      <c r="B260" s="11"/>
      <c r="C260" s="11"/>
      <c r="D260" s="11"/>
      <c r="E260" s="11"/>
      <c r="F260" s="11"/>
      <c r="G260" s="11"/>
      <c r="H260" s="11"/>
      <c r="I260" s="11"/>
      <c r="J260" s="11"/>
      <c r="K260" s="11"/>
      <c r="L260" s="11"/>
      <c r="M260" s="11"/>
      <c r="N260" s="11"/>
      <c r="O260" s="11"/>
    </row>
    <row r="261" spans="2:15" ht="11.25" x14ac:dyDescent="0.2">
      <c r="B261" s="11"/>
      <c r="C261" s="11"/>
      <c r="D261" s="11"/>
      <c r="E261" s="11"/>
      <c r="F261" s="11"/>
      <c r="G261" s="11"/>
      <c r="H261" s="11"/>
      <c r="I261" s="11"/>
      <c r="J261" s="11"/>
      <c r="K261" s="11"/>
      <c r="L261" s="11"/>
      <c r="M261" s="11"/>
      <c r="N261" s="11"/>
      <c r="O261" s="11"/>
    </row>
    <row r="262" spans="2:15" ht="11.25" x14ac:dyDescent="0.2">
      <c r="B262" s="11"/>
      <c r="C262" s="11"/>
      <c r="D262" s="11"/>
      <c r="E262" s="11"/>
      <c r="F262" s="11"/>
      <c r="G262" s="11"/>
      <c r="H262" s="11"/>
      <c r="I262" s="11"/>
      <c r="J262" s="11"/>
      <c r="K262" s="11"/>
      <c r="L262" s="11"/>
      <c r="M262" s="11"/>
      <c r="N262" s="11"/>
      <c r="O262" s="11"/>
    </row>
    <row r="263" spans="2:15" ht="11.25" x14ac:dyDescent="0.2">
      <c r="B263" s="11"/>
      <c r="C263" s="11"/>
      <c r="D263" s="11"/>
      <c r="E263" s="11"/>
      <c r="F263" s="11"/>
      <c r="G263" s="11"/>
      <c r="H263" s="11"/>
      <c r="I263" s="11"/>
      <c r="J263" s="11"/>
      <c r="K263" s="11"/>
      <c r="L263" s="11"/>
      <c r="M263" s="11"/>
      <c r="N263" s="11"/>
      <c r="O263" s="11"/>
    </row>
    <row r="264" spans="2:15" ht="11.25" x14ac:dyDescent="0.2">
      <c r="B264" s="11"/>
      <c r="C264" s="11"/>
      <c r="D264" s="11"/>
      <c r="E264" s="11"/>
      <c r="F264" s="11"/>
      <c r="G264" s="11"/>
      <c r="H264" s="11"/>
      <c r="I264" s="11"/>
      <c r="J264" s="11"/>
      <c r="K264" s="11"/>
      <c r="L264" s="11"/>
      <c r="M264" s="11"/>
      <c r="N264" s="11"/>
      <c r="O264" s="11"/>
    </row>
    <row r="265" spans="2:15" ht="11.25" x14ac:dyDescent="0.2">
      <c r="B265" s="11"/>
      <c r="C265" s="11"/>
      <c r="D265" s="11"/>
      <c r="E265" s="11"/>
      <c r="F265" s="11"/>
      <c r="G265" s="11"/>
      <c r="H265" s="11"/>
      <c r="I265" s="11"/>
      <c r="J265" s="11"/>
      <c r="K265" s="11"/>
      <c r="L265" s="11"/>
      <c r="M265" s="11"/>
      <c r="N265" s="11"/>
      <c r="O265" s="11"/>
    </row>
    <row r="266" spans="2:15" ht="11.25" x14ac:dyDescent="0.2">
      <c r="B266" s="11"/>
      <c r="C266" s="11"/>
      <c r="D266" s="11"/>
      <c r="E266" s="11"/>
      <c r="F266" s="11"/>
      <c r="G266" s="11"/>
      <c r="H266" s="11"/>
      <c r="I266" s="11"/>
      <c r="J266" s="11"/>
      <c r="K266" s="11"/>
      <c r="L266" s="11"/>
      <c r="M266" s="11"/>
      <c r="N266" s="11"/>
      <c r="O266" s="11"/>
    </row>
    <row r="267" spans="2:15" ht="11.25" x14ac:dyDescent="0.2">
      <c r="B267" s="11"/>
      <c r="C267" s="11"/>
      <c r="D267" s="11"/>
      <c r="E267" s="11"/>
      <c r="F267" s="11"/>
      <c r="G267" s="11"/>
      <c r="H267" s="11"/>
      <c r="I267" s="11"/>
      <c r="J267" s="11"/>
      <c r="K267" s="11"/>
      <c r="L267" s="11"/>
      <c r="M267" s="11"/>
      <c r="N267" s="11"/>
      <c r="O267" s="11"/>
    </row>
    <row r="268" spans="2:15" ht="11.25" x14ac:dyDescent="0.2">
      <c r="B268" s="11"/>
      <c r="C268" s="11"/>
      <c r="D268" s="11"/>
      <c r="E268" s="11"/>
      <c r="F268" s="11"/>
      <c r="G268" s="11"/>
      <c r="H268" s="11"/>
      <c r="I268" s="11"/>
      <c r="J268" s="11"/>
      <c r="K268" s="11"/>
      <c r="L268" s="11"/>
      <c r="M268" s="11"/>
      <c r="N268" s="11"/>
      <c r="O268" s="11"/>
    </row>
    <row r="269" spans="2:15" ht="11.25" x14ac:dyDescent="0.2">
      <c r="B269" s="11"/>
      <c r="C269" s="11"/>
      <c r="D269" s="11"/>
      <c r="E269" s="11"/>
      <c r="F269" s="11"/>
      <c r="G269" s="11"/>
      <c r="H269" s="11"/>
      <c r="I269" s="11"/>
      <c r="J269" s="11"/>
      <c r="K269" s="11"/>
      <c r="L269" s="11"/>
      <c r="M269" s="11"/>
      <c r="N269" s="11"/>
      <c r="O269" s="11"/>
    </row>
    <row r="270" spans="2:15" ht="11.25" x14ac:dyDescent="0.2">
      <c r="B270" s="11"/>
      <c r="C270" s="11"/>
      <c r="D270" s="11"/>
      <c r="E270" s="11"/>
      <c r="F270" s="11"/>
      <c r="G270" s="11"/>
      <c r="H270" s="11"/>
      <c r="I270" s="11"/>
      <c r="J270" s="11"/>
      <c r="K270" s="11"/>
      <c r="L270" s="11"/>
      <c r="M270" s="11"/>
      <c r="N270" s="11"/>
      <c r="O270" s="11"/>
    </row>
    <row r="271" spans="2:15" ht="11.25" x14ac:dyDescent="0.2">
      <c r="B271" s="11"/>
      <c r="C271" s="11"/>
      <c r="D271" s="11"/>
      <c r="E271" s="11"/>
      <c r="F271" s="11"/>
      <c r="G271" s="11"/>
      <c r="H271" s="11"/>
      <c r="I271" s="11"/>
      <c r="J271" s="11"/>
      <c r="K271" s="11"/>
      <c r="L271" s="11"/>
      <c r="M271" s="11"/>
      <c r="N271" s="11"/>
      <c r="O271" s="11"/>
    </row>
    <row r="272" spans="2:15" ht="11.25" x14ac:dyDescent="0.2">
      <c r="B272" s="11"/>
      <c r="C272" s="11"/>
      <c r="D272" s="11"/>
      <c r="E272" s="11"/>
      <c r="F272" s="11"/>
      <c r="G272" s="11"/>
      <c r="H272" s="11"/>
      <c r="I272" s="11"/>
      <c r="J272" s="11"/>
      <c r="K272" s="11"/>
      <c r="L272" s="11"/>
      <c r="M272" s="11"/>
      <c r="N272" s="11"/>
      <c r="O272" s="11"/>
    </row>
    <row r="273" spans="2:15" ht="11.25" x14ac:dyDescent="0.2">
      <c r="B273" s="11"/>
      <c r="C273" s="11"/>
      <c r="D273" s="11"/>
      <c r="E273" s="11"/>
      <c r="F273" s="11"/>
      <c r="G273" s="11"/>
      <c r="H273" s="11"/>
      <c r="I273" s="11"/>
      <c r="J273" s="11"/>
      <c r="K273" s="11"/>
      <c r="L273" s="11"/>
      <c r="M273" s="11"/>
      <c r="N273" s="11"/>
      <c r="O273" s="11"/>
    </row>
    <row r="274" spans="2:15" ht="11.25" x14ac:dyDescent="0.2">
      <c r="B274" s="11"/>
      <c r="C274" s="11"/>
      <c r="D274" s="11"/>
      <c r="E274" s="11"/>
      <c r="F274" s="11"/>
      <c r="G274" s="11"/>
      <c r="H274" s="11"/>
      <c r="I274" s="11"/>
      <c r="J274" s="11"/>
      <c r="K274" s="11"/>
      <c r="L274" s="11"/>
      <c r="M274" s="11"/>
      <c r="N274" s="11"/>
      <c r="O274" s="11"/>
    </row>
    <row r="275" spans="2:15" ht="11.25" x14ac:dyDescent="0.2">
      <c r="B275" s="11"/>
      <c r="C275" s="11"/>
      <c r="D275" s="11"/>
      <c r="E275" s="11"/>
      <c r="F275" s="11"/>
      <c r="G275" s="11"/>
      <c r="H275" s="11"/>
      <c r="I275" s="11"/>
      <c r="J275" s="11"/>
      <c r="K275" s="11"/>
      <c r="L275" s="11"/>
      <c r="M275" s="11"/>
      <c r="N275" s="11"/>
      <c r="O275" s="11"/>
    </row>
    <row r="276" spans="2:15" ht="11.25" x14ac:dyDescent="0.2">
      <c r="B276" s="11"/>
      <c r="C276" s="11"/>
      <c r="D276" s="11"/>
      <c r="E276" s="11"/>
      <c r="F276" s="11"/>
      <c r="G276" s="11"/>
      <c r="H276" s="11"/>
      <c r="I276" s="11"/>
      <c r="J276" s="11"/>
      <c r="K276" s="11"/>
      <c r="L276" s="11"/>
      <c r="M276" s="11"/>
      <c r="N276" s="11"/>
      <c r="O276" s="11"/>
    </row>
    <row r="277" spans="2:15" ht="11.25" x14ac:dyDescent="0.2">
      <c r="B277" s="11"/>
      <c r="C277" s="11"/>
      <c r="D277" s="11"/>
      <c r="E277" s="11"/>
      <c r="F277" s="11"/>
      <c r="G277" s="11"/>
      <c r="H277" s="11"/>
      <c r="I277" s="11"/>
      <c r="J277" s="11"/>
      <c r="K277" s="11"/>
      <c r="L277" s="11"/>
      <c r="M277" s="11"/>
      <c r="N277" s="11"/>
      <c r="O277" s="11"/>
    </row>
    <row r="278" spans="2:15" ht="11.25" x14ac:dyDescent="0.2">
      <c r="B278" s="11"/>
      <c r="C278" s="11"/>
      <c r="D278" s="11"/>
      <c r="E278" s="11"/>
      <c r="F278" s="11"/>
      <c r="G278" s="11"/>
      <c r="H278" s="11"/>
      <c r="I278" s="11"/>
      <c r="J278" s="11"/>
      <c r="K278" s="11"/>
      <c r="L278" s="11"/>
      <c r="M278" s="11"/>
      <c r="N278" s="11"/>
      <c r="O278" s="11"/>
    </row>
    <row r="279" spans="2:15" ht="11.25" x14ac:dyDescent="0.2">
      <c r="B279" s="11"/>
      <c r="C279" s="11"/>
      <c r="D279" s="11"/>
      <c r="E279" s="11"/>
      <c r="F279" s="11"/>
      <c r="G279" s="11"/>
      <c r="H279" s="11"/>
      <c r="I279" s="11"/>
      <c r="J279" s="11"/>
      <c r="K279" s="11"/>
      <c r="L279" s="11"/>
      <c r="M279" s="11"/>
      <c r="N279" s="11"/>
      <c r="O279" s="11"/>
    </row>
    <row r="280" spans="2:15" ht="11.25" x14ac:dyDescent="0.2">
      <c r="B280" s="11"/>
      <c r="C280" s="11"/>
      <c r="D280" s="11"/>
      <c r="E280" s="11"/>
      <c r="F280" s="11"/>
      <c r="G280" s="11"/>
      <c r="H280" s="11"/>
      <c r="I280" s="11"/>
      <c r="J280" s="11"/>
      <c r="K280" s="11"/>
      <c r="L280" s="11"/>
      <c r="M280" s="11"/>
      <c r="N280" s="11"/>
      <c r="O280" s="11"/>
    </row>
    <row r="281" spans="2:15" ht="11.25" x14ac:dyDescent="0.2">
      <c r="B281" s="11"/>
      <c r="C281" s="11"/>
      <c r="D281" s="11"/>
      <c r="E281" s="11"/>
      <c r="F281" s="11"/>
      <c r="G281" s="11"/>
      <c r="H281" s="11"/>
      <c r="I281" s="11"/>
      <c r="J281" s="11"/>
      <c r="K281" s="11"/>
      <c r="L281" s="11"/>
      <c r="M281" s="11"/>
      <c r="N281" s="11"/>
      <c r="O281" s="11"/>
    </row>
    <row r="282" spans="2:15" ht="11.25" x14ac:dyDescent="0.2">
      <c r="B282" s="11"/>
      <c r="C282" s="11"/>
      <c r="D282" s="11"/>
      <c r="E282" s="11"/>
      <c r="F282" s="11"/>
      <c r="G282" s="11"/>
      <c r="H282" s="11"/>
      <c r="I282" s="11"/>
      <c r="J282" s="11"/>
      <c r="K282" s="11"/>
      <c r="L282" s="11"/>
      <c r="M282" s="11"/>
      <c r="N282" s="11"/>
      <c r="O282" s="11"/>
    </row>
    <row r="283" spans="2:15" ht="11.25" x14ac:dyDescent="0.2">
      <c r="B283" s="11"/>
      <c r="C283" s="11"/>
      <c r="D283" s="11"/>
      <c r="E283" s="11"/>
      <c r="F283" s="11"/>
      <c r="G283" s="11"/>
      <c r="H283" s="11"/>
      <c r="I283" s="11"/>
      <c r="J283" s="11"/>
      <c r="K283" s="11"/>
      <c r="L283" s="11"/>
      <c r="M283" s="11"/>
      <c r="N283" s="11"/>
      <c r="O283" s="11"/>
    </row>
    <row r="284" spans="2:15" ht="11.25" x14ac:dyDescent="0.2">
      <c r="B284" s="11"/>
      <c r="C284" s="11"/>
      <c r="D284" s="11"/>
      <c r="E284" s="11"/>
      <c r="F284" s="11"/>
      <c r="G284" s="11"/>
      <c r="H284" s="11"/>
      <c r="I284" s="11"/>
      <c r="J284" s="11"/>
      <c r="K284" s="11"/>
      <c r="L284" s="11"/>
      <c r="M284" s="11"/>
      <c r="N284" s="11"/>
      <c r="O284" s="11"/>
    </row>
    <row r="285" spans="2:15" ht="11.25" x14ac:dyDescent="0.2">
      <c r="B285" s="11"/>
      <c r="C285" s="11"/>
      <c r="D285" s="11"/>
      <c r="E285" s="11"/>
      <c r="F285" s="11"/>
      <c r="G285" s="11"/>
      <c r="H285" s="11"/>
      <c r="I285" s="11"/>
      <c r="J285" s="11"/>
      <c r="K285" s="11"/>
      <c r="L285" s="11"/>
      <c r="M285" s="11"/>
      <c r="N285" s="11"/>
      <c r="O285" s="11"/>
    </row>
    <row r="286" spans="2:15" ht="11.25" x14ac:dyDescent="0.2">
      <c r="B286" s="11"/>
      <c r="C286" s="11"/>
      <c r="D286" s="11"/>
      <c r="E286" s="11"/>
      <c r="F286" s="11"/>
      <c r="G286" s="11"/>
      <c r="H286" s="11"/>
      <c r="I286" s="11"/>
      <c r="J286" s="11"/>
      <c r="K286" s="11"/>
      <c r="L286" s="11"/>
      <c r="M286" s="11"/>
      <c r="N286" s="11"/>
      <c r="O286" s="11"/>
    </row>
    <row r="287" spans="2:15" ht="11.25" x14ac:dyDescent="0.2">
      <c r="B287" s="11"/>
      <c r="C287" s="11"/>
      <c r="D287" s="11"/>
      <c r="E287" s="11"/>
      <c r="F287" s="11"/>
      <c r="G287" s="11"/>
      <c r="H287" s="11"/>
      <c r="I287" s="11"/>
      <c r="J287" s="11"/>
      <c r="K287" s="11"/>
      <c r="L287" s="11"/>
      <c r="M287" s="11"/>
      <c r="N287" s="11"/>
      <c r="O287" s="11"/>
    </row>
    <row r="288" spans="2:15" ht="11.25" x14ac:dyDescent="0.2">
      <c r="B288" s="11"/>
      <c r="C288" s="11"/>
      <c r="D288" s="11"/>
      <c r="E288" s="11"/>
      <c r="F288" s="11"/>
      <c r="G288" s="11"/>
      <c r="H288" s="11"/>
      <c r="I288" s="11"/>
      <c r="J288" s="11"/>
      <c r="K288" s="11"/>
      <c r="L288" s="11"/>
      <c r="M288" s="11"/>
      <c r="N288" s="11"/>
      <c r="O288" s="11"/>
    </row>
    <row r="289" spans="2:15" ht="11.25" x14ac:dyDescent="0.2">
      <c r="B289" s="11"/>
      <c r="C289" s="11"/>
      <c r="D289" s="11"/>
      <c r="E289" s="11"/>
      <c r="F289" s="11"/>
      <c r="G289" s="11"/>
      <c r="H289" s="11"/>
      <c r="I289" s="11"/>
      <c r="J289" s="11"/>
      <c r="K289" s="11"/>
      <c r="L289" s="11"/>
      <c r="M289" s="11"/>
      <c r="N289" s="11"/>
      <c r="O289" s="11"/>
    </row>
    <row r="290" spans="2:15" ht="11.25" x14ac:dyDescent="0.2">
      <c r="B290" s="11"/>
      <c r="C290" s="11"/>
      <c r="D290" s="11"/>
      <c r="E290" s="11"/>
      <c r="F290" s="11"/>
      <c r="G290" s="11"/>
      <c r="H290" s="11"/>
      <c r="I290" s="11"/>
      <c r="J290" s="11"/>
      <c r="K290" s="11"/>
      <c r="L290" s="11"/>
      <c r="M290" s="11"/>
      <c r="N290" s="11"/>
      <c r="O290" s="11"/>
    </row>
    <row r="291" spans="2:15" ht="11.25" x14ac:dyDescent="0.2">
      <c r="B291" s="11"/>
      <c r="C291" s="11"/>
      <c r="D291" s="11"/>
      <c r="E291" s="11"/>
      <c r="F291" s="11"/>
      <c r="G291" s="11"/>
      <c r="H291" s="11"/>
      <c r="I291" s="11"/>
      <c r="J291" s="11"/>
      <c r="K291" s="11"/>
      <c r="L291" s="11"/>
      <c r="M291" s="11"/>
      <c r="N291" s="11"/>
      <c r="O291" s="11"/>
    </row>
    <row r="292" spans="2:15" ht="11.25" x14ac:dyDescent="0.2">
      <c r="B292" s="11"/>
      <c r="C292" s="11"/>
      <c r="D292" s="11"/>
      <c r="E292" s="11"/>
      <c r="F292" s="11"/>
      <c r="G292" s="11"/>
      <c r="H292" s="11"/>
      <c r="I292" s="11"/>
      <c r="J292" s="11"/>
      <c r="K292" s="11"/>
      <c r="L292" s="11"/>
      <c r="M292" s="11"/>
      <c r="N292" s="11"/>
      <c r="O292" s="11"/>
    </row>
    <row r="293" spans="2:15" ht="11.25" x14ac:dyDescent="0.2">
      <c r="B293" s="11"/>
      <c r="C293" s="11"/>
      <c r="D293" s="11"/>
      <c r="E293" s="11"/>
      <c r="F293" s="11"/>
      <c r="G293" s="11"/>
      <c r="H293" s="11"/>
      <c r="I293" s="11"/>
      <c r="J293" s="11"/>
      <c r="K293" s="11"/>
      <c r="L293" s="11"/>
      <c r="M293" s="11"/>
      <c r="N293" s="11"/>
      <c r="O293" s="11"/>
    </row>
    <row r="294" spans="2:15" ht="11.25" x14ac:dyDescent="0.2">
      <c r="B294" s="11"/>
      <c r="C294" s="11"/>
      <c r="D294" s="11"/>
      <c r="E294" s="11"/>
      <c r="F294" s="11"/>
      <c r="G294" s="11"/>
      <c r="H294" s="11"/>
      <c r="I294" s="11"/>
      <c r="J294" s="11"/>
      <c r="K294" s="11"/>
      <c r="L294" s="11"/>
      <c r="M294" s="11"/>
      <c r="N294" s="11"/>
      <c r="O294" s="11"/>
    </row>
    <row r="295" spans="2:15" ht="11.25" x14ac:dyDescent="0.2">
      <c r="B295" s="11"/>
      <c r="C295" s="11"/>
      <c r="D295" s="11"/>
      <c r="E295" s="11"/>
      <c r="F295" s="11"/>
      <c r="G295" s="11"/>
      <c r="H295" s="11"/>
      <c r="I295" s="11"/>
      <c r="J295" s="11"/>
      <c r="K295" s="11"/>
      <c r="L295" s="11"/>
      <c r="M295" s="11"/>
      <c r="N295" s="11"/>
      <c r="O295" s="11"/>
    </row>
    <row r="296" spans="2:15" ht="11.25" x14ac:dyDescent="0.2">
      <c r="B296" s="11"/>
      <c r="C296" s="11"/>
      <c r="D296" s="11"/>
      <c r="E296" s="11"/>
      <c r="F296" s="11"/>
      <c r="G296" s="11"/>
      <c r="H296" s="11"/>
      <c r="I296" s="11"/>
      <c r="J296" s="11"/>
      <c r="K296" s="11"/>
      <c r="L296" s="11"/>
      <c r="M296" s="11"/>
      <c r="N296" s="11"/>
      <c r="O296" s="11"/>
    </row>
    <row r="297" spans="2:15" ht="11.25" x14ac:dyDescent="0.2">
      <c r="B297" s="11"/>
      <c r="C297" s="11"/>
      <c r="D297" s="11"/>
      <c r="E297" s="11"/>
      <c r="F297" s="11"/>
      <c r="G297" s="11"/>
      <c r="H297" s="11"/>
      <c r="I297" s="11"/>
      <c r="J297" s="11"/>
      <c r="K297" s="11"/>
      <c r="L297" s="11"/>
      <c r="M297" s="11"/>
      <c r="N297" s="11"/>
      <c r="O297" s="11"/>
    </row>
    <row r="298" spans="2:15" ht="11.25" x14ac:dyDescent="0.2">
      <c r="B298" s="11"/>
      <c r="C298" s="11"/>
      <c r="D298" s="11"/>
      <c r="E298" s="11"/>
      <c r="F298" s="11"/>
      <c r="G298" s="11"/>
      <c r="H298" s="11"/>
      <c r="I298" s="11"/>
      <c r="J298" s="11"/>
      <c r="K298" s="11"/>
      <c r="L298" s="11"/>
      <c r="M298" s="11"/>
      <c r="N298" s="11"/>
      <c r="O298" s="11"/>
    </row>
    <row r="299" spans="2:15" ht="11.25" x14ac:dyDescent="0.2">
      <c r="B299" s="11"/>
      <c r="C299" s="11"/>
      <c r="D299" s="11"/>
      <c r="E299" s="11"/>
      <c r="F299" s="11"/>
      <c r="G299" s="11"/>
      <c r="H299" s="11"/>
      <c r="I299" s="11"/>
      <c r="J299" s="11"/>
      <c r="K299" s="11"/>
      <c r="L299" s="11"/>
      <c r="M299" s="11"/>
      <c r="N299" s="11"/>
      <c r="O299" s="11"/>
    </row>
    <row r="300" spans="2:15" ht="11.25" x14ac:dyDescent="0.2">
      <c r="B300" s="11"/>
      <c r="C300" s="11"/>
      <c r="D300" s="11"/>
      <c r="E300" s="11"/>
      <c r="F300" s="11"/>
      <c r="G300" s="11"/>
      <c r="H300" s="11"/>
      <c r="I300" s="11"/>
      <c r="J300" s="11"/>
      <c r="K300" s="11"/>
      <c r="L300" s="11"/>
      <c r="M300" s="11"/>
      <c r="N300" s="11"/>
      <c r="O300" s="11"/>
    </row>
    <row r="301" spans="2:15" ht="11.25" x14ac:dyDescent="0.2">
      <c r="B301" s="11"/>
      <c r="C301" s="11"/>
      <c r="D301" s="11"/>
      <c r="E301" s="11"/>
      <c r="F301" s="11"/>
      <c r="G301" s="11"/>
      <c r="H301" s="11"/>
      <c r="I301" s="11"/>
      <c r="J301" s="11"/>
      <c r="K301" s="11"/>
      <c r="L301" s="11"/>
      <c r="M301" s="11"/>
      <c r="N301" s="11"/>
      <c r="O301" s="11"/>
    </row>
    <row r="302" spans="2:15" ht="11.25" x14ac:dyDescent="0.2">
      <c r="B302" s="11"/>
      <c r="C302" s="11"/>
      <c r="D302" s="11"/>
      <c r="E302" s="11"/>
      <c r="F302" s="11"/>
      <c r="G302" s="11"/>
      <c r="H302" s="11"/>
      <c r="I302" s="11"/>
      <c r="J302" s="11"/>
      <c r="K302" s="11"/>
      <c r="L302" s="11"/>
      <c r="M302" s="11"/>
      <c r="N302" s="11"/>
      <c r="O302" s="11"/>
    </row>
    <row r="303" spans="2:15" ht="11.25" x14ac:dyDescent="0.2">
      <c r="B303" s="11"/>
      <c r="C303" s="11"/>
      <c r="D303" s="11"/>
      <c r="E303" s="11"/>
      <c r="F303" s="11"/>
      <c r="G303" s="11"/>
      <c r="H303" s="11"/>
      <c r="I303" s="11"/>
      <c r="J303" s="11"/>
      <c r="K303" s="11"/>
      <c r="L303" s="11"/>
      <c r="M303" s="11"/>
      <c r="N303" s="11"/>
      <c r="O303" s="11"/>
    </row>
    <row r="304" spans="2:15" ht="11.25" x14ac:dyDescent="0.2">
      <c r="B304" s="11"/>
      <c r="C304" s="11"/>
      <c r="D304" s="11"/>
      <c r="E304" s="11"/>
      <c r="F304" s="11"/>
      <c r="G304" s="11"/>
      <c r="H304" s="11"/>
      <c r="I304" s="11"/>
      <c r="J304" s="11"/>
      <c r="K304" s="11"/>
      <c r="L304" s="11"/>
      <c r="M304" s="11"/>
      <c r="N304" s="11"/>
      <c r="O304" s="11"/>
    </row>
    <row r="305" spans="2:15" ht="11.25" x14ac:dyDescent="0.2">
      <c r="B305" s="11"/>
      <c r="C305" s="11"/>
      <c r="D305" s="11"/>
      <c r="E305" s="11"/>
      <c r="F305" s="11"/>
      <c r="G305" s="11"/>
      <c r="H305" s="11"/>
      <c r="I305" s="11"/>
      <c r="J305" s="11"/>
      <c r="K305" s="11"/>
      <c r="L305" s="11"/>
      <c r="M305" s="11"/>
      <c r="N305" s="11"/>
      <c r="O305" s="11"/>
    </row>
    <row r="306" spans="2:15" ht="11.25" x14ac:dyDescent="0.2">
      <c r="B306" s="11"/>
      <c r="C306" s="11"/>
      <c r="D306" s="11"/>
      <c r="E306" s="11"/>
      <c r="F306" s="11"/>
      <c r="G306" s="11"/>
      <c r="H306" s="11"/>
      <c r="I306" s="11"/>
      <c r="J306" s="11"/>
      <c r="K306" s="11"/>
      <c r="L306" s="11"/>
      <c r="M306" s="11"/>
      <c r="N306" s="11"/>
      <c r="O306" s="11"/>
    </row>
    <row r="307" spans="2:15" ht="11.25" x14ac:dyDescent="0.2">
      <c r="B307" s="11"/>
      <c r="C307" s="11"/>
      <c r="D307" s="11"/>
      <c r="E307" s="11"/>
      <c r="F307" s="11"/>
      <c r="G307" s="11"/>
      <c r="H307" s="11"/>
      <c r="I307" s="11"/>
      <c r="J307" s="11"/>
      <c r="K307" s="11"/>
      <c r="L307" s="11"/>
      <c r="M307" s="11"/>
      <c r="N307" s="11"/>
      <c r="O307" s="11"/>
    </row>
    <row r="308" spans="2:15" ht="11.25" x14ac:dyDescent="0.2">
      <c r="B308" s="11"/>
      <c r="C308" s="11"/>
      <c r="D308" s="11"/>
      <c r="E308" s="11"/>
      <c r="F308" s="11"/>
      <c r="G308" s="11"/>
      <c r="H308" s="11"/>
      <c r="I308" s="11"/>
      <c r="J308" s="11"/>
      <c r="K308" s="11"/>
      <c r="L308" s="11"/>
      <c r="M308" s="11"/>
      <c r="N308" s="11"/>
      <c r="O308" s="11"/>
    </row>
    <row r="309" spans="2:15" ht="11.25" x14ac:dyDescent="0.2">
      <c r="B309" s="11"/>
      <c r="C309" s="11"/>
      <c r="D309" s="11"/>
      <c r="E309" s="11"/>
      <c r="F309" s="11"/>
      <c r="G309" s="11"/>
      <c r="H309" s="11"/>
      <c r="I309" s="11"/>
      <c r="J309" s="11"/>
      <c r="K309" s="11"/>
      <c r="L309" s="11"/>
      <c r="M309" s="11"/>
      <c r="N309" s="11"/>
      <c r="O309" s="11"/>
    </row>
    <row r="310" spans="2:15" ht="11.25" x14ac:dyDescent="0.2">
      <c r="B310" s="11"/>
      <c r="C310" s="11"/>
      <c r="D310" s="11"/>
      <c r="E310" s="11"/>
      <c r="F310" s="11"/>
      <c r="G310" s="11"/>
      <c r="H310" s="11"/>
      <c r="I310" s="11"/>
      <c r="J310" s="11"/>
      <c r="K310" s="11"/>
      <c r="L310" s="11"/>
      <c r="M310" s="11"/>
      <c r="N310" s="11"/>
      <c r="O310" s="11"/>
    </row>
    <row r="311" spans="2:15" ht="11.25" x14ac:dyDescent="0.2">
      <c r="B311" s="11"/>
      <c r="C311" s="11"/>
      <c r="D311" s="11"/>
      <c r="E311" s="11"/>
      <c r="F311" s="11"/>
      <c r="G311" s="11"/>
      <c r="H311" s="11"/>
      <c r="I311" s="11"/>
      <c r="J311" s="11"/>
      <c r="K311" s="11"/>
      <c r="L311" s="11"/>
      <c r="M311" s="11"/>
      <c r="N311" s="11"/>
      <c r="O311" s="11"/>
    </row>
    <row r="312" spans="2:15" ht="11.25" x14ac:dyDescent="0.2">
      <c r="B312" s="11"/>
      <c r="C312" s="11"/>
      <c r="D312" s="11"/>
      <c r="E312" s="11"/>
      <c r="F312" s="11"/>
      <c r="G312" s="11"/>
      <c r="H312" s="11"/>
      <c r="I312" s="11"/>
      <c r="J312" s="11"/>
      <c r="K312" s="11"/>
      <c r="L312" s="11"/>
      <c r="M312" s="11"/>
      <c r="N312" s="11"/>
      <c r="O312" s="11"/>
    </row>
    <row r="313" spans="2:15" ht="11.25" x14ac:dyDescent="0.2">
      <c r="B313" s="11"/>
      <c r="C313" s="11"/>
      <c r="D313" s="11"/>
      <c r="E313" s="11"/>
      <c r="F313" s="11"/>
      <c r="G313" s="11"/>
      <c r="H313" s="11"/>
      <c r="I313" s="11"/>
      <c r="J313" s="11"/>
      <c r="K313" s="11"/>
      <c r="L313" s="11"/>
      <c r="M313" s="11"/>
      <c r="N313" s="11"/>
      <c r="O313" s="11"/>
    </row>
    <row r="314" spans="2:15" ht="11.25" x14ac:dyDescent="0.2">
      <c r="B314" s="11"/>
      <c r="C314" s="11"/>
      <c r="D314" s="11"/>
      <c r="E314" s="11"/>
      <c r="F314" s="11"/>
      <c r="G314" s="11"/>
      <c r="H314" s="11"/>
      <c r="I314" s="11"/>
      <c r="J314" s="11"/>
      <c r="K314" s="11"/>
      <c r="L314" s="11"/>
      <c r="M314" s="11"/>
      <c r="N314" s="11"/>
      <c r="O314" s="11"/>
    </row>
    <row r="315" spans="2:15" ht="11.25" x14ac:dyDescent="0.2">
      <c r="B315" s="11"/>
      <c r="C315" s="11"/>
      <c r="D315" s="11"/>
      <c r="E315" s="11"/>
      <c r="F315" s="11"/>
      <c r="G315" s="11"/>
      <c r="H315" s="11"/>
      <c r="I315" s="11"/>
      <c r="J315" s="11"/>
      <c r="K315" s="11"/>
      <c r="L315" s="11"/>
      <c r="M315" s="11"/>
      <c r="N315" s="11"/>
      <c r="O315" s="11"/>
    </row>
    <row r="316" spans="2:15" ht="11.25" x14ac:dyDescent="0.2">
      <c r="B316" s="11"/>
      <c r="C316" s="11"/>
      <c r="D316" s="11"/>
      <c r="E316" s="11"/>
      <c r="F316" s="11"/>
      <c r="G316" s="11"/>
      <c r="H316" s="11"/>
      <c r="I316" s="11"/>
      <c r="J316" s="11"/>
      <c r="K316" s="11"/>
      <c r="L316" s="11"/>
      <c r="M316" s="11"/>
      <c r="N316" s="11"/>
      <c r="O316" s="11"/>
    </row>
    <row r="317" spans="2:15" ht="11.25" x14ac:dyDescent="0.2">
      <c r="B317" s="11"/>
      <c r="C317" s="11"/>
      <c r="D317" s="11"/>
      <c r="E317" s="11"/>
      <c r="F317" s="11"/>
      <c r="G317" s="11"/>
      <c r="H317" s="11"/>
      <c r="I317" s="11"/>
      <c r="J317" s="11"/>
      <c r="K317" s="11"/>
      <c r="L317" s="11"/>
      <c r="M317" s="11"/>
      <c r="N317" s="11"/>
      <c r="O317" s="11"/>
    </row>
    <row r="318" spans="2:15" ht="11.25" x14ac:dyDescent="0.2">
      <c r="B318" s="11"/>
      <c r="C318" s="11"/>
      <c r="D318" s="11"/>
      <c r="E318" s="11"/>
      <c r="F318" s="11"/>
      <c r="G318" s="11"/>
      <c r="H318" s="11"/>
      <c r="I318" s="11"/>
      <c r="J318" s="11"/>
      <c r="K318" s="11"/>
      <c r="L318" s="11"/>
      <c r="M318" s="11"/>
      <c r="N318" s="11"/>
      <c r="O318" s="11"/>
    </row>
    <row r="319" spans="2:15" ht="11.25" x14ac:dyDescent="0.2">
      <c r="B319" s="11"/>
      <c r="C319" s="11"/>
      <c r="D319" s="11"/>
      <c r="E319" s="11"/>
      <c r="F319" s="11"/>
      <c r="G319" s="11"/>
      <c r="H319" s="11"/>
      <c r="I319" s="11"/>
      <c r="J319" s="11"/>
      <c r="K319" s="11"/>
      <c r="L319" s="11"/>
      <c r="M319" s="11"/>
      <c r="N319" s="11"/>
      <c r="O319" s="11"/>
    </row>
    <row r="320" spans="2:15" ht="11.25" x14ac:dyDescent="0.2">
      <c r="B320" s="11"/>
      <c r="C320" s="11"/>
      <c r="D320" s="11"/>
      <c r="E320" s="11"/>
      <c r="F320" s="11"/>
      <c r="G320" s="11"/>
      <c r="H320" s="11"/>
      <c r="I320" s="11"/>
      <c r="J320" s="11"/>
      <c r="K320" s="11"/>
      <c r="L320" s="11"/>
      <c r="M320" s="11"/>
      <c r="N320" s="11"/>
      <c r="O320" s="11"/>
    </row>
    <row r="321" spans="2:15" ht="11.25" x14ac:dyDescent="0.2">
      <c r="B321" s="11"/>
      <c r="C321" s="11"/>
      <c r="D321" s="11"/>
      <c r="E321" s="11"/>
      <c r="F321" s="11"/>
      <c r="G321" s="11"/>
      <c r="H321" s="11"/>
      <c r="I321" s="11"/>
      <c r="J321" s="11"/>
      <c r="K321" s="11"/>
      <c r="L321" s="11"/>
      <c r="M321" s="11"/>
      <c r="N321" s="11"/>
      <c r="O321" s="11"/>
    </row>
    <row r="322" spans="2:15" ht="11.25" x14ac:dyDescent="0.2">
      <c r="B322" s="11"/>
      <c r="C322" s="11"/>
      <c r="D322" s="11"/>
      <c r="E322" s="11"/>
      <c r="F322" s="11"/>
      <c r="G322" s="11"/>
      <c r="H322" s="11"/>
      <c r="I322" s="11"/>
      <c r="J322" s="11"/>
      <c r="K322" s="11"/>
      <c r="L322" s="11"/>
      <c r="M322" s="11"/>
      <c r="N322" s="11"/>
      <c r="O322" s="11"/>
    </row>
    <row r="323" spans="2:15" ht="11.25" x14ac:dyDescent="0.2">
      <c r="B323" s="11"/>
      <c r="C323" s="11"/>
      <c r="D323" s="11"/>
      <c r="E323" s="11"/>
      <c r="F323" s="11"/>
      <c r="G323" s="11"/>
      <c r="H323" s="11"/>
      <c r="I323" s="11"/>
      <c r="J323" s="11"/>
      <c r="K323" s="11"/>
      <c r="L323" s="11"/>
      <c r="M323" s="11"/>
      <c r="N323" s="11"/>
      <c r="O323" s="11"/>
    </row>
    <row r="324" spans="2:15" ht="11.25" x14ac:dyDescent="0.2">
      <c r="B324" s="11"/>
      <c r="C324" s="11"/>
      <c r="D324" s="11"/>
      <c r="E324" s="11"/>
      <c r="F324" s="11"/>
      <c r="G324" s="11"/>
      <c r="H324" s="11"/>
      <c r="I324" s="11"/>
      <c r="J324" s="11"/>
      <c r="K324" s="11"/>
      <c r="L324" s="11"/>
      <c r="M324" s="11"/>
      <c r="N324" s="11"/>
      <c r="O324" s="11"/>
    </row>
    <row r="325" spans="2:15" ht="11.25" x14ac:dyDescent="0.2">
      <c r="B325" s="11"/>
      <c r="C325" s="11"/>
      <c r="D325" s="11"/>
      <c r="E325" s="11"/>
      <c r="F325" s="11"/>
      <c r="G325" s="11"/>
      <c r="H325" s="11"/>
      <c r="I325" s="11"/>
      <c r="J325" s="11"/>
      <c r="K325" s="11"/>
      <c r="L325" s="11"/>
      <c r="M325" s="11"/>
      <c r="N325" s="11"/>
      <c r="O325" s="11"/>
    </row>
    <row r="326" spans="2:15" ht="11.25" x14ac:dyDescent="0.2">
      <c r="B326" s="11"/>
      <c r="C326" s="11"/>
      <c r="D326" s="11"/>
      <c r="E326" s="11"/>
      <c r="F326" s="11"/>
      <c r="G326" s="11"/>
      <c r="H326" s="11"/>
      <c r="I326" s="11"/>
      <c r="J326" s="11"/>
      <c r="K326" s="11"/>
      <c r="L326" s="11"/>
      <c r="M326" s="11"/>
      <c r="N326" s="11"/>
      <c r="O326" s="11"/>
    </row>
    <row r="327" spans="2:15" ht="11.25" x14ac:dyDescent="0.2">
      <c r="B327" s="11"/>
      <c r="C327" s="11"/>
      <c r="D327" s="11"/>
      <c r="E327" s="11"/>
      <c r="F327" s="11"/>
      <c r="G327" s="11"/>
      <c r="H327" s="11"/>
      <c r="I327" s="11"/>
      <c r="J327" s="11"/>
      <c r="K327" s="11"/>
      <c r="L327" s="11"/>
      <c r="M327" s="11"/>
      <c r="N327" s="11"/>
      <c r="O327" s="11"/>
    </row>
    <row r="328" spans="2:15" ht="11.25" x14ac:dyDescent="0.2">
      <c r="B328" s="11"/>
      <c r="C328" s="11"/>
      <c r="D328" s="11"/>
      <c r="E328" s="11"/>
      <c r="F328" s="11"/>
      <c r="G328" s="11"/>
      <c r="H328" s="11"/>
      <c r="I328" s="11"/>
      <c r="J328" s="11"/>
      <c r="K328" s="11"/>
      <c r="L328" s="11"/>
      <c r="M328" s="11"/>
      <c r="N328" s="11"/>
      <c r="O328" s="11"/>
    </row>
    <row r="329" spans="2:15" ht="11.25" x14ac:dyDescent="0.2">
      <c r="B329" s="11"/>
      <c r="C329" s="11"/>
      <c r="D329" s="11"/>
      <c r="E329" s="11"/>
      <c r="F329" s="11"/>
      <c r="G329" s="11"/>
      <c r="H329" s="11"/>
      <c r="I329" s="11"/>
      <c r="J329" s="11"/>
      <c r="K329" s="11"/>
      <c r="L329" s="11"/>
      <c r="M329" s="11"/>
      <c r="N329" s="11"/>
      <c r="O329" s="11"/>
    </row>
    <row r="330" spans="2:15" ht="11.25" x14ac:dyDescent="0.2">
      <c r="B330" s="11"/>
      <c r="C330" s="11"/>
      <c r="D330" s="11"/>
      <c r="E330" s="11"/>
      <c r="F330" s="11"/>
      <c r="G330" s="11"/>
      <c r="H330" s="11"/>
      <c r="I330" s="11"/>
      <c r="J330" s="11"/>
      <c r="K330" s="11"/>
      <c r="L330" s="11"/>
      <c r="M330" s="11"/>
      <c r="N330" s="11"/>
      <c r="O330" s="11"/>
    </row>
    <row r="331" spans="2:15" ht="11.25" x14ac:dyDescent="0.2">
      <c r="B331" s="11"/>
      <c r="C331" s="11"/>
      <c r="D331" s="11"/>
      <c r="E331" s="11"/>
      <c r="F331" s="11"/>
      <c r="G331" s="11"/>
      <c r="H331" s="11"/>
      <c r="I331" s="11"/>
      <c r="J331" s="11"/>
      <c r="K331" s="11"/>
      <c r="L331" s="11"/>
      <c r="M331" s="11"/>
      <c r="N331" s="11"/>
      <c r="O331" s="11"/>
    </row>
    <row r="332" spans="2:15" ht="11.25" x14ac:dyDescent="0.2">
      <c r="B332" s="11"/>
      <c r="C332" s="11"/>
      <c r="D332" s="11"/>
      <c r="E332" s="11"/>
      <c r="F332" s="11"/>
      <c r="G332" s="11"/>
      <c r="H332" s="11"/>
      <c r="I332" s="11"/>
      <c r="J332" s="11"/>
      <c r="K332" s="11"/>
      <c r="L332" s="11"/>
      <c r="M332" s="11"/>
      <c r="N332" s="11"/>
      <c r="O332" s="11"/>
    </row>
    <row r="333" spans="2:15" ht="11.25" x14ac:dyDescent="0.2">
      <c r="B333" s="11"/>
      <c r="C333" s="11"/>
      <c r="D333" s="11"/>
      <c r="E333" s="11"/>
      <c r="F333" s="11"/>
      <c r="G333" s="11"/>
      <c r="H333" s="11"/>
      <c r="I333" s="11"/>
      <c r="J333" s="11"/>
      <c r="K333" s="11"/>
      <c r="L333" s="11"/>
      <c r="M333" s="11"/>
      <c r="N333" s="11"/>
      <c r="O333" s="11"/>
    </row>
    <row r="334" spans="2:15" ht="11.25" x14ac:dyDescent="0.2">
      <c r="B334" s="11"/>
      <c r="C334" s="11"/>
      <c r="D334" s="11"/>
      <c r="E334" s="11"/>
      <c r="F334" s="11"/>
      <c r="G334" s="11"/>
      <c r="H334" s="11"/>
      <c r="I334" s="11"/>
      <c r="J334" s="11"/>
      <c r="K334" s="11"/>
      <c r="L334" s="11"/>
      <c r="M334" s="11"/>
      <c r="N334" s="11"/>
      <c r="O334" s="11"/>
    </row>
    <row r="335" spans="2:15" ht="11.25" x14ac:dyDescent="0.2">
      <c r="B335" s="11"/>
      <c r="C335" s="11"/>
      <c r="D335" s="11"/>
      <c r="E335" s="11"/>
      <c r="F335" s="11"/>
      <c r="G335" s="11"/>
      <c r="H335" s="11"/>
      <c r="I335" s="11"/>
      <c r="J335" s="11"/>
      <c r="K335" s="11"/>
      <c r="L335" s="11"/>
      <c r="M335" s="11"/>
      <c r="N335" s="11"/>
      <c r="O335" s="11"/>
    </row>
    <row r="336" spans="2:15" ht="11.25" x14ac:dyDescent="0.2">
      <c r="B336" s="11"/>
      <c r="C336" s="11"/>
      <c r="D336" s="11"/>
      <c r="E336" s="11"/>
      <c r="F336" s="11"/>
      <c r="G336" s="11"/>
      <c r="H336" s="11"/>
      <c r="I336" s="11"/>
      <c r="J336" s="11"/>
      <c r="K336" s="11"/>
      <c r="L336" s="11"/>
      <c r="M336" s="11"/>
      <c r="N336" s="11"/>
      <c r="O336" s="11"/>
    </row>
    <row r="337" spans="2:15" ht="11.25" x14ac:dyDescent="0.2">
      <c r="B337" s="11"/>
      <c r="C337" s="11"/>
      <c r="D337" s="11"/>
      <c r="E337" s="11"/>
      <c r="F337" s="11"/>
      <c r="G337" s="11"/>
      <c r="H337" s="11"/>
      <c r="I337" s="11"/>
      <c r="J337" s="11"/>
      <c r="K337" s="11"/>
      <c r="L337" s="11"/>
      <c r="M337" s="11"/>
      <c r="N337" s="11"/>
      <c r="O337" s="11"/>
    </row>
    <row r="338" spans="2:15" ht="11.25" x14ac:dyDescent="0.2">
      <c r="B338" s="11"/>
      <c r="C338" s="11"/>
      <c r="D338" s="11"/>
      <c r="E338" s="11"/>
      <c r="F338" s="11"/>
      <c r="G338" s="11"/>
      <c r="H338" s="11"/>
      <c r="I338" s="11"/>
      <c r="J338" s="11"/>
      <c r="K338" s="11"/>
      <c r="L338" s="11"/>
      <c r="M338" s="11"/>
      <c r="N338" s="11"/>
      <c r="O338" s="11"/>
    </row>
    <row r="339" spans="2:15" ht="11.25" x14ac:dyDescent="0.2">
      <c r="B339" s="11"/>
      <c r="C339" s="11"/>
      <c r="D339" s="11"/>
      <c r="E339" s="11"/>
      <c r="F339" s="11"/>
      <c r="G339" s="11"/>
      <c r="H339" s="11"/>
      <c r="I339" s="11"/>
      <c r="J339" s="11"/>
      <c r="K339" s="11"/>
      <c r="L339" s="11"/>
      <c r="M339" s="11"/>
      <c r="N339" s="11"/>
      <c r="O339" s="11"/>
    </row>
    <row r="340" spans="2:15" ht="11.25" x14ac:dyDescent="0.2">
      <c r="B340" s="11"/>
      <c r="C340" s="11"/>
      <c r="D340" s="11"/>
      <c r="E340" s="11"/>
      <c r="F340" s="11"/>
      <c r="G340" s="11"/>
      <c r="H340" s="11"/>
      <c r="I340" s="11"/>
      <c r="J340" s="11"/>
      <c r="K340" s="11"/>
      <c r="L340" s="11"/>
      <c r="M340" s="11"/>
      <c r="N340" s="11"/>
      <c r="O340" s="11"/>
    </row>
    <row r="341" spans="2:15" ht="11.25" x14ac:dyDescent="0.2">
      <c r="B341" s="11"/>
      <c r="C341" s="11"/>
      <c r="D341" s="11"/>
      <c r="E341" s="11"/>
      <c r="F341" s="11"/>
      <c r="G341" s="11"/>
      <c r="H341" s="11"/>
      <c r="I341" s="11"/>
      <c r="J341" s="11"/>
      <c r="K341" s="11"/>
      <c r="L341" s="11"/>
      <c r="M341" s="11"/>
      <c r="N341" s="11"/>
      <c r="O341" s="11"/>
    </row>
    <row r="342" spans="2:15" ht="11.25" x14ac:dyDescent="0.2">
      <c r="B342" s="11"/>
      <c r="C342" s="11"/>
      <c r="D342" s="11"/>
      <c r="E342" s="11"/>
      <c r="F342" s="11"/>
      <c r="G342" s="11"/>
      <c r="H342" s="11"/>
      <c r="I342" s="11"/>
      <c r="J342" s="11"/>
      <c r="K342" s="11"/>
      <c r="L342" s="11"/>
      <c r="M342" s="11"/>
      <c r="N342" s="11"/>
      <c r="O342" s="11"/>
    </row>
    <row r="343" spans="2:15" ht="11.25" x14ac:dyDescent="0.2">
      <c r="B343" s="11"/>
      <c r="C343" s="11"/>
      <c r="D343" s="11"/>
      <c r="E343" s="11"/>
      <c r="F343" s="11"/>
      <c r="G343" s="11"/>
      <c r="H343" s="11"/>
      <c r="I343" s="11"/>
      <c r="J343" s="11"/>
      <c r="K343" s="11"/>
      <c r="L343" s="11"/>
      <c r="M343" s="11"/>
      <c r="N343" s="11"/>
      <c r="O343" s="11"/>
    </row>
    <row r="344" spans="2:15" ht="11.25" x14ac:dyDescent="0.2">
      <c r="B344" s="11"/>
      <c r="C344" s="11"/>
      <c r="D344" s="11"/>
      <c r="E344" s="11"/>
      <c r="F344" s="11"/>
      <c r="G344" s="11"/>
      <c r="H344" s="11"/>
      <c r="I344" s="11"/>
      <c r="J344" s="11"/>
      <c r="K344" s="11"/>
      <c r="L344" s="11"/>
      <c r="M344" s="11"/>
      <c r="N344" s="11"/>
      <c r="O344" s="11"/>
    </row>
    <row r="345" spans="2:15" ht="11.25" x14ac:dyDescent="0.2">
      <c r="B345" s="11"/>
      <c r="C345" s="11"/>
      <c r="D345" s="11"/>
      <c r="E345" s="11"/>
      <c r="F345" s="11"/>
      <c r="G345" s="11"/>
      <c r="H345" s="11"/>
      <c r="I345" s="11"/>
      <c r="J345" s="11"/>
      <c r="K345" s="11"/>
      <c r="L345" s="11"/>
      <c r="M345" s="11"/>
      <c r="N345" s="11"/>
      <c r="O345" s="11"/>
    </row>
    <row r="346" spans="2:15" ht="11.25" x14ac:dyDescent="0.2">
      <c r="B346" s="11"/>
      <c r="C346" s="11"/>
      <c r="D346" s="11"/>
      <c r="E346" s="11"/>
      <c r="F346" s="11"/>
      <c r="G346" s="11"/>
      <c r="H346" s="11"/>
      <c r="I346" s="11"/>
      <c r="J346" s="11"/>
      <c r="K346" s="11"/>
      <c r="L346" s="11"/>
      <c r="M346" s="11"/>
      <c r="N346" s="11"/>
      <c r="O346" s="11"/>
    </row>
    <row r="347" spans="2:15" ht="11.25" x14ac:dyDescent="0.2">
      <c r="B347" s="11"/>
      <c r="C347" s="11"/>
      <c r="D347" s="11"/>
      <c r="E347" s="11"/>
      <c r="F347" s="11"/>
      <c r="G347" s="11"/>
      <c r="H347" s="11"/>
      <c r="I347" s="11"/>
      <c r="J347" s="11"/>
      <c r="K347" s="11"/>
      <c r="L347" s="11"/>
      <c r="M347" s="11"/>
      <c r="N347" s="11"/>
      <c r="O347" s="11"/>
    </row>
    <row r="348" spans="2:15" ht="11.25" x14ac:dyDescent="0.2">
      <c r="B348" s="11"/>
      <c r="C348" s="11"/>
      <c r="D348" s="11"/>
      <c r="E348" s="11"/>
      <c r="F348" s="11"/>
      <c r="G348" s="11"/>
      <c r="H348" s="11"/>
      <c r="I348" s="11"/>
      <c r="J348" s="11"/>
      <c r="K348" s="11"/>
      <c r="L348" s="11"/>
      <c r="M348" s="11"/>
      <c r="N348" s="11"/>
      <c r="O348" s="11"/>
    </row>
    <row r="349" spans="2:15" ht="11.25" x14ac:dyDescent="0.2">
      <c r="B349" s="11"/>
      <c r="C349" s="11"/>
      <c r="D349" s="11"/>
      <c r="E349" s="11"/>
      <c r="F349" s="11"/>
      <c r="G349" s="11"/>
      <c r="H349" s="11"/>
      <c r="I349" s="11"/>
      <c r="J349" s="11"/>
      <c r="K349" s="11"/>
      <c r="L349" s="11"/>
      <c r="M349" s="11"/>
      <c r="N349" s="11"/>
      <c r="O349" s="11"/>
    </row>
    <row r="350" spans="2:15" ht="11.25" x14ac:dyDescent="0.2">
      <c r="B350" s="11"/>
      <c r="C350" s="11"/>
      <c r="D350" s="11"/>
      <c r="E350" s="11"/>
      <c r="F350" s="11"/>
      <c r="G350" s="11"/>
      <c r="H350" s="11"/>
      <c r="I350" s="11"/>
      <c r="J350" s="11"/>
      <c r="K350" s="11"/>
      <c r="L350" s="11"/>
      <c r="M350" s="11"/>
      <c r="N350" s="11"/>
      <c r="O350" s="11"/>
    </row>
    <row r="351" spans="2:15" ht="11.25" x14ac:dyDescent="0.2">
      <c r="B351" s="11"/>
      <c r="C351" s="11"/>
      <c r="D351" s="11"/>
      <c r="E351" s="11"/>
      <c r="F351" s="11"/>
      <c r="G351" s="11"/>
      <c r="H351" s="11"/>
      <c r="I351" s="11"/>
      <c r="J351" s="11"/>
      <c r="K351" s="11"/>
      <c r="L351" s="11"/>
      <c r="M351" s="11"/>
      <c r="N351" s="11"/>
      <c r="O351" s="11"/>
    </row>
    <row r="352" spans="2:15" ht="11.25" x14ac:dyDescent="0.2">
      <c r="B352" s="11"/>
      <c r="C352" s="11"/>
      <c r="D352" s="11"/>
      <c r="E352" s="11"/>
      <c r="F352" s="11"/>
      <c r="G352" s="11"/>
      <c r="H352" s="11"/>
      <c r="I352" s="11"/>
      <c r="J352" s="11"/>
      <c r="K352" s="11"/>
      <c r="L352" s="11"/>
      <c r="M352" s="11"/>
      <c r="N352" s="11"/>
      <c r="O352" s="11"/>
    </row>
    <row r="353" spans="2:15" ht="11.25" x14ac:dyDescent="0.2">
      <c r="B353" s="11"/>
      <c r="C353" s="11"/>
      <c r="D353" s="11"/>
      <c r="E353" s="11"/>
      <c r="F353" s="11"/>
      <c r="G353" s="11"/>
      <c r="H353" s="11"/>
      <c r="I353" s="11"/>
      <c r="J353" s="11"/>
      <c r="K353" s="11"/>
      <c r="L353" s="11"/>
      <c r="M353" s="11"/>
      <c r="N353" s="11"/>
      <c r="O353" s="11"/>
    </row>
    <row r="354" spans="2:15" ht="11.25" x14ac:dyDescent="0.2">
      <c r="B354" s="11"/>
      <c r="C354" s="11"/>
      <c r="D354" s="11"/>
      <c r="E354" s="11"/>
      <c r="F354" s="11"/>
      <c r="G354" s="11"/>
      <c r="H354" s="11"/>
      <c r="I354" s="11"/>
      <c r="J354" s="11"/>
      <c r="K354" s="11"/>
      <c r="L354" s="11"/>
      <c r="M354" s="11"/>
      <c r="N354" s="11"/>
      <c r="O354" s="11"/>
    </row>
    <row r="355" spans="2:15" ht="11.25" x14ac:dyDescent="0.2">
      <c r="B355" s="11"/>
      <c r="C355" s="11"/>
      <c r="D355" s="11"/>
      <c r="E355" s="11"/>
      <c r="F355" s="11"/>
      <c r="G355" s="11"/>
      <c r="H355" s="11"/>
      <c r="I355" s="11"/>
      <c r="J355" s="11"/>
      <c r="K355" s="11"/>
      <c r="L355" s="11"/>
      <c r="M355" s="11"/>
      <c r="N355" s="11"/>
      <c r="O355" s="11"/>
    </row>
    <row r="356" spans="2:15" ht="11.25" x14ac:dyDescent="0.2">
      <c r="B356" s="11"/>
      <c r="C356" s="11"/>
      <c r="D356" s="11"/>
      <c r="E356" s="11"/>
      <c r="F356" s="11"/>
      <c r="G356" s="11"/>
      <c r="H356" s="11"/>
      <c r="I356" s="11"/>
      <c r="J356" s="11"/>
      <c r="K356" s="11"/>
      <c r="L356" s="11"/>
      <c r="M356" s="11"/>
      <c r="N356" s="11"/>
      <c r="O356" s="11"/>
    </row>
    <row r="357" spans="2:15" ht="11.25" x14ac:dyDescent="0.2">
      <c r="B357" s="11"/>
      <c r="C357" s="11"/>
      <c r="D357" s="11"/>
      <c r="E357" s="11"/>
      <c r="F357" s="11"/>
      <c r="G357" s="11"/>
      <c r="H357" s="11"/>
      <c r="I357" s="11"/>
      <c r="J357" s="11"/>
      <c r="K357" s="11"/>
      <c r="L357" s="11"/>
      <c r="M357" s="11"/>
      <c r="N357" s="11"/>
      <c r="O357" s="11"/>
    </row>
    <row r="358" spans="2:15" ht="11.25" x14ac:dyDescent="0.2">
      <c r="B358" s="11"/>
      <c r="C358" s="11"/>
      <c r="D358" s="11"/>
      <c r="E358" s="11"/>
      <c r="F358" s="11"/>
      <c r="G358" s="11"/>
      <c r="H358" s="11"/>
      <c r="I358" s="11"/>
      <c r="J358" s="11"/>
      <c r="K358" s="11"/>
      <c r="L358" s="11"/>
      <c r="M358" s="11"/>
      <c r="N358" s="11"/>
      <c r="O358" s="11"/>
    </row>
    <row r="359" spans="2:15" ht="11.25" x14ac:dyDescent="0.2">
      <c r="B359" s="11"/>
      <c r="C359" s="11"/>
      <c r="D359" s="11"/>
      <c r="E359" s="11"/>
      <c r="F359" s="11"/>
      <c r="G359" s="11"/>
      <c r="H359" s="11"/>
      <c r="I359" s="11"/>
      <c r="J359" s="11"/>
      <c r="K359" s="11"/>
      <c r="L359" s="11"/>
      <c r="M359" s="11"/>
      <c r="N359" s="11"/>
      <c r="O359" s="11"/>
    </row>
    <row r="360" spans="2:15" ht="11.25" x14ac:dyDescent="0.2">
      <c r="B360" s="11"/>
      <c r="C360" s="11"/>
      <c r="D360" s="11"/>
      <c r="E360" s="11"/>
      <c r="F360" s="11"/>
      <c r="G360" s="11"/>
      <c r="H360" s="11"/>
      <c r="I360" s="11"/>
      <c r="J360" s="11"/>
      <c r="K360" s="11"/>
      <c r="L360" s="11"/>
      <c r="M360" s="11"/>
      <c r="N360" s="11"/>
      <c r="O360" s="11"/>
    </row>
    <row r="361" spans="2:15" ht="11.25" x14ac:dyDescent="0.2">
      <c r="B361" s="11"/>
      <c r="C361" s="11"/>
      <c r="D361" s="11"/>
      <c r="E361" s="11"/>
      <c r="F361" s="11"/>
      <c r="G361" s="11"/>
      <c r="H361" s="11"/>
      <c r="I361" s="11"/>
      <c r="J361" s="11"/>
      <c r="K361" s="11"/>
      <c r="L361" s="11"/>
      <c r="M361" s="11"/>
      <c r="N361" s="11"/>
      <c r="O361" s="11"/>
    </row>
    <row r="362" spans="2:15" ht="11.25" x14ac:dyDescent="0.2">
      <c r="B362" s="11"/>
      <c r="C362" s="11"/>
      <c r="D362" s="11"/>
      <c r="E362" s="11"/>
      <c r="F362" s="11"/>
      <c r="G362" s="11"/>
      <c r="H362" s="11"/>
      <c r="I362" s="11"/>
      <c r="J362" s="11"/>
      <c r="K362" s="11"/>
      <c r="L362" s="11"/>
      <c r="M362" s="11"/>
      <c r="N362" s="11"/>
      <c r="O362" s="11"/>
    </row>
    <row r="363" spans="2:15" ht="11.25" x14ac:dyDescent="0.2">
      <c r="B363" s="11"/>
      <c r="C363" s="11"/>
      <c r="D363" s="11"/>
      <c r="E363" s="11"/>
      <c r="F363" s="11"/>
      <c r="G363" s="11"/>
      <c r="H363" s="11"/>
      <c r="I363" s="11"/>
      <c r="J363" s="11"/>
      <c r="K363" s="11"/>
      <c r="L363" s="11"/>
      <c r="M363" s="11"/>
      <c r="N363" s="11"/>
      <c r="O363" s="11"/>
    </row>
    <row r="364" spans="2:15" ht="11.25" x14ac:dyDescent="0.2">
      <c r="B364" s="11"/>
      <c r="C364" s="11"/>
      <c r="D364" s="11"/>
      <c r="E364" s="11"/>
      <c r="F364" s="11"/>
      <c r="G364" s="11"/>
      <c r="H364" s="11"/>
      <c r="I364" s="11"/>
      <c r="J364" s="11"/>
      <c r="K364" s="11"/>
      <c r="L364" s="11"/>
      <c r="M364" s="11"/>
      <c r="N364" s="11"/>
      <c r="O364" s="11"/>
    </row>
    <row r="365" spans="2:15" ht="11.25" x14ac:dyDescent="0.2">
      <c r="B365" s="11"/>
      <c r="C365" s="11"/>
      <c r="D365" s="11"/>
      <c r="E365" s="11"/>
      <c r="F365" s="11"/>
      <c r="G365" s="11"/>
      <c r="H365" s="11"/>
      <c r="I365" s="11"/>
      <c r="J365" s="11"/>
      <c r="K365" s="11"/>
      <c r="L365" s="11"/>
      <c r="M365" s="11"/>
      <c r="N365" s="11"/>
      <c r="O365" s="11"/>
    </row>
    <row r="366" spans="2:15" ht="11.25" x14ac:dyDescent="0.2">
      <c r="B366" s="11"/>
      <c r="C366" s="11"/>
      <c r="D366" s="11"/>
      <c r="E366" s="11"/>
      <c r="F366" s="11"/>
      <c r="G366" s="11"/>
      <c r="H366" s="11"/>
      <c r="I366" s="11"/>
      <c r="J366" s="11"/>
      <c r="K366" s="11"/>
      <c r="L366" s="11"/>
      <c r="M366" s="11"/>
      <c r="N366" s="11"/>
      <c r="O366" s="11"/>
    </row>
    <row r="367" spans="2:15" ht="11.25" x14ac:dyDescent="0.2">
      <c r="B367" s="11"/>
      <c r="C367" s="11"/>
      <c r="D367" s="11"/>
      <c r="E367" s="11"/>
      <c r="F367" s="11"/>
      <c r="G367" s="11"/>
      <c r="H367" s="11"/>
      <c r="I367" s="11"/>
      <c r="J367" s="11"/>
      <c r="K367" s="11"/>
      <c r="L367" s="11"/>
      <c r="M367" s="11"/>
      <c r="N367" s="11"/>
      <c r="O367" s="11"/>
    </row>
    <row r="368" spans="2:15" ht="11.25" x14ac:dyDescent="0.2">
      <c r="B368" s="11"/>
      <c r="C368" s="11"/>
      <c r="D368" s="11"/>
      <c r="E368" s="11"/>
      <c r="F368" s="11"/>
      <c r="G368" s="11"/>
      <c r="H368" s="11"/>
      <c r="I368" s="11"/>
      <c r="J368" s="11"/>
      <c r="K368" s="11"/>
      <c r="L368" s="11"/>
      <c r="M368" s="11"/>
      <c r="N368" s="11"/>
      <c r="O368" s="11"/>
    </row>
    <row r="369" spans="2:15" ht="11.25" x14ac:dyDescent="0.2">
      <c r="B369" s="11"/>
      <c r="C369" s="11"/>
      <c r="D369" s="11"/>
      <c r="E369" s="11"/>
      <c r="F369" s="11"/>
      <c r="G369" s="11"/>
      <c r="H369" s="11"/>
      <c r="I369" s="11"/>
      <c r="J369" s="11"/>
      <c r="K369" s="11"/>
      <c r="L369" s="11"/>
      <c r="M369" s="11"/>
      <c r="N369" s="11"/>
      <c r="O369" s="11"/>
    </row>
    <row r="370" spans="2:15" ht="11.25" x14ac:dyDescent="0.2">
      <c r="B370" s="11"/>
      <c r="C370" s="11"/>
      <c r="D370" s="11"/>
      <c r="E370" s="11"/>
      <c r="F370" s="11"/>
      <c r="G370" s="11"/>
      <c r="H370" s="11"/>
      <c r="I370" s="11"/>
      <c r="J370" s="11"/>
      <c r="K370" s="11"/>
      <c r="L370" s="11"/>
      <c r="M370" s="11"/>
      <c r="N370" s="11"/>
      <c r="O370" s="11"/>
    </row>
    <row r="371" spans="2:15" ht="11.25" x14ac:dyDescent="0.2">
      <c r="B371" s="11"/>
      <c r="C371" s="11"/>
      <c r="D371" s="11"/>
      <c r="E371" s="11"/>
      <c r="F371" s="11"/>
      <c r="G371" s="11"/>
      <c r="H371" s="11"/>
      <c r="I371" s="11"/>
      <c r="J371" s="11"/>
      <c r="K371" s="11"/>
      <c r="L371" s="11"/>
      <c r="M371" s="11"/>
      <c r="N371" s="11"/>
      <c r="O371" s="11"/>
    </row>
    <row r="372" spans="2:15" ht="11.25" x14ac:dyDescent="0.2">
      <c r="B372" s="11"/>
      <c r="C372" s="11"/>
      <c r="D372" s="11"/>
      <c r="E372" s="11"/>
      <c r="F372" s="11"/>
      <c r="G372" s="11"/>
      <c r="H372" s="11"/>
      <c r="I372" s="11"/>
      <c r="J372" s="11"/>
      <c r="K372" s="11"/>
      <c r="L372" s="11"/>
      <c r="M372" s="11"/>
      <c r="N372" s="11"/>
      <c r="O372" s="11"/>
    </row>
    <row r="373" spans="2:15" ht="11.25" x14ac:dyDescent="0.2">
      <c r="B373" s="11"/>
      <c r="C373" s="11"/>
      <c r="D373" s="11"/>
      <c r="E373" s="11"/>
      <c r="F373" s="11"/>
      <c r="G373" s="11"/>
      <c r="H373" s="11"/>
      <c r="I373" s="11"/>
      <c r="J373" s="11"/>
      <c r="K373" s="11"/>
      <c r="L373" s="11"/>
      <c r="M373" s="11"/>
      <c r="N373" s="11"/>
      <c r="O373" s="11"/>
    </row>
    <row r="374" spans="2:15" ht="11.25" x14ac:dyDescent="0.2">
      <c r="B374" s="11"/>
      <c r="C374" s="11"/>
      <c r="D374" s="11"/>
      <c r="E374" s="11"/>
      <c r="F374" s="11"/>
      <c r="G374" s="11"/>
      <c r="H374" s="11"/>
      <c r="I374" s="11"/>
      <c r="J374" s="11"/>
      <c r="K374" s="11"/>
      <c r="L374" s="11"/>
      <c r="M374" s="11"/>
      <c r="N374" s="11"/>
      <c r="O374" s="11"/>
    </row>
    <row r="375" spans="2:15" ht="11.25" x14ac:dyDescent="0.2">
      <c r="B375" s="11"/>
      <c r="C375" s="11"/>
      <c r="D375" s="11"/>
      <c r="E375" s="11"/>
      <c r="F375" s="11"/>
      <c r="G375" s="11"/>
      <c r="H375" s="11"/>
      <c r="I375" s="11"/>
      <c r="J375" s="11"/>
      <c r="K375" s="11"/>
      <c r="L375" s="11"/>
      <c r="M375" s="11"/>
      <c r="N375" s="11"/>
      <c r="O375" s="11"/>
    </row>
    <row r="376" spans="2:15" ht="11.25" x14ac:dyDescent="0.2">
      <c r="B376" s="11"/>
      <c r="C376" s="11"/>
      <c r="D376" s="11"/>
      <c r="E376" s="11"/>
      <c r="F376" s="11"/>
      <c r="G376" s="11"/>
      <c r="H376" s="11"/>
      <c r="I376" s="11"/>
      <c r="J376" s="11"/>
      <c r="K376" s="11"/>
      <c r="L376" s="11"/>
      <c r="M376" s="11"/>
      <c r="N376" s="11"/>
      <c r="O376" s="11"/>
    </row>
    <row r="377" spans="2:15" ht="11.25" x14ac:dyDescent="0.2">
      <c r="B377" s="11"/>
      <c r="C377" s="11"/>
      <c r="D377" s="11"/>
      <c r="E377" s="11"/>
      <c r="F377" s="11"/>
      <c r="G377" s="11"/>
      <c r="H377" s="11"/>
      <c r="I377" s="11"/>
      <c r="J377" s="11"/>
      <c r="K377" s="11"/>
      <c r="L377" s="11"/>
      <c r="M377" s="11"/>
      <c r="N377" s="11"/>
      <c r="O377" s="11"/>
    </row>
    <row r="378" spans="2:15" ht="11.25" x14ac:dyDescent="0.2">
      <c r="B378" s="11"/>
      <c r="C378" s="11"/>
      <c r="D378" s="11"/>
      <c r="E378" s="11"/>
      <c r="F378" s="11"/>
      <c r="G378" s="11"/>
      <c r="H378" s="11"/>
      <c r="I378" s="11"/>
      <c r="J378" s="11"/>
      <c r="K378" s="11"/>
      <c r="L378" s="11"/>
      <c r="M378" s="11"/>
      <c r="N378" s="11"/>
      <c r="O378" s="11"/>
    </row>
    <row r="379" spans="2:15" ht="11.25" x14ac:dyDescent="0.2">
      <c r="B379" s="11"/>
      <c r="C379" s="11"/>
      <c r="D379" s="11"/>
      <c r="E379" s="11"/>
      <c r="F379" s="11"/>
      <c r="G379" s="11"/>
      <c r="H379" s="11"/>
      <c r="I379" s="11"/>
      <c r="J379" s="11"/>
      <c r="K379" s="11"/>
      <c r="L379" s="11"/>
      <c r="M379" s="11"/>
      <c r="N379" s="11"/>
      <c r="O379" s="11"/>
    </row>
    <row r="380" spans="2:15" ht="11.25" x14ac:dyDescent="0.2">
      <c r="B380" s="11"/>
      <c r="C380" s="11"/>
      <c r="D380" s="11"/>
      <c r="E380" s="11"/>
      <c r="F380" s="11"/>
      <c r="G380" s="11"/>
      <c r="H380" s="11"/>
      <c r="I380" s="11"/>
      <c r="J380" s="11"/>
      <c r="K380" s="11"/>
      <c r="L380" s="11"/>
      <c r="M380" s="11"/>
      <c r="N380" s="11"/>
      <c r="O380" s="11"/>
    </row>
    <row r="381" spans="2:15" ht="11.25" x14ac:dyDescent="0.2">
      <c r="B381" s="11"/>
      <c r="C381" s="11"/>
      <c r="D381" s="11"/>
      <c r="E381" s="11"/>
      <c r="F381" s="11"/>
      <c r="G381" s="11"/>
      <c r="H381" s="11"/>
      <c r="I381" s="11"/>
      <c r="J381" s="11"/>
      <c r="K381" s="11"/>
      <c r="L381" s="11"/>
      <c r="M381" s="11"/>
      <c r="N381" s="11"/>
      <c r="O381" s="11"/>
    </row>
    <row r="382" spans="2:15" ht="11.25" x14ac:dyDescent="0.2">
      <c r="B382" s="11"/>
      <c r="C382" s="11"/>
      <c r="D382" s="11"/>
      <c r="E382" s="11"/>
      <c r="F382" s="11"/>
      <c r="G382" s="11"/>
      <c r="H382" s="11"/>
      <c r="I382" s="11"/>
      <c r="J382" s="11"/>
      <c r="K382" s="11"/>
      <c r="L382" s="11"/>
      <c r="M382" s="11"/>
      <c r="N382" s="11"/>
      <c r="O382" s="11"/>
    </row>
    <row r="383" spans="2:15" ht="11.25" x14ac:dyDescent="0.2">
      <c r="B383" s="11"/>
      <c r="C383" s="11"/>
      <c r="D383" s="11"/>
      <c r="E383" s="11"/>
      <c r="F383" s="11"/>
      <c r="G383" s="11"/>
      <c r="H383" s="11"/>
      <c r="I383" s="11"/>
      <c r="J383" s="11"/>
      <c r="K383" s="11"/>
      <c r="L383" s="11"/>
      <c r="M383" s="11"/>
      <c r="N383" s="11"/>
      <c r="O383" s="11"/>
    </row>
    <row r="384" spans="2:15" ht="11.25" x14ac:dyDescent="0.2">
      <c r="B384" s="11"/>
      <c r="C384" s="11"/>
      <c r="D384" s="11"/>
      <c r="E384" s="11"/>
      <c r="F384" s="11"/>
      <c r="G384" s="11"/>
      <c r="H384" s="11"/>
      <c r="I384" s="11"/>
      <c r="J384" s="11"/>
      <c r="K384" s="11"/>
      <c r="L384" s="11"/>
      <c r="M384" s="11"/>
      <c r="N384" s="11"/>
      <c r="O384" s="11"/>
    </row>
    <row r="385" spans="2:15" ht="11.25" x14ac:dyDescent="0.2">
      <c r="B385" s="11"/>
      <c r="C385" s="11"/>
      <c r="D385" s="11"/>
      <c r="E385" s="11"/>
      <c r="F385" s="11"/>
      <c r="G385" s="11"/>
      <c r="H385" s="11"/>
      <c r="I385" s="11"/>
      <c r="J385" s="11"/>
      <c r="K385" s="11"/>
      <c r="L385" s="11"/>
      <c r="M385" s="11"/>
      <c r="N385" s="11"/>
      <c r="O385" s="11"/>
    </row>
    <row r="386" spans="2:15" ht="11.25" x14ac:dyDescent="0.2">
      <c r="B386" s="11"/>
      <c r="C386" s="11"/>
      <c r="D386" s="11"/>
      <c r="E386" s="11"/>
      <c r="F386" s="11"/>
      <c r="G386" s="11"/>
      <c r="H386" s="11"/>
      <c r="I386" s="11"/>
      <c r="J386" s="11"/>
      <c r="K386" s="11"/>
      <c r="L386" s="11"/>
      <c r="M386" s="11"/>
      <c r="N386" s="11"/>
      <c r="O386" s="11"/>
    </row>
    <row r="387" spans="2:15" ht="11.25" x14ac:dyDescent="0.2">
      <c r="B387" s="11"/>
      <c r="C387" s="11"/>
      <c r="D387" s="11"/>
      <c r="E387" s="11"/>
      <c r="F387" s="11"/>
      <c r="G387" s="11"/>
      <c r="H387" s="11"/>
      <c r="I387" s="11"/>
      <c r="J387" s="11"/>
      <c r="K387" s="11"/>
      <c r="L387" s="11"/>
      <c r="M387" s="11"/>
      <c r="N387" s="11"/>
      <c r="O387" s="11"/>
    </row>
    <row r="388" spans="2:15" ht="11.25" x14ac:dyDescent="0.2">
      <c r="B388" s="11"/>
      <c r="C388" s="11"/>
      <c r="D388" s="11"/>
      <c r="E388" s="11"/>
      <c r="F388" s="11"/>
      <c r="G388" s="11"/>
      <c r="H388" s="11"/>
      <c r="I388" s="11"/>
      <c r="J388" s="11"/>
      <c r="K388" s="11"/>
      <c r="L388" s="11"/>
      <c r="M388" s="11"/>
      <c r="N388" s="11"/>
      <c r="O388" s="11"/>
    </row>
    <row r="389" spans="2:15" ht="11.25" x14ac:dyDescent="0.2">
      <c r="B389" s="11"/>
      <c r="C389" s="11"/>
      <c r="D389" s="11"/>
      <c r="E389" s="11"/>
      <c r="F389" s="11"/>
      <c r="G389" s="11"/>
      <c r="H389" s="11"/>
      <c r="I389" s="11"/>
      <c r="J389" s="11"/>
      <c r="K389" s="11"/>
      <c r="L389" s="11"/>
      <c r="M389" s="11"/>
      <c r="N389" s="11"/>
      <c r="O389" s="11"/>
    </row>
    <row r="390" spans="2:15" ht="11.25" x14ac:dyDescent="0.2">
      <c r="B390" s="11"/>
      <c r="C390" s="11"/>
      <c r="D390" s="11"/>
      <c r="E390" s="11"/>
      <c r="F390" s="11"/>
      <c r="G390" s="11"/>
      <c r="H390" s="11"/>
      <c r="I390" s="11"/>
      <c r="J390" s="11"/>
      <c r="K390" s="11"/>
      <c r="L390" s="11"/>
      <c r="M390" s="11"/>
      <c r="N390" s="11"/>
      <c r="O390" s="11"/>
    </row>
    <row r="391" spans="2:15" ht="11.25" x14ac:dyDescent="0.2">
      <c r="B391" s="11"/>
      <c r="C391" s="11"/>
      <c r="D391" s="11"/>
      <c r="E391" s="11"/>
      <c r="F391" s="11"/>
      <c r="G391" s="11"/>
      <c r="H391" s="11"/>
      <c r="I391" s="11"/>
      <c r="J391" s="11"/>
      <c r="K391" s="11"/>
      <c r="L391" s="11"/>
      <c r="M391" s="11"/>
      <c r="N391" s="11"/>
      <c r="O391" s="11"/>
    </row>
    <row r="392" spans="2:15" ht="11.25" x14ac:dyDescent="0.2">
      <c r="B392" s="11"/>
      <c r="C392" s="11"/>
      <c r="D392" s="11"/>
      <c r="E392" s="11"/>
      <c r="F392" s="11"/>
      <c r="G392" s="11"/>
      <c r="H392" s="11"/>
      <c r="I392" s="11"/>
      <c r="J392" s="11"/>
      <c r="K392" s="11"/>
      <c r="L392" s="11"/>
      <c r="M392" s="11"/>
      <c r="N392" s="11"/>
      <c r="O392" s="11"/>
    </row>
    <row r="393" spans="2:15" ht="11.25" x14ac:dyDescent="0.2">
      <c r="B393" s="11"/>
      <c r="C393" s="11"/>
      <c r="D393" s="11"/>
      <c r="E393" s="11"/>
      <c r="F393" s="11"/>
      <c r="G393" s="11"/>
      <c r="H393" s="11"/>
      <c r="I393" s="11"/>
      <c r="J393" s="11"/>
      <c r="K393" s="11"/>
      <c r="L393" s="11"/>
      <c r="M393" s="11"/>
      <c r="N393" s="11"/>
      <c r="O393" s="11"/>
    </row>
    <row r="394" spans="2:15" ht="11.25" x14ac:dyDescent="0.2">
      <c r="B394" s="11"/>
      <c r="C394" s="11"/>
      <c r="D394" s="11"/>
      <c r="E394" s="11"/>
      <c r="F394" s="11"/>
      <c r="G394" s="11"/>
      <c r="H394" s="11"/>
      <c r="I394" s="11"/>
      <c r="J394" s="11"/>
      <c r="K394" s="11"/>
      <c r="L394" s="11"/>
      <c r="M394" s="11"/>
      <c r="N394" s="11"/>
      <c r="O394" s="11"/>
    </row>
    <row r="395" spans="2:15" ht="11.25" x14ac:dyDescent="0.2">
      <c r="B395" s="11"/>
      <c r="C395" s="11"/>
      <c r="D395" s="11"/>
      <c r="E395" s="11"/>
      <c r="F395" s="11"/>
      <c r="G395" s="11"/>
      <c r="H395" s="11"/>
      <c r="I395" s="11"/>
      <c r="J395" s="11"/>
      <c r="K395" s="11"/>
      <c r="L395" s="11"/>
      <c r="M395" s="11"/>
      <c r="N395" s="11"/>
      <c r="O395" s="11"/>
    </row>
    <row r="396" spans="2:15" ht="11.25" x14ac:dyDescent="0.2">
      <c r="B396" s="11"/>
      <c r="C396" s="11"/>
      <c r="D396" s="11"/>
      <c r="E396" s="11"/>
      <c r="F396" s="11"/>
      <c r="G396" s="11"/>
      <c r="H396" s="11"/>
      <c r="I396" s="11"/>
      <c r="J396" s="11"/>
      <c r="K396" s="11"/>
      <c r="L396" s="11"/>
      <c r="M396" s="11"/>
      <c r="N396" s="11"/>
      <c r="O396" s="11"/>
    </row>
    <row r="397" spans="2:15" ht="11.25" x14ac:dyDescent="0.2">
      <c r="B397" s="11"/>
      <c r="C397" s="11"/>
      <c r="D397" s="11"/>
      <c r="E397" s="11"/>
      <c r="F397" s="11"/>
      <c r="G397" s="11"/>
      <c r="H397" s="11"/>
      <c r="I397" s="11"/>
      <c r="J397" s="11"/>
      <c r="K397" s="11"/>
      <c r="L397" s="11"/>
      <c r="M397" s="11"/>
      <c r="N397" s="11"/>
      <c r="O397" s="11"/>
    </row>
    <row r="398" spans="2:15" ht="11.25" x14ac:dyDescent="0.2">
      <c r="B398" s="11"/>
      <c r="C398" s="11"/>
      <c r="D398" s="11"/>
      <c r="E398" s="11"/>
      <c r="F398" s="11"/>
      <c r="G398" s="11"/>
      <c r="H398" s="11"/>
      <c r="I398" s="11"/>
      <c r="J398" s="11"/>
      <c r="K398" s="11"/>
      <c r="L398" s="11"/>
      <c r="M398" s="11"/>
      <c r="N398" s="11"/>
      <c r="O398" s="11"/>
    </row>
    <row r="399" spans="2:15" ht="11.25" x14ac:dyDescent="0.2">
      <c r="B399" s="11"/>
      <c r="C399" s="11"/>
      <c r="D399" s="11"/>
      <c r="E399" s="11"/>
      <c r="F399" s="11"/>
      <c r="G399" s="11"/>
      <c r="H399" s="11"/>
      <c r="I399" s="11"/>
      <c r="J399" s="11"/>
      <c r="K399" s="11"/>
      <c r="L399" s="11"/>
      <c r="M399" s="11"/>
      <c r="N399" s="11"/>
      <c r="O399" s="11"/>
    </row>
    <row r="400" spans="2:15" ht="11.25" x14ac:dyDescent="0.2">
      <c r="B400" s="11"/>
      <c r="C400" s="11"/>
      <c r="D400" s="11"/>
      <c r="E400" s="11"/>
      <c r="F400" s="11"/>
      <c r="G400" s="11"/>
      <c r="H400" s="11"/>
      <c r="I400" s="11"/>
      <c r="J400" s="11"/>
      <c r="K400" s="11"/>
      <c r="L400" s="11"/>
      <c r="M400" s="11"/>
      <c r="N400" s="11"/>
      <c r="O400" s="11"/>
    </row>
    <row r="401" spans="2:15" ht="11.25" x14ac:dyDescent="0.2">
      <c r="B401" s="11"/>
      <c r="C401" s="11"/>
      <c r="D401" s="11"/>
      <c r="E401" s="11"/>
      <c r="F401" s="11"/>
      <c r="G401" s="11"/>
      <c r="H401" s="11"/>
      <c r="I401" s="11"/>
      <c r="J401" s="11"/>
      <c r="K401" s="11"/>
      <c r="L401" s="11"/>
      <c r="M401" s="11"/>
      <c r="N401" s="11"/>
      <c r="O401" s="11"/>
    </row>
    <row r="402" spans="2:15" ht="11.25" x14ac:dyDescent="0.2">
      <c r="B402" s="11"/>
      <c r="C402" s="11"/>
      <c r="D402" s="11"/>
      <c r="E402" s="11"/>
      <c r="F402" s="11"/>
      <c r="G402" s="11"/>
      <c r="H402" s="11"/>
      <c r="I402" s="11"/>
      <c r="J402" s="11"/>
      <c r="K402" s="11"/>
      <c r="L402" s="11"/>
      <c r="M402" s="11"/>
      <c r="N402" s="11"/>
      <c r="O402" s="11"/>
    </row>
    <row r="403" spans="2:15" ht="11.25" x14ac:dyDescent="0.2">
      <c r="B403" s="11"/>
      <c r="C403" s="11"/>
      <c r="D403" s="11"/>
      <c r="E403" s="11"/>
      <c r="F403" s="11"/>
      <c r="G403" s="11"/>
      <c r="H403" s="11"/>
      <c r="I403" s="11"/>
      <c r="J403" s="11"/>
      <c r="K403" s="11"/>
      <c r="L403" s="11"/>
      <c r="M403" s="11"/>
      <c r="N403" s="11"/>
      <c r="O403" s="11"/>
    </row>
    <row r="404" spans="2:15" ht="11.25" x14ac:dyDescent="0.2">
      <c r="B404" s="11"/>
      <c r="C404" s="11"/>
      <c r="D404" s="11"/>
      <c r="E404" s="11"/>
      <c r="F404" s="11"/>
      <c r="G404" s="11"/>
      <c r="H404" s="11"/>
      <c r="I404" s="11"/>
      <c r="J404" s="11"/>
      <c r="K404" s="11"/>
      <c r="L404" s="11"/>
      <c r="M404" s="11"/>
      <c r="N404" s="11"/>
      <c r="O404" s="11"/>
    </row>
    <row r="405" spans="2:15" ht="11.25" x14ac:dyDescent="0.2">
      <c r="B405" s="11"/>
      <c r="C405" s="11"/>
      <c r="D405" s="11"/>
      <c r="E405" s="11"/>
      <c r="F405" s="11"/>
      <c r="G405" s="11"/>
      <c r="H405" s="11"/>
      <c r="I405" s="11"/>
      <c r="J405" s="11"/>
      <c r="K405" s="11"/>
      <c r="L405" s="11"/>
      <c r="M405" s="11"/>
      <c r="N405" s="11"/>
      <c r="O405" s="11"/>
    </row>
    <row r="406" spans="2:15" ht="11.25" x14ac:dyDescent="0.2">
      <c r="B406" s="11"/>
      <c r="C406" s="11"/>
      <c r="D406" s="11"/>
      <c r="E406" s="11"/>
      <c r="F406" s="11"/>
      <c r="G406" s="11"/>
      <c r="H406" s="11"/>
      <c r="I406" s="11"/>
      <c r="J406" s="11"/>
      <c r="K406" s="11"/>
      <c r="L406" s="11"/>
      <c r="M406" s="11"/>
      <c r="N406" s="11"/>
      <c r="O406" s="11"/>
    </row>
    <row r="407" spans="2:15" ht="11.25" x14ac:dyDescent="0.2">
      <c r="B407" s="11"/>
      <c r="C407" s="11"/>
      <c r="D407" s="11"/>
      <c r="E407" s="11"/>
      <c r="F407" s="11"/>
      <c r="G407" s="11"/>
      <c r="H407" s="11"/>
      <c r="I407" s="11"/>
      <c r="J407" s="11"/>
      <c r="K407" s="11"/>
      <c r="L407" s="11"/>
      <c r="M407" s="11"/>
      <c r="N407" s="11"/>
      <c r="O407" s="11"/>
    </row>
    <row r="408" spans="2:15" ht="11.25" x14ac:dyDescent="0.2">
      <c r="B408" s="11"/>
      <c r="C408" s="11"/>
      <c r="D408" s="11"/>
      <c r="E408" s="11"/>
      <c r="F408" s="11"/>
      <c r="G408" s="11"/>
      <c r="H408" s="11"/>
      <c r="I408" s="11"/>
      <c r="J408" s="11"/>
      <c r="K408" s="11"/>
      <c r="L408" s="11"/>
      <c r="M408" s="11"/>
      <c r="N408" s="11"/>
      <c r="O408" s="11"/>
    </row>
    <row r="409" spans="2:15" ht="11.25" x14ac:dyDescent="0.2">
      <c r="B409" s="11"/>
      <c r="C409" s="11"/>
      <c r="D409" s="11"/>
      <c r="E409" s="11"/>
      <c r="F409" s="11"/>
      <c r="G409" s="11"/>
      <c r="H409" s="11"/>
      <c r="I409" s="11"/>
      <c r="J409" s="11"/>
      <c r="K409" s="11"/>
      <c r="L409" s="11"/>
      <c r="M409" s="11"/>
      <c r="N409" s="11"/>
      <c r="O409" s="11"/>
    </row>
    <row r="410" spans="2:15" ht="11.25" x14ac:dyDescent="0.2">
      <c r="B410" s="11"/>
      <c r="C410" s="11"/>
      <c r="D410" s="11"/>
      <c r="E410" s="11"/>
      <c r="F410" s="11"/>
      <c r="G410" s="11"/>
      <c r="H410" s="11"/>
      <c r="I410" s="11"/>
      <c r="J410" s="11"/>
      <c r="K410" s="11"/>
      <c r="L410" s="11"/>
      <c r="M410" s="11"/>
      <c r="N410" s="11"/>
      <c r="O410" s="11"/>
    </row>
    <row r="411" spans="2:15" ht="11.25" x14ac:dyDescent="0.2">
      <c r="B411" s="11"/>
      <c r="C411" s="11"/>
      <c r="D411" s="11"/>
      <c r="E411" s="11"/>
      <c r="F411" s="11"/>
      <c r="G411" s="11"/>
      <c r="H411" s="11"/>
      <c r="I411" s="11"/>
      <c r="J411" s="11"/>
      <c r="K411" s="11"/>
      <c r="L411" s="11"/>
      <c r="M411" s="11"/>
      <c r="N411" s="11"/>
      <c r="O411" s="11"/>
    </row>
    <row r="412" spans="2:15" ht="11.25" x14ac:dyDescent="0.2">
      <c r="B412" s="11"/>
      <c r="C412" s="11"/>
      <c r="D412" s="11"/>
      <c r="E412" s="11"/>
      <c r="F412" s="11"/>
      <c r="G412" s="11"/>
      <c r="H412" s="11"/>
      <c r="I412" s="11"/>
      <c r="J412" s="11"/>
      <c r="K412" s="11"/>
      <c r="L412" s="11"/>
      <c r="M412" s="11"/>
      <c r="N412" s="11"/>
      <c r="O412" s="11"/>
    </row>
    <row r="413" spans="2:15" ht="11.25" x14ac:dyDescent="0.2">
      <c r="B413" s="11"/>
      <c r="C413" s="11"/>
      <c r="D413" s="11"/>
      <c r="E413" s="11"/>
      <c r="F413" s="11"/>
      <c r="G413" s="11"/>
      <c r="H413" s="11"/>
      <c r="I413" s="11"/>
      <c r="J413" s="11"/>
      <c r="K413" s="11"/>
      <c r="L413" s="11"/>
      <c r="M413" s="11"/>
      <c r="N413" s="11"/>
      <c r="O413" s="11"/>
    </row>
    <row r="414" spans="2:15" ht="11.25" x14ac:dyDescent="0.2">
      <c r="B414" s="11"/>
      <c r="C414" s="11"/>
      <c r="D414" s="11"/>
      <c r="E414" s="11"/>
      <c r="F414" s="11"/>
      <c r="G414" s="11"/>
      <c r="H414" s="11"/>
      <c r="I414" s="11"/>
      <c r="J414" s="11"/>
      <c r="K414" s="11"/>
      <c r="L414" s="11"/>
      <c r="M414" s="11"/>
      <c r="N414" s="11"/>
      <c r="O414" s="11"/>
    </row>
    <row r="415" spans="2:15" ht="11.25" x14ac:dyDescent="0.2">
      <c r="B415" s="11"/>
      <c r="C415" s="11"/>
      <c r="D415" s="11"/>
      <c r="E415" s="11"/>
      <c r="F415" s="11"/>
      <c r="G415" s="11"/>
      <c r="H415" s="11"/>
      <c r="I415" s="11"/>
      <c r="J415" s="11"/>
      <c r="K415" s="11"/>
      <c r="L415" s="11"/>
      <c r="M415" s="11"/>
      <c r="N415" s="11"/>
      <c r="O415" s="11"/>
    </row>
    <row r="416" spans="2:15" ht="11.25" x14ac:dyDescent="0.2">
      <c r="B416" s="11"/>
      <c r="C416" s="11"/>
      <c r="D416" s="11"/>
      <c r="E416" s="11"/>
      <c r="F416" s="11"/>
      <c r="G416" s="11"/>
      <c r="H416" s="11"/>
      <c r="I416" s="11"/>
      <c r="J416" s="11"/>
      <c r="K416" s="11"/>
      <c r="L416" s="11"/>
      <c r="M416" s="11"/>
      <c r="N416" s="11"/>
      <c r="O416" s="11"/>
    </row>
    <row r="417" spans="2:15" ht="11.25" x14ac:dyDescent="0.2">
      <c r="B417" s="11"/>
      <c r="C417" s="11"/>
      <c r="D417" s="11"/>
      <c r="E417" s="11"/>
      <c r="F417" s="11"/>
      <c r="G417" s="11"/>
      <c r="H417" s="11"/>
      <c r="I417" s="11"/>
      <c r="J417" s="11"/>
      <c r="K417" s="11"/>
      <c r="L417" s="11"/>
      <c r="M417" s="11"/>
      <c r="N417" s="11"/>
      <c r="O417" s="11"/>
    </row>
    <row r="418" spans="2:15" ht="11.25" x14ac:dyDescent="0.2">
      <c r="B418" s="11"/>
      <c r="C418" s="11"/>
      <c r="D418" s="11"/>
      <c r="E418" s="11"/>
      <c r="F418" s="11"/>
      <c r="G418" s="11"/>
      <c r="H418" s="11"/>
      <c r="I418" s="11"/>
      <c r="J418" s="11"/>
      <c r="K418" s="11"/>
      <c r="L418" s="11"/>
      <c r="M418" s="11"/>
      <c r="N418" s="11"/>
      <c r="O418" s="11"/>
    </row>
    <row r="419" spans="2:15" ht="11.25" x14ac:dyDescent="0.2">
      <c r="B419" s="11"/>
      <c r="C419" s="11"/>
      <c r="D419" s="11"/>
      <c r="E419" s="11"/>
      <c r="F419" s="11"/>
      <c r="G419" s="11"/>
      <c r="H419" s="11"/>
      <c r="I419" s="11"/>
      <c r="J419" s="11"/>
      <c r="K419" s="11"/>
      <c r="L419" s="11"/>
      <c r="M419" s="11"/>
      <c r="N419" s="11"/>
      <c r="O419" s="11"/>
    </row>
    <row r="420" spans="2:15" ht="11.25" x14ac:dyDescent="0.2">
      <c r="B420" s="11"/>
      <c r="C420" s="11"/>
      <c r="D420" s="11"/>
      <c r="E420" s="11"/>
      <c r="F420" s="11"/>
      <c r="G420" s="11"/>
      <c r="H420" s="11"/>
      <c r="I420" s="11"/>
      <c r="J420" s="11"/>
      <c r="K420" s="11"/>
      <c r="L420" s="11"/>
      <c r="M420" s="11"/>
      <c r="N420" s="11"/>
      <c r="O420" s="11"/>
    </row>
    <row r="421" spans="2:15" ht="11.25" x14ac:dyDescent="0.2">
      <c r="B421" s="11"/>
      <c r="C421" s="11"/>
      <c r="D421" s="11"/>
      <c r="E421" s="11"/>
      <c r="F421" s="11"/>
      <c r="G421" s="11"/>
      <c r="H421" s="11"/>
      <c r="I421" s="11"/>
      <c r="J421" s="11"/>
      <c r="K421" s="11"/>
      <c r="L421" s="11"/>
      <c r="M421" s="11"/>
      <c r="N421" s="11"/>
      <c r="O421" s="11"/>
    </row>
    <row r="422" spans="2:15" ht="11.25" x14ac:dyDescent="0.2">
      <c r="B422" s="11"/>
      <c r="C422" s="11"/>
      <c r="D422" s="11"/>
      <c r="E422" s="11"/>
      <c r="F422" s="11"/>
      <c r="G422" s="11"/>
      <c r="H422" s="11"/>
      <c r="I422" s="11"/>
      <c r="J422" s="11"/>
      <c r="K422" s="11"/>
      <c r="L422" s="11"/>
      <c r="M422" s="11"/>
      <c r="N422" s="11"/>
      <c r="O422" s="11"/>
    </row>
    <row r="423" spans="2:15" ht="11.25" x14ac:dyDescent="0.2">
      <c r="B423" s="11"/>
      <c r="C423" s="11"/>
      <c r="D423" s="11"/>
      <c r="E423" s="11"/>
      <c r="F423" s="11"/>
      <c r="G423" s="11"/>
      <c r="H423" s="11"/>
      <c r="I423" s="11"/>
      <c r="J423" s="11"/>
      <c r="K423" s="11"/>
      <c r="L423" s="11"/>
      <c r="M423" s="11"/>
      <c r="N423" s="11"/>
      <c r="O423" s="11"/>
    </row>
    <row r="424" spans="2:15" ht="11.25" x14ac:dyDescent="0.2">
      <c r="B424" s="11"/>
      <c r="C424" s="11"/>
      <c r="D424" s="11"/>
      <c r="E424" s="11"/>
      <c r="F424" s="11"/>
      <c r="G424" s="11"/>
      <c r="H424" s="11"/>
      <c r="I424" s="11"/>
      <c r="J424" s="11"/>
      <c r="K424" s="11"/>
      <c r="L424" s="11"/>
      <c r="M424" s="11"/>
      <c r="N424" s="11"/>
      <c r="O424" s="11"/>
    </row>
    <row r="425" spans="2:15" ht="11.25" x14ac:dyDescent="0.2">
      <c r="B425" s="11"/>
      <c r="C425" s="11"/>
      <c r="D425" s="11"/>
      <c r="E425" s="11"/>
      <c r="F425" s="11"/>
      <c r="G425" s="11"/>
      <c r="H425" s="11"/>
      <c r="I425" s="11"/>
      <c r="J425" s="11"/>
      <c r="K425" s="11"/>
      <c r="L425" s="11"/>
      <c r="M425" s="11"/>
      <c r="N425" s="11"/>
      <c r="O425" s="11"/>
    </row>
    <row r="426" spans="2:15" ht="11.25" x14ac:dyDescent="0.2">
      <c r="B426" s="11"/>
      <c r="C426" s="11"/>
      <c r="D426" s="11"/>
      <c r="E426" s="11"/>
      <c r="F426" s="11"/>
      <c r="G426" s="11"/>
      <c r="H426" s="11"/>
      <c r="I426" s="11"/>
      <c r="J426" s="11"/>
      <c r="K426" s="11"/>
      <c r="L426" s="11"/>
      <c r="M426" s="11"/>
      <c r="N426" s="11"/>
      <c r="O426" s="11"/>
    </row>
    <row r="427" spans="2:15" ht="11.25" x14ac:dyDescent="0.2">
      <c r="B427" s="11"/>
      <c r="C427" s="11"/>
      <c r="D427" s="11"/>
      <c r="E427" s="11"/>
      <c r="F427" s="11"/>
      <c r="G427" s="11"/>
      <c r="H427" s="11"/>
      <c r="I427" s="11"/>
      <c r="J427" s="11"/>
      <c r="K427" s="11"/>
      <c r="L427" s="11"/>
      <c r="M427" s="11"/>
      <c r="N427" s="11"/>
      <c r="O427" s="11"/>
    </row>
    <row r="428" spans="2:15" ht="11.25" x14ac:dyDescent="0.2">
      <c r="B428" s="11"/>
      <c r="C428" s="11"/>
      <c r="D428" s="11"/>
      <c r="E428" s="11"/>
      <c r="F428" s="11"/>
      <c r="G428" s="11"/>
      <c r="H428" s="11"/>
      <c r="I428" s="11"/>
      <c r="J428" s="11"/>
      <c r="K428" s="11"/>
      <c r="L428" s="11"/>
      <c r="M428" s="11"/>
      <c r="N428" s="11"/>
      <c r="O428" s="11"/>
    </row>
    <row r="429" spans="2:15" ht="11.25" x14ac:dyDescent="0.2">
      <c r="B429" s="11"/>
      <c r="C429" s="11"/>
      <c r="D429" s="11"/>
      <c r="E429" s="11"/>
      <c r="F429" s="11"/>
      <c r="G429" s="11"/>
      <c r="H429" s="11"/>
      <c r="I429" s="11"/>
      <c r="J429" s="11"/>
      <c r="K429" s="11"/>
      <c r="L429" s="11"/>
      <c r="M429" s="11"/>
      <c r="N429" s="11"/>
      <c r="O429" s="11"/>
    </row>
    <row r="430" spans="2:15" ht="11.25" x14ac:dyDescent="0.2">
      <c r="B430" s="11"/>
      <c r="C430" s="11"/>
      <c r="D430" s="11"/>
      <c r="E430" s="11"/>
      <c r="F430" s="11"/>
      <c r="G430" s="11"/>
      <c r="H430" s="11"/>
      <c r="I430" s="11"/>
      <c r="J430" s="11"/>
      <c r="K430" s="11"/>
      <c r="L430" s="11"/>
      <c r="M430" s="11"/>
      <c r="N430" s="11"/>
      <c r="O430" s="11"/>
    </row>
    <row r="431" spans="2:15" ht="11.25" x14ac:dyDescent="0.2">
      <c r="B431" s="11"/>
      <c r="C431" s="11"/>
      <c r="D431" s="11"/>
      <c r="E431" s="11"/>
      <c r="F431" s="11"/>
      <c r="G431" s="11"/>
      <c r="H431" s="11"/>
      <c r="I431" s="11"/>
      <c r="J431" s="11"/>
      <c r="K431" s="11"/>
      <c r="L431" s="11"/>
      <c r="M431" s="11"/>
      <c r="N431" s="11"/>
      <c r="O431" s="11"/>
    </row>
    <row r="432" spans="2:15" ht="11.25" x14ac:dyDescent="0.2">
      <c r="B432" s="11"/>
      <c r="C432" s="11"/>
      <c r="D432" s="11"/>
      <c r="E432" s="11"/>
      <c r="F432" s="11"/>
      <c r="G432" s="11"/>
      <c r="H432" s="11"/>
      <c r="I432" s="11"/>
      <c r="J432" s="11"/>
      <c r="K432" s="11"/>
      <c r="L432" s="11"/>
      <c r="M432" s="11"/>
      <c r="N432" s="11"/>
      <c r="O432" s="11"/>
    </row>
    <row r="433" spans="2:15" ht="11.25" x14ac:dyDescent="0.2">
      <c r="B433" s="11"/>
      <c r="C433" s="11"/>
      <c r="D433" s="11"/>
      <c r="E433" s="11"/>
      <c r="F433" s="11"/>
      <c r="G433" s="11"/>
      <c r="H433" s="11"/>
      <c r="I433" s="11"/>
      <c r="J433" s="11"/>
      <c r="K433" s="11"/>
      <c r="L433" s="11"/>
      <c r="M433" s="11"/>
      <c r="N433" s="11"/>
      <c r="O433" s="11"/>
    </row>
    <row r="434" spans="2:15" ht="11.25" x14ac:dyDescent="0.2">
      <c r="B434" s="11"/>
      <c r="C434" s="11"/>
      <c r="D434" s="11"/>
      <c r="E434" s="11"/>
      <c r="F434" s="11"/>
      <c r="G434" s="11"/>
      <c r="H434" s="11"/>
      <c r="I434" s="11"/>
      <c r="J434" s="11"/>
      <c r="K434" s="11"/>
      <c r="L434" s="11"/>
      <c r="M434" s="11"/>
      <c r="N434" s="11"/>
      <c r="O434" s="11"/>
    </row>
    <row r="435" spans="2:15" ht="11.25" x14ac:dyDescent="0.2">
      <c r="B435" s="11"/>
      <c r="C435" s="11"/>
      <c r="D435" s="11"/>
      <c r="E435" s="11"/>
      <c r="F435" s="11"/>
      <c r="G435" s="11"/>
      <c r="H435" s="11"/>
      <c r="I435" s="11"/>
      <c r="J435" s="11"/>
      <c r="K435" s="11"/>
      <c r="L435" s="11"/>
      <c r="M435" s="11"/>
      <c r="N435" s="11"/>
      <c r="O435" s="11"/>
    </row>
    <row r="436" spans="2:15" ht="11.25" x14ac:dyDescent="0.2">
      <c r="B436" s="11"/>
      <c r="C436" s="11"/>
      <c r="D436" s="11"/>
      <c r="E436" s="11"/>
      <c r="F436" s="11"/>
      <c r="G436" s="11"/>
      <c r="H436" s="11"/>
      <c r="I436" s="11"/>
      <c r="J436" s="11"/>
      <c r="K436" s="11"/>
      <c r="L436" s="11"/>
      <c r="M436" s="11"/>
      <c r="N436" s="11"/>
      <c r="O436" s="11"/>
    </row>
    <row r="437" spans="2:15" ht="11.25" x14ac:dyDescent="0.2">
      <c r="B437" s="11"/>
      <c r="C437" s="11"/>
      <c r="D437" s="11"/>
      <c r="E437" s="11"/>
      <c r="F437" s="11"/>
      <c r="G437" s="11"/>
      <c r="H437" s="11"/>
      <c r="I437" s="11"/>
      <c r="J437" s="11"/>
      <c r="K437" s="11"/>
      <c r="L437" s="11"/>
      <c r="M437" s="11"/>
      <c r="N437" s="11"/>
      <c r="O437" s="11"/>
    </row>
    <row r="438" spans="2:15" ht="11.25" x14ac:dyDescent="0.2">
      <c r="B438" s="11"/>
      <c r="C438" s="11"/>
      <c r="D438" s="11"/>
      <c r="E438" s="11"/>
      <c r="F438" s="11"/>
      <c r="G438" s="11"/>
      <c r="H438" s="11"/>
      <c r="I438" s="11"/>
      <c r="J438" s="11"/>
      <c r="K438" s="11"/>
      <c r="L438" s="11"/>
      <c r="M438" s="11"/>
      <c r="N438" s="11"/>
      <c r="O438" s="11"/>
    </row>
    <row r="439" spans="2:15" ht="11.25" x14ac:dyDescent="0.2">
      <c r="B439" s="11"/>
      <c r="C439" s="11"/>
      <c r="D439" s="11"/>
      <c r="E439" s="11"/>
      <c r="F439" s="11"/>
      <c r="G439" s="11"/>
      <c r="H439" s="11"/>
      <c r="I439" s="11"/>
      <c r="J439" s="11"/>
      <c r="K439" s="11"/>
      <c r="L439" s="11"/>
      <c r="M439" s="11"/>
      <c r="N439" s="11"/>
      <c r="O439" s="11"/>
    </row>
    <row r="440" spans="2:15" ht="11.25" x14ac:dyDescent="0.2">
      <c r="B440" s="11"/>
      <c r="C440" s="11"/>
      <c r="D440" s="11"/>
      <c r="E440" s="11"/>
      <c r="F440" s="11"/>
      <c r="G440" s="11"/>
      <c r="H440" s="11"/>
      <c r="I440" s="11"/>
      <c r="J440" s="11"/>
      <c r="K440" s="11"/>
      <c r="L440" s="11"/>
      <c r="M440" s="11"/>
      <c r="N440" s="11"/>
      <c r="O440" s="11"/>
    </row>
    <row r="441" spans="2:15" ht="11.25" x14ac:dyDescent="0.2">
      <c r="B441" s="11"/>
      <c r="C441" s="11"/>
      <c r="D441" s="11"/>
      <c r="E441" s="11"/>
      <c r="F441" s="11"/>
      <c r="G441" s="11"/>
      <c r="H441" s="11"/>
      <c r="I441" s="11"/>
      <c r="J441" s="11"/>
      <c r="K441" s="11"/>
      <c r="L441" s="11"/>
      <c r="M441" s="11"/>
      <c r="N441" s="11"/>
      <c r="O441" s="11"/>
    </row>
    <row r="442" spans="2:15" ht="11.25" x14ac:dyDescent="0.2">
      <c r="B442" s="11"/>
      <c r="C442" s="11"/>
      <c r="D442" s="11"/>
      <c r="E442" s="11"/>
      <c r="F442" s="11"/>
      <c r="G442" s="11"/>
      <c r="H442" s="11"/>
      <c r="I442" s="11"/>
      <c r="J442" s="11"/>
      <c r="K442" s="11"/>
      <c r="L442" s="11"/>
      <c r="M442" s="11"/>
      <c r="N442" s="11"/>
      <c r="O442" s="11"/>
    </row>
    <row r="443" spans="2:15" ht="11.25" x14ac:dyDescent="0.2">
      <c r="B443" s="11"/>
      <c r="C443" s="11"/>
      <c r="D443" s="11"/>
      <c r="E443" s="11"/>
      <c r="F443" s="11"/>
      <c r="G443" s="11"/>
      <c r="H443" s="11"/>
      <c r="I443" s="11"/>
      <c r="J443" s="11"/>
      <c r="K443" s="11"/>
      <c r="L443" s="11"/>
      <c r="M443" s="11"/>
      <c r="N443" s="11"/>
      <c r="O443" s="11"/>
    </row>
    <row r="444" spans="2:15" ht="11.25" x14ac:dyDescent="0.2">
      <c r="B444" s="11"/>
      <c r="C444" s="11"/>
      <c r="D444" s="11"/>
      <c r="E444" s="11"/>
      <c r="F444" s="11"/>
      <c r="G444" s="11"/>
      <c r="H444" s="11"/>
      <c r="I444" s="11"/>
      <c r="J444" s="11"/>
      <c r="K444" s="11"/>
      <c r="L444" s="11"/>
      <c r="M444" s="11"/>
      <c r="N444" s="11"/>
      <c r="O444" s="11"/>
    </row>
    <row r="445" spans="2:15" ht="11.25" x14ac:dyDescent="0.2">
      <c r="B445" s="11"/>
      <c r="C445" s="11"/>
      <c r="D445" s="11"/>
      <c r="E445" s="11"/>
      <c r="F445" s="11"/>
      <c r="G445" s="11"/>
      <c r="H445" s="11"/>
      <c r="I445" s="11"/>
      <c r="J445" s="11"/>
      <c r="K445" s="11"/>
      <c r="L445" s="11"/>
      <c r="M445" s="11"/>
      <c r="N445" s="11"/>
      <c r="O445" s="11"/>
    </row>
    <row r="446" spans="2:15" ht="11.25" x14ac:dyDescent="0.2">
      <c r="B446" s="11"/>
      <c r="C446" s="11"/>
      <c r="D446" s="11"/>
      <c r="E446" s="11"/>
      <c r="F446" s="11"/>
      <c r="G446" s="11"/>
      <c r="H446" s="11"/>
      <c r="I446" s="11"/>
      <c r="J446" s="11"/>
      <c r="K446" s="11"/>
      <c r="L446" s="11"/>
      <c r="M446" s="11"/>
      <c r="N446" s="11"/>
      <c r="O446" s="11"/>
    </row>
    <row r="447" spans="2:15" ht="11.25" x14ac:dyDescent="0.2">
      <c r="B447" s="11"/>
      <c r="C447" s="11"/>
      <c r="D447" s="11"/>
      <c r="E447" s="11"/>
      <c r="F447" s="11"/>
      <c r="G447" s="11"/>
      <c r="H447" s="11"/>
      <c r="I447" s="11"/>
      <c r="J447" s="11"/>
      <c r="K447" s="11"/>
      <c r="L447" s="11"/>
      <c r="M447" s="11"/>
      <c r="N447" s="11"/>
      <c r="O447" s="11"/>
    </row>
    <row r="448" spans="2:15" ht="11.25" x14ac:dyDescent="0.2">
      <c r="B448" s="11"/>
      <c r="C448" s="11"/>
      <c r="D448" s="11"/>
      <c r="E448" s="11"/>
      <c r="F448" s="11"/>
      <c r="G448" s="11"/>
      <c r="H448" s="11"/>
      <c r="I448" s="11"/>
      <c r="J448" s="11"/>
      <c r="K448" s="11"/>
      <c r="L448" s="11"/>
      <c r="M448" s="11"/>
      <c r="N448" s="11"/>
      <c r="O448" s="11"/>
    </row>
    <row r="449" spans="2:15" ht="11.25" x14ac:dyDescent="0.2">
      <c r="B449" s="11"/>
      <c r="C449" s="11"/>
      <c r="D449" s="11"/>
      <c r="E449" s="11"/>
      <c r="F449" s="11"/>
      <c r="G449" s="11"/>
      <c r="H449" s="11"/>
      <c r="I449" s="11"/>
      <c r="J449" s="11"/>
      <c r="K449" s="11"/>
      <c r="L449" s="11"/>
      <c r="M449" s="11"/>
      <c r="N449" s="11"/>
      <c r="O449" s="11"/>
    </row>
    <row r="450" spans="2:15" ht="11.25" x14ac:dyDescent="0.2">
      <c r="B450" s="11"/>
      <c r="C450" s="11"/>
      <c r="D450" s="11"/>
      <c r="E450" s="11"/>
      <c r="F450" s="11"/>
      <c r="G450" s="11"/>
      <c r="H450" s="11"/>
      <c r="I450" s="11"/>
      <c r="J450" s="11"/>
      <c r="K450" s="11"/>
      <c r="L450" s="11"/>
      <c r="M450" s="11"/>
      <c r="N450" s="11"/>
      <c r="O450" s="11"/>
    </row>
    <row r="451" spans="2:15" ht="11.25" x14ac:dyDescent="0.2">
      <c r="B451" s="11"/>
      <c r="C451" s="11"/>
      <c r="D451" s="11"/>
      <c r="E451" s="11"/>
      <c r="F451" s="11"/>
      <c r="G451" s="11"/>
      <c r="H451" s="11"/>
      <c r="I451" s="11"/>
      <c r="J451" s="11"/>
      <c r="K451" s="11"/>
      <c r="L451" s="11"/>
      <c r="M451" s="11"/>
      <c r="N451" s="11"/>
      <c r="O451" s="11"/>
    </row>
    <row r="452" spans="2:15" ht="11.25" x14ac:dyDescent="0.2">
      <c r="B452" s="11"/>
      <c r="C452" s="11"/>
      <c r="D452" s="11"/>
      <c r="E452" s="11"/>
      <c r="F452" s="11"/>
      <c r="G452" s="11"/>
      <c r="H452" s="11"/>
      <c r="I452" s="11"/>
      <c r="J452" s="11"/>
      <c r="K452" s="11"/>
      <c r="L452" s="11"/>
      <c r="M452" s="11"/>
      <c r="N452" s="11"/>
      <c r="O452" s="11"/>
    </row>
    <row r="453" spans="2:15" ht="11.25" x14ac:dyDescent="0.2">
      <c r="B453" s="11"/>
      <c r="C453" s="11"/>
      <c r="D453" s="11"/>
      <c r="E453" s="11"/>
      <c r="F453" s="11"/>
      <c r="G453" s="11"/>
      <c r="H453" s="11"/>
      <c r="I453" s="11"/>
      <c r="J453" s="11"/>
      <c r="K453" s="11"/>
      <c r="L453" s="11"/>
      <c r="M453" s="11"/>
      <c r="N453" s="11"/>
      <c r="O453" s="11"/>
    </row>
    <row r="454" spans="2:15" ht="11.25" x14ac:dyDescent="0.2">
      <c r="B454" s="11"/>
      <c r="C454" s="11"/>
      <c r="D454" s="11"/>
      <c r="E454" s="11"/>
      <c r="F454" s="11"/>
      <c r="G454" s="11"/>
      <c r="H454" s="11"/>
      <c r="I454" s="11"/>
      <c r="J454" s="11"/>
      <c r="K454" s="11"/>
      <c r="L454" s="11"/>
      <c r="M454" s="11"/>
      <c r="N454" s="11"/>
      <c r="O454" s="11"/>
    </row>
    <row r="455" spans="2:15" ht="11.25" x14ac:dyDescent="0.2">
      <c r="B455" s="11"/>
      <c r="C455" s="11"/>
      <c r="D455" s="11"/>
      <c r="E455" s="11"/>
      <c r="F455" s="11"/>
      <c r="G455" s="11"/>
      <c r="H455" s="11"/>
      <c r="I455" s="11"/>
      <c r="J455" s="11"/>
      <c r="K455" s="11"/>
      <c r="L455" s="11"/>
      <c r="M455" s="11"/>
      <c r="N455" s="11"/>
      <c r="O455" s="11"/>
    </row>
    <row r="456" spans="2:15" ht="11.25" x14ac:dyDescent="0.2">
      <c r="B456" s="11"/>
      <c r="C456" s="11"/>
      <c r="D456" s="11"/>
      <c r="E456" s="11"/>
      <c r="F456" s="11"/>
      <c r="G456" s="11"/>
      <c r="H456" s="11"/>
      <c r="I456" s="11"/>
      <c r="J456" s="11"/>
      <c r="K456" s="11"/>
      <c r="L456" s="11"/>
      <c r="M456" s="11"/>
      <c r="N456" s="11"/>
      <c r="O456" s="11"/>
    </row>
    <row r="457" spans="2:15" ht="11.25" x14ac:dyDescent="0.2">
      <c r="B457" s="11"/>
      <c r="C457" s="11"/>
      <c r="D457" s="11"/>
      <c r="E457" s="11"/>
      <c r="F457" s="11"/>
      <c r="G457" s="11"/>
      <c r="H457" s="11"/>
      <c r="I457" s="11"/>
      <c r="J457" s="11"/>
      <c r="K457" s="11"/>
      <c r="L457" s="11"/>
      <c r="M457" s="11"/>
      <c r="N457" s="11"/>
      <c r="O457" s="11"/>
    </row>
    <row r="458" spans="2:15" ht="11.25" x14ac:dyDescent="0.2">
      <c r="B458" s="11"/>
      <c r="C458" s="11"/>
      <c r="D458" s="11"/>
      <c r="E458" s="11"/>
      <c r="F458" s="11"/>
      <c r="G458" s="11"/>
      <c r="H458" s="11"/>
      <c r="I458" s="11"/>
      <c r="J458" s="11"/>
      <c r="K458" s="11"/>
      <c r="L458" s="11"/>
      <c r="M458" s="11"/>
      <c r="N458" s="11"/>
      <c r="O458" s="11"/>
    </row>
    <row r="459" spans="2:15" ht="11.25" x14ac:dyDescent="0.2">
      <c r="B459" s="11"/>
      <c r="C459" s="11"/>
      <c r="D459" s="11"/>
      <c r="E459" s="11"/>
      <c r="F459" s="11"/>
      <c r="G459" s="11"/>
      <c r="H459" s="11"/>
      <c r="I459" s="11"/>
      <c r="J459" s="11"/>
      <c r="K459" s="11"/>
      <c r="L459" s="11"/>
      <c r="M459" s="11"/>
      <c r="N459" s="11"/>
      <c r="O459" s="11"/>
    </row>
    <row r="460" spans="2:15" ht="11.25" x14ac:dyDescent="0.2">
      <c r="B460" s="11"/>
      <c r="C460" s="11"/>
      <c r="D460" s="11"/>
      <c r="E460" s="11"/>
      <c r="F460" s="11"/>
      <c r="G460" s="11"/>
      <c r="H460" s="11"/>
      <c r="I460" s="11"/>
      <c r="J460" s="11"/>
      <c r="K460" s="11"/>
      <c r="L460" s="11"/>
      <c r="M460" s="11"/>
      <c r="N460" s="11"/>
      <c r="O460" s="11"/>
    </row>
    <row r="461" spans="2:15" ht="11.25" x14ac:dyDescent="0.2">
      <c r="B461" s="11"/>
      <c r="C461" s="11"/>
      <c r="D461" s="11"/>
      <c r="E461" s="11"/>
      <c r="F461" s="11"/>
      <c r="G461" s="11"/>
      <c r="H461" s="11"/>
      <c r="I461" s="11"/>
      <c r="J461" s="11"/>
      <c r="K461" s="11"/>
      <c r="L461" s="11"/>
      <c r="M461" s="11"/>
      <c r="N461" s="11"/>
      <c r="O461" s="11"/>
    </row>
    <row r="462" spans="2:15" ht="11.25" x14ac:dyDescent="0.2">
      <c r="B462" s="11"/>
      <c r="C462" s="11"/>
      <c r="D462" s="11"/>
      <c r="E462" s="11"/>
      <c r="F462" s="11"/>
      <c r="G462" s="11"/>
      <c r="H462" s="11"/>
      <c r="I462" s="11"/>
      <c r="J462" s="11"/>
      <c r="K462" s="11"/>
      <c r="L462" s="11"/>
      <c r="M462" s="11"/>
      <c r="N462" s="11"/>
      <c r="O462" s="11"/>
    </row>
    <row r="463" spans="2:15" ht="11.25" x14ac:dyDescent="0.2">
      <c r="B463" s="11"/>
      <c r="C463" s="11"/>
      <c r="D463" s="11"/>
      <c r="E463" s="11"/>
      <c r="F463" s="11"/>
      <c r="G463" s="11"/>
      <c r="H463" s="11"/>
      <c r="I463" s="11"/>
      <c r="J463" s="11"/>
      <c r="K463" s="11"/>
      <c r="L463" s="11"/>
      <c r="M463" s="11"/>
      <c r="N463" s="11"/>
      <c r="O463" s="11"/>
    </row>
    <row r="464" spans="2:15" ht="11.25" x14ac:dyDescent="0.2">
      <c r="B464" s="11"/>
      <c r="C464" s="11"/>
      <c r="D464" s="11"/>
      <c r="E464" s="11"/>
      <c r="F464" s="11"/>
      <c r="G464" s="11"/>
      <c r="H464" s="11"/>
      <c r="I464" s="11"/>
      <c r="J464" s="11"/>
      <c r="K464" s="11"/>
      <c r="L464" s="11"/>
      <c r="M464" s="11"/>
      <c r="N464" s="11"/>
      <c r="O464" s="11"/>
    </row>
    <row r="465" spans="2:15" ht="11.25" x14ac:dyDescent="0.2">
      <c r="B465" s="11"/>
      <c r="C465" s="11"/>
      <c r="D465" s="11"/>
      <c r="E465" s="11"/>
      <c r="F465" s="11"/>
      <c r="G465" s="11"/>
      <c r="H465" s="11"/>
      <c r="I465" s="11"/>
      <c r="J465" s="11"/>
      <c r="K465" s="11"/>
      <c r="L465" s="11"/>
      <c r="M465" s="11"/>
      <c r="N465" s="11"/>
      <c r="O465" s="11"/>
    </row>
    <row r="466" spans="2:15" ht="11.25" x14ac:dyDescent="0.2">
      <c r="B466" s="11"/>
      <c r="C466" s="11"/>
      <c r="D466" s="11"/>
      <c r="E466" s="11"/>
      <c r="F466" s="11"/>
      <c r="G466" s="11"/>
      <c r="H466" s="11"/>
      <c r="I466" s="11"/>
      <c r="J466" s="11"/>
      <c r="K466" s="11"/>
      <c r="L466" s="11"/>
      <c r="M466" s="11"/>
      <c r="N466" s="11"/>
      <c r="O466" s="11"/>
    </row>
    <row r="467" spans="2:15" ht="11.25" x14ac:dyDescent="0.2">
      <c r="B467" s="11"/>
      <c r="C467" s="11"/>
      <c r="D467" s="11"/>
      <c r="E467" s="11"/>
      <c r="F467" s="11"/>
      <c r="G467" s="11"/>
      <c r="H467" s="11"/>
      <c r="I467" s="11"/>
      <c r="J467" s="11"/>
      <c r="K467" s="11"/>
      <c r="L467" s="11"/>
      <c r="M467" s="11"/>
      <c r="N467" s="11"/>
      <c r="O467" s="11"/>
    </row>
    <row r="468" spans="2:15" ht="11.25" x14ac:dyDescent="0.2">
      <c r="B468" s="11"/>
      <c r="C468" s="11"/>
      <c r="D468" s="11"/>
      <c r="E468" s="11"/>
      <c r="F468" s="11"/>
      <c r="G468" s="11"/>
      <c r="H468" s="11"/>
      <c r="I468" s="11"/>
      <c r="J468" s="11"/>
      <c r="K468" s="11"/>
      <c r="L468" s="11"/>
      <c r="M468" s="11"/>
      <c r="N468" s="11"/>
      <c r="O468" s="11"/>
    </row>
    <row r="469" spans="2:15" ht="11.25" x14ac:dyDescent="0.2">
      <c r="B469" s="11"/>
      <c r="C469" s="11"/>
      <c r="D469" s="11"/>
      <c r="E469" s="11"/>
      <c r="F469" s="11"/>
      <c r="G469" s="11"/>
      <c r="H469" s="11"/>
      <c r="I469" s="11"/>
      <c r="J469" s="11"/>
      <c r="K469" s="11"/>
      <c r="L469" s="11"/>
      <c r="M469" s="11"/>
      <c r="N469" s="11"/>
      <c r="O469" s="11"/>
    </row>
    <row r="470" spans="2:15" ht="11.25" x14ac:dyDescent="0.2">
      <c r="B470" s="11"/>
      <c r="C470" s="11"/>
      <c r="D470" s="11"/>
      <c r="E470" s="11"/>
      <c r="F470" s="11"/>
      <c r="G470" s="11"/>
      <c r="H470" s="11"/>
      <c r="I470" s="11"/>
      <c r="J470" s="11"/>
      <c r="K470" s="11"/>
      <c r="L470" s="11"/>
      <c r="M470" s="11"/>
      <c r="N470" s="11"/>
      <c r="O470" s="11"/>
    </row>
    <row r="471" spans="2:15" ht="11.25" x14ac:dyDescent="0.2">
      <c r="B471" s="11"/>
      <c r="C471" s="11"/>
      <c r="D471" s="11"/>
      <c r="E471" s="11"/>
      <c r="F471" s="11"/>
      <c r="G471" s="11"/>
      <c r="H471" s="11"/>
      <c r="I471" s="11"/>
      <c r="J471" s="11"/>
      <c r="K471" s="11"/>
      <c r="L471" s="11"/>
      <c r="M471" s="11"/>
      <c r="N471" s="11"/>
      <c r="O471" s="11"/>
    </row>
    <row r="472" spans="2:15" ht="11.25" x14ac:dyDescent="0.2">
      <c r="B472" s="11"/>
      <c r="C472" s="11"/>
      <c r="D472" s="11"/>
      <c r="E472" s="11"/>
      <c r="F472" s="11"/>
      <c r="G472" s="11"/>
      <c r="H472" s="11"/>
      <c r="I472" s="11"/>
      <c r="J472" s="11"/>
      <c r="K472" s="11"/>
      <c r="L472" s="11"/>
      <c r="M472" s="11"/>
      <c r="N472" s="11"/>
      <c r="O472" s="11"/>
    </row>
    <row r="473" spans="2:15" ht="11.25" x14ac:dyDescent="0.2">
      <c r="B473" s="11"/>
      <c r="C473" s="11"/>
      <c r="D473" s="11"/>
      <c r="E473" s="11"/>
      <c r="F473" s="11"/>
      <c r="G473" s="11"/>
      <c r="H473" s="11"/>
      <c r="I473" s="11"/>
      <c r="J473" s="11"/>
      <c r="K473" s="11"/>
      <c r="L473" s="11"/>
      <c r="M473" s="11"/>
      <c r="N473" s="11"/>
      <c r="O473" s="11"/>
    </row>
    <row r="474" spans="2:15" ht="11.25" x14ac:dyDescent="0.2">
      <c r="B474" s="11"/>
      <c r="C474" s="11"/>
      <c r="D474" s="11"/>
      <c r="E474" s="11"/>
      <c r="F474" s="11"/>
      <c r="G474" s="11"/>
      <c r="H474" s="11"/>
      <c r="I474" s="11"/>
      <c r="J474" s="11"/>
      <c r="K474" s="11"/>
      <c r="L474" s="11"/>
      <c r="M474" s="11"/>
      <c r="N474" s="11"/>
      <c r="O474" s="11"/>
    </row>
    <row r="475" spans="2:15" ht="11.25" x14ac:dyDescent="0.2">
      <c r="B475" s="11"/>
      <c r="C475" s="11"/>
      <c r="D475" s="11"/>
      <c r="E475" s="11"/>
      <c r="F475" s="11"/>
      <c r="G475" s="11"/>
      <c r="H475" s="11"/>
      <c r="I475" s="11"/>
      <c r="J475" s="11"/>
      <c r="K475" s="11"/>
      <c r="L475" s="11"/>
      <c r="M475" s="11"/>
      <c r="N475" s="11"/>
      <c r="O475" s="11"/>
    </row>
    <row r="476" spans="2:15" ht="11.25" x14ac:dyDescent="0.2">
      <c r="B476" s="11"/>
      <c r="C476" s="11"/>
      <c r="D476" s="11"/>
      <c r="E476" s="11"/>
      <c r="F476" s="11"/>
      <c r="G476" s="11"/>
      <c r="H476" s="11"/>
      <c r="I476" s="11"/>
      <c r="J476" s="11"/>
      <c r="K476" s="11"/>
      <c r="L476" s="11"/>
      <c r="M476" s="11"/>
      <c r="N476" s="11"/>
      <c r="O476" s="11"/>
    </row>
    <row r="477" spans="2:15" ht="11.25" x14ac:dyDescent="0.2">
      <c r="B477" s="11"/>
      <c r="C477" s="11"/>
      <c r="D477" s="11"/>
      <c r="E477" s="11"/>
      <c r="F477" s="11"/>
      <c r="G477" s="11"/>
      <c r="H477" s="11"/>
      <c r="I477" s="11"/>
      <c r="J477" s="11"/>
      <c r="K477" s="11"/>
      <c r="L477" s="11"/>
      <c r="M477" s="11"/>
      <c r="N477" s="11"/>
      <c r="O477" s="11"/>
    </row>
    <row r="478" spans="2:15" ht="11.25" x14ac:dyDescent="0.2">
      <c r="B478" s="11"/>
      <c r="C478" s="11"/>
      <c r="D478" s="11"/>
      <c r="E478" s="11"/>
      <c r="F478" s="11"/>
      <c r="G478" s="11"/>
      <c r="H478" s="11"/>
      <c r="I478" s="11"/>
      <c r="J478" s="11"/>
      <c r="K478" s="11"/>
      <c r="L478" s="11"/>
      <c r="M478" s="11"/>
      <c r="N478" s="11"/>
      <c r="O478" s="11"/>
    </row>
    <row r="479" spans="2:15" ht="11.25" x14ac:dyDescent="0.2">
      <c r="B479" s="11"/>
      <c r="C479" s="11"/>
      <c r="D479" s="11"/>
      <c r="E479" s="11"/>
      <c r="F479" s="11"/>
      <c r="G479" s="11"/>
      <c r="H479" s="11"/>
      <c r="I479" s="11"/>
      <c r="J479" s="11"/>
      <c r="K479" s="11"/>
      <c r="L479" s="11"/>
      <c r="M479" s="11"/>
      <c r="N479" s="11"/>
      <c r="O479" s="11"/>
    </row>
    <row r="480" spans="2:15" ht="11.25" x14ac:dyDescent="0.2">
      <c r="B480" s="11"/>
      <c r="C480" s="11"/>
      <c r="D480" s="11"/>
      <c r="E480" s="11"/>
      <c r="F480" s="11"/>
      <c r="G480" s="11"/>
      <c r="H480" s="11"/>
      <c r="I480" s="11"/>
      <c r="J480" s="11"/>
      <c r="K480" s="11"/>
      <c r="L480" s="11"/>
      <c r="M480" s="11"/>
      <c r="N480" s="11"/>
      <c r="O480" s="11"/>
    </row>
    <row r="481" spans="2:15" ht="11.25" x14ac:dyDescent="0.2">
      <c r="B481" s="11"/>
      <c r="C481" s="11"/>
      <c r="D481" s="11"/>
      <c r="E481" s="11"/>
      <c r="F481" s="11"/>
      <c r="G481" s="11"/>
      <c r="H481" s="11"/>
      <c r="I481" s="11"/>
      <c r="J481" s="11"/>
      <c r="K481" s="11"/>
      <c r="L481" s="11"/>
      <c r="M481" s="11"/>
      <c r="N481" s="11"/>
      <c r="O481" s="11"/>
    </row>
    <row r="482" spans="2:15" ht="11.25" x14ac:dyDescent="0.2">
      <c r="B482" s="11"/>
      <c r="C482" s="11"/>
      <c r="D482" s="11"/>
      <c r="E482" s="11"/>
      <c r="F482" s="11"/>
      <c r="G482" s="11"/>
      <c r="H482" s="11"/>
      <c r="I482" s="11"/>
      <c r="J482" s="11"/>
      <c r="K482" s="11"/>
      <c r="L482" s="11"/>
      <c r="M482" s="11"/>
      <c r="N482" s="11"/>
      <c r="O482" s="11"/>
    </row>
    <row r="483" spans="2:15" ht="11.25" x14ac:dyDescent="0.2">
      <c r="B483" s="11"/>
      <c r="C483" s="11"/>
      <c r="D483" s="11"/>
      <c r="E483" s="11"/>
      <c r="F483" s="11"/>
      <c r="G483" s="11"/>
      <c r="H483" s="11"/>
      <c r="I483" s="11"/>
      <c r="J483" s="11"/>
      <c r="K483" s="11"/>
      <c r="L483" s="11"/>
      <c r="M483" s="11"/>
      <c r="N483" s="11"/>
      <c r="O483" s="11"/>
    </row>
    <row r="484" spans="2:15" ht="11.25" x14ac:dyDescent="0.2">
      <c r="B484" s="11"/>
      <c r="C484" s="11"/>
      <c r="D484" s="11"/>
      <c r="E484" s="11"/>
      <c r="F484" s="11"/>
      <c r="G484" s="11"/>
      <c r="H484" s="11"/>
      <c r="I484" s="11"/>
      <c r="J484" s="11"/>
      <c r="K484" s="11"/>
      <c r="L484" s="11"/>
      <c r="M484" s="11"/>
      <c r="N484" s="11"/>
      <c r="O484" s="11"/>
    </row>
    <row r="485" spans="2:15" ht="11.25" x14ac:dyDescent="0.2">
      <c r="B485" s="11"/>
      <c r="C485" s="11"/>
      <c r="D485" s="11"/>
      <c r="E485" s="11"/>
      <c r="F485" s="11"/>
      <c r="G485" s="11"/>
      <c r="H485" s="11"/>
      <c r="I485" s="11"/>
      <c r="J485" s="11"/>
      <c r="K485" s="11"/>
      <c r="L485" s="11"/>
      <c r="M485" s="11"/>
      <c r="N485" s="11"/>
      <c r="O485" s="11"/>
    </row>
    <row r="486" spans="2:15" ht="11.25" x14ac:dyDescent="0.2">
      <c r="B486" s="11"/>
      <c r="C486" s="11"/>
      <c r="D486" s="11"/>
      <c r="E486" s="11"/>
      <c r="F486" s="11"/>
      <c r="G486" s="11"/>
      <c r="H486" s="11"/>
      <c r="I486" s="11"/>
      <c r="J486" s="11"/>
      <c r="K486" s="11"/>
      <c r="L486" s="11"/>
      <c r="M486" s="11"/>
      <c r="N486" s="11"/>
      <c r="O486" s="11"/>
    </row>
    <row r="487" spans="2:15" ht="11.25" x14ac:dyDescent="0.2">
      <c r="B487" s="11"/>
      <c r="C487" s="11"/>
      <c r="D487" s="11"/>
      <c r="E487" s="11"/>
      <c r="F487" s="11"/>
      <c r="G487" s="11"/>
      <c r="H487" s="11"/>
      <c r="I487" s="11"/>
      <c r="J487" s="11"/>
      <c r="K487" s="11"/>
      <c r="L487" s="11"/>
      <c r="M487" s="11"/>
      <c r="N487" s="11"/>
      <c r="O487" s="11"/>
    </row>
    <row r="488" spans="2:15" ht="11.25" x14ac:dyDescent="0.2">
      <c r="B488" s="11"/>
      <c r="C488" s="11"/>
      <c r="D488" s="11"/>
      <c r="E488" s="11"/>
      <c r="F488" s="11"/>
      <c r="G488" s="11"/>
      <c r="H488" s="11"/>
      <c r="I488" s="11"/>
      <c r="J488" s="11"/>
      <c r="K488" s="11"/>
      <c r="L488" s="11"/>
      <c r="M488" s="11"/>
      <c r="N488" s="11"/>
      <c r="O488" s="11"/>
    </row>
    <row r="489" spans="2:15" ht="11.25" x14ac:dyDescent="0.2">
      <c r="B489" s="11"/>
      <c r="C489" s="11"/>
      <c r="D489" s="11"/>
      <c r="E489" s="11"/>
      <c r="F489" s="11"/>
      <c r="G489" s="11"/>
      <c r="H489" s="11"/>
      <c r="I489" s="11"/>
      <c r="J489" s="11"/>
      <c r="K489" s="11"/>
      <c r="L489" s="11"/>
      <c r="M489" s="11"/>
      <c r="N489" s="11"/>
      <c r="O489" s="11"/>
    </row>
    <row r="490" spans="2:15" ht="11.25" x14ac:dyDescent="0.2">
      <c r="B490" s="11"/>
      <c r="C490" s="11"/>
      <c r="D490" s="11"/>
      <c r="E490" s="11"/>
      <c r="F490" s="11"/>
      <c r="G490" s="11"/>
      <c r="H490" s="11"/>
      <c r="I490" s="11"/>
      <c r="J490" s="11"/>
      <c r="K490" s="11"/>
      <c r="L490" s="11"/>
      <c r="M490" s="11"/>
      <c r="N490" s="11"/>
      <c r="O490" s="11"/>
    </row>
    <row r="491" spans="2:15" ht="11.25" x14ac:dyDescent="0.2">
      <c r="B491" s="11"/>
      <c r="C491" s="11"/>
      <c r="D491" s="11"/>
      <c r="E491" s="11"/>
      <c r="F491" s="11"/>
      <c r="G491" s="11"/>
      <c r="H491" s="11"/>
      <c r="I491" s="11"/>
      <c r="J491" s="11"/>
      <c r="K491" s="11"/>
      <c r="L491" s="11"/>
      <c r="M491" s="11"/>
      <c r="N491" s="11"/>
      <c r="O491" s="11"/>
    </row>
    <row r="492" spans="2:15" ht="11.25" x14ac:dyDescent="0.2">
      <c r="B492" s="11"/>
      <c r="C492" s="11"/>
      <c r="D492" s="11"/>
      <c r="E492" s="11"/>
      <c r="F492" s="11"/>
      <c r="G492" s="11"/>
      <c r="H492" s="11"/>
      <c r="I492" s="11"/>
      <c r="J492" s="11"/>
      <c r="K492" s="11"/>
      <c r="L492" s="11"/>
      <c r="M492" s="11"/>
      <c r="N492" s="11"/>
      <c r="O492" s="11"/>
    </row>
    <row r="493" spans="2:15" ht="11.25" x14ac:dyDescent="0.2">
      <c r="B493" s="11"/>
      <c r="C493" s="11"/>
      <c r="D493" s="11"/>
      <c r="E493" s="11"/>
      <c r="F493" s="11"/>
      <c r="G493" s="11"/>
      <c r="H493" s="11"/>
      <c r="I493" s="11"/>
      <c r="J493" s="11"/>
      <c r="K493" s="11"/>
      <c r="L493" s="11"/>
      <c r="M493" s="11"/>
      <c r="N493" s="11"/>
      <c r="O493" s="11"/>
    </row>
    <row r="494" spans="2:15" ht="11.25" x14ac:dyDescent="0.2">
      <c r="B494" s="11"/>
      <c r="C494" s="11"/>
      <c r="D494" s="11"/>
      <c r="E494" s="11"/>
      <c r="F494" s="11"/>
      <c r="G494" s="11"/>
      <c r="H494" s="11"/>
      <c r="I494" s="11"/>
      <c r="J494" s="11"/>
      <c r="K494" s="11"/>
      <c r="L494" s="11"/>
      <c r="M494" s="11"/>
      <c r="N494" s="11"/>
      <c r="O494" s="11"/>
    </row>
    <row r="495" spans="2:15" ht="11.25" x14ac:dyDescent="0.2">
      <c r="B495" s="11"/>
      <c r="C495" s="11"/>
      <c r="D495" s="11"/>
      <c r="E495" s="11"/>
      <c r="F495" s="11"/>
      <c r="G495" s="11"/>
      <c r="H495" s="11"/>
      <c r="I495" s="11"/>
      <c r="J495" s="11"/>
      <c r="K495" s="11"/>
      <c r="L495" s="11"/>
      <c r="M495" s="11"/>
      <c r="N495" s="11"/>
      <c r="O495" s="11"/>
    </row>
    <row r="496" spans="2:15" ht="11.25" x14ac:dyDescent="0.2">
      <c r="B496" s="11"/>
      <c r="C496" s="11"/>
      <c r="D496" s="11"/>
      <c r="E496" s="11"/>
      <c r="F496" s="11"/>
      <c r="G496" s="11"/>
      <c r="H496" s="11"/>
      <c r="I496" s="11"/>
      <c r="J496" s="11"/>
      <c r="K496" s="11"/>
      <c r="L496" s="11"/>
      <c r="M496" s="11"/>
      <c r="N496" s="11"/>
      <c r="O496" s="11"/>
    </row>
    <row r="497" spans="2:15" ht="11.25" x14ac:dyDescent="0.2">
      <c r="B497" s="11"/>
      <c r="C497" s="11"/>
      <c r="D497" s="11"/>
      <c r="E497" s="11"/>
      <c r="F497" s="11"/>
      <c r="G497" s="11"/>
      <c r="H497" s="11"/>
      <c r="I497" s="11"/>
      <c r="J497" s="11"/>
      <c r="K497" s="11"/>
      <c r="L497" s="11"/>
      <c r="M497" s="11"/>
      <c r="N497" s="11"/>
      <c r="O497" s="11"/>
    </row>
    <row r="498" spans="2:15" ht="11.25" x14ac:dyDescent="0.2">
      <c r="B498" s="11"/>
      <c r="C498" s="11"/>
      <c r="D498" s="11"/>
      <c r="E498" s="11"/>
      <c r="F498" s="11"/>
      <c r="G498" s="11"/>
      <c r="H498" s="11"/>
      <c r="I498" s="11"/>
      <c r="J498" s="11"/>
      <c r="K498" s="11"/>
      <c r="L498" s="11"/>
      <c r="M498" s="11"/>
      <c r="N498" s="11"/>
      <c r="O498" s="11"/>
    </row>
    <row r="499" spans="2:15" ht="11.25" x14ac:dyDescent="0.2">
      <c r="B499" s="11"/>
      <c r="C499" s="11"/>
      <c r="D499" s="11"/>
      <c r="E499" s="11"/>
      <c r="F499" s="11"/>
      <c r="G499" s="11"/>
      <c r="H499" s="11"/>
      <c r="I499" s="11"/>
      <c r="J499" s="11"/>
      <c r="K499" s="11"/>
      <c r="L499" s="11"/>
      <c r="M499" s="11"/>
      <c r="N499" s="11"/>
      <c r="O499" s="11"/>
    </row>
    <row r="500" spans="2:15" ht="11.25" x14ac:dyDescent="0.2">
      <c r="B500" s="11"/>
      <c r="C500" s="11"/>
      <c r="D500" s="11"/>
      <c r="E500" s="11"/>
      <c r="F500" s="11"/>
      <c r="G500" s="11"/>
      <c r="H500" s="11"/>
      <c r="I500" s="11"/>
      <c r="J500" s="11"/>
      <c r="K500" s="11"/>
      <c r="L500" s="11"/>
      <c r="M500" s="11"/>
      <c r="N500" s="11"/>
      <c r="O500" s="11"/>
    </row>
    <row r="501" spans="2:15" ht="11.25" x14ac:dyDescent="0.2">
      <c r="B501" s="11"/>
      <c r="C501" s="11"/>
      <c r="D501" s="11"/>
      <c r="E501" s="11"/>
      <c r="F501" s="11"/>
      <c r="G501" s="11"/>
      <c r="H501" s="11"/>
      <c r="I501" s="11"/>
      <c r="J501" s="11"/>
      <c r="K501" s="11"/>
      <c r="L501" s="11"/>
      <c r="M501" s="11"/>
      <c r="N501" s="11"/>
      <c r="O501" s="11"/>
    </row>
    <row r="502" spans="2:15" ht="11.25" x14ac:dyDescent="0.2">
      <c r="B502" s="11"/>
      <c r="C502" s="11"/>
      <c r="D502" s="11"/>
      <c r="E502" s="11"/>
      <c r="F502" s="11"/>
      <c r="G502" s="11"/>
      <c r="H502" s="11"/>
      <c r="I502" s="11"/>
      <c r="J502" s="11"/>
      <c r="K502" s="11"/>
      <c r="L502" s="11"/>
      <c r="M502" s="11"/>
      <c r="N502" s="11"/>
      <c r="O502" s="11"/>
    </row>
    <row r="503" spans="2:15" ht="11.25" x14ac:dyDescent="0.2">
      <c r="B503" s="11"/>
      <c r="C503" s="11"/>
      <c r="D503" s="11"/>
      <c r="E503" s="11"/>
      <c r="F503" s="11"/>
      <c r="G503" s="11"/>
      <c r="H503" s="11"/>
      <c r="I503" s="11"/>
      <c r="J503" s="11"/>
      <c r="K503" s="11"/>
      <c r="L503" s="11"/>
      <c r="M503" s="11"/>
      <c r="N503" s="11"/>
      <c r="O503" s="11"/>
    </row>
    <row r="504" spans="2:15" ht="11.25" x14ac:dyDescent="0.2">
      <c r="B504" s="11"/>
      <c r="C504" s="11"/>
      <c r="D504" s="11"/>
      <c r="E504" s="11"/>
      <c r="F504" s="11"/>
      <c r="G504" s="11"/>
      <c r="H504" s="11"/>
      <c r="I504" s="11"/>
      <c r="J504" s="11"/>
      <c r="K504" s="11"/>
      <c r="L504" s="11"/>
      <c r="M504" s="11"/>
      <c r="N504" s="11"/>
      <c r="O504" s="11"/>
    </row>
    <row r="505" spans="2:15" ht="11.25" x14ac:dyDescent="0.2">
      <c r="B505" s="11"/>
      <c r="C505" s="11"/>
      <c r="D505" s="11"/>
      <c r="E505" s="11"/>
      <c r="F505" s="11"/>
      <c r="G505" s="11"/>
      <c r="H505" s="11"/>
      <c r="I505" s="11"/>
      <c r="J505" s="11"/>
      <c r="K505" s="11"/>
      <c r="L505" s="11"/>
      <c r="M505" s="11"/>
      <c r="N505" s="11"/>
      <c r="O505" s="11"/>
    </row>
    <row r="506" spans="2:15" ht="11.25" x14ac:dyDescent="0.2">
      <c r="B506" s="11"/>
      <c r="C506" s="11"/>
      <c r="D506" s="11"/>
      <c r="E506" s="11"/>
      <c r="F506" s="11"/>
      <c r="G506" s="11"/>
      <c r="H506" s="11"/>
      <c r="I506" s="11"/>
      <c r="J506" s="11"/>
      <c r="K506" s="11"/>
      <c r="L506" s="11"/>
      <c r="M506" s="11"/>
      <c r="N506" s="11"/>
      <c r="O506" s="11"/>
    </row>
    <row r="507" spans="2:15" ht="11.25" x14ac:dyDescent="0.2">
      <c r="B507" s="11"/>
      <c r="C507" s="11"/>
      <c r="D507" s="11"/>
      <c r="E507" s="11"/>
      <c r="F507" s="11"/>
      <c r="G507" s="11"/>
      <c r="H507" s="11"/>
      <c r="I507" s="11"/>
      <c r="J507" s="11"/>
      <c r="K507" s="11"/>
      <c r="L507" s="11"/>
      <c r="M507" s="11"/>
      <c r="N507" s="11"/>
      <c r="O507" s="11"/>
    </row>
    <row r="508" spans="2:15" ht="11.25" x14ac:dyDescent="0.2">
      <c r="B508" s="11"/>
      <c r="C508" s="11"/>
      <c r="D508" s="11"/>
      <c r="E508" s="11"/>
      <c r="F508" s="11"/>
      <c r="G508" s="11"/>
      <c r="H508" s="11"/>
      <c r="I508" s="11"/>
      <c r="J508" s="11"/>
      <c r="K508" s="11"/>
      <c r="L508" s="11"/>
      <c r="M508" s="11"/>
      <c r="N508" s="11"/>
      <c r="O508" s="11"/>
    </row>
    <row r="509" spans="2:15" ht="11.25" x14ac:dyDescent="0.2">
      <c r="B509" s="11"/>
      <c r="C509" s="11"/>
      <c r="D509" s="11"/>
      <c r="E509" s="11"/>
      <c r="F509" s="11"/>
      <c r="G509" s="11"/>
      <c r="H509" s="11"/>
      <c r="I509" s="11"/>
      <c r="J509" s="11"/>
      <c r="K509" s="11"/>
      <c r="L509" s="11"/>
      <c r="M509" s="11"/>
      <c r="N509" s="11"/>
      <c r="O509" s="11"/>
    </row>
    <row r="510" spans="2:15" ht="11.25" x14ac:dyDescent="0.2">
      <c r="B510" s="11"/>
      <c r="C510" s="11"/>
      <c r="D510" s="11"/>
      <c r="E510" s="11"/>
      <c r="F510" s="11"/>
      <c r="G510" s="11"/>
      <c r="H510" s="11"/>
      <c r="I510" s="11"/>
      <c r="J510" s="11"/>
      <c r="K510" s="11"/>
      <c r="L510" s="11"/>
      <c r="M510" s="11"/>
      <c r="N510" s="11"/>
      <c r="O510" s="11"/>
    </row>
    <row r="511" spans="2:15" ht="11.25" x14ac:dyDescent="0.2">
      <c r="B511" s="11"/>
      <c r="C511" s="11"/>
      <c r="D511" s="11"/>
      <c r="E511" s="11"/>
      <c r="F511" s="11"/>
      <c r="G511" s="11"/>
      <c r="H511" s="11"/>
      <c r="I511" s="11"/>
      <c r="J511" s="11"/>
      <c r="K511" s="11"/>
      <c r="L511" s="11"/>
      <c r="M511" s="11"/>
      <c r="N511" s="11"/>
      <c r="O511" s="11"/>
    </row>
    <row r="512" spans="2:15" ht="11.25" x14ac:dyDescent="0.2">
      <c r="B512" s="11"/>
      <c r="C512" s="11"/>
      <c r="D512" s="11"/>
      <c r="E512" s="11"/>
      <c r="F512" s="11"/>
      <c r="G512" s="11"/>
      <c r="H512" s="11"/>
      <c r="I512" s="11"/>
      <c r="J512" s="11"/>
      <c r="K512" s="11"/>
      <c r="L512" s="11"/>
      <c r="M512" s="11"/>
      <c r="N512" s="11"/>
      <c r="O512" s="11"/>
    </row>
    <row r="513" spans="2:15" ht="11.25" x14ac:dyDescent="0.2">
      <c r="B513" s="11"/>
      <c r="C513" s="11"/>
      <c r="D513" s="11"/>
      <c r="E513" s="11"/>
      <c r="F513" s="11"/>
      <c r="G513" s="11"/>
      <c r="H513" s="11"/>
      <c r="I513" s="11"/>
      <c r="J513" s="11"/>
      <c r="K513" s="11"/>
      <c r="L513" s="11"/>
      <c r="M513" s="11"/>
      <c r="N513" s="11"/>
      <c r="O513" s="11"/>
    </row>
    <row r="514" spans="2:15" ht="11.25" x14ac:dyDescent="0.2">
      <c r="B514" s="11"/>
      <c r="C514" s="11"/>
      <c r="D514" s="11"/>
      <c r="E514" s="11"/>
      <c r="F514" s="11"/>
      <c r="G514" s="11"/>
      <c r="H514" s="11"/>
      <c r="I514" s="11"/>
      <c r="J514" s="11"/>
      <c r="K514" s="11"/>
      <c r="L514" s="11"/>
      <c r="M514" s="11"/>
      <c r="N514" s="11"/>
      <c r="O514" s="11"/>
    </row>
    <row r="515" spans="2:15" ht="11.25" x14ac:dyDescent="0.2">
      <c r="B515" s="11"/>
      <c r="C515" s="11"/>
      <c r="D515" s="11"/>
      <c r="E515" s="11"/>
      <c r="F515" s="11"/>
      <c r="G515" s="11"/>
      <c r="H515" s="11"/>
      <c r="I515" s="11"/>
      <c r="J515" s="11"/>
      <c r="K515" s="11"/>
      <c r="L515" s="11"/>
      <c r="M515" s="11"/>
      <c r="N515" s="11"/>
      <c r="O515" s="11"/>
    </row>
    <row r="516" spans="2:15" ht="11.25" x14ac:dyDescent="0.2">
      <c r="B516" s="11"/>
      <c r="C516" s="11"/>
      <c r="D516" s="11"/>
      <c r="E516" s="11"/>
      <c r="F516" s="11"/>
      <c r="G516" s="11"/>
      <c r="H516" s="11"/>
      <c r="I516" s="11"/>
      <c r="J516" s="11"/>
      <c r="K516" s="11"/>
      <c r="L516" s="11"/>
      <c r="M516" s="11"/>
      <c r="N516" s="11"/>
      <c r="O516" s="11"/>
    </row>
    <row r="517" spans="2:15" ht="11.25" x14ac:dyDescent="0.2">
      <c r="B517" s="11"/>
      <c r="C517" s="11"/>
      <c r="D517" s="11"/>
      <c r="E517" s="11"/>
      <c r="F517" s="11"/>
      <c r="G517" s="11"/>
      <c r="H517" s="11"/>
      <c r="I517" s="11"/>
      <c r="J517" s="11"/>
      <c r="K517" s="11"/>
      <c r="L517" s="11"/>
      <c r="M517" s="11"/>
      <c r="N517" s="11"/>
      <c r="O517" s="11"/>
    </row>
    <row r="518" spans="2:15" ht="11.25" x14ac:dyDescent="0.2">
      <c r="B518" s="11"/>
      <c r="C518" s="11"/>
      <c r="D518" s="11"/>
      <c r="E518" s="11"/>
      <c r="F518" s="11"/>
      <c r="G518" s="11"/>
      <c r="H518" s="11"/>
      <c r="I518" s="11"/>
      <c r="J518" s="11"/>
      <c r="K518" s="11"/>
      <c r="L518" s="11"/>
      <c r="M518" s="11"/>
      <c r="N518" s="11"/>
      <c r="O518" s="11"/>
    </row>
    <row r="519" spans="2:15" ht="11.25" x14ac:dyDescent="0.2">
      <c r="B519" s="11"/>
      <c r="C519" s="11"/>
      <c r="D519" s="11"/>
      <c r="E519" s="11"/>
      <c r="F519" s="11"/>
      <c r="G519" s="11"/>
      <c r="H519" s="11"/>
      <c r="I519" s="11"/>
      <c r="J519" s="11"/>
      <c r="K519" s="11"/>
      <c r="L519" s="11"/>
      <c r="M519" s="11"/>
      <c r="N519" s="11"/>
      <c r="O519" s="11"/>
    </row>
    <row r="520" spans="2:15" ht="11.25" x14ac:dyDescent="0.2">
      <c r="B520" s="11"/>
      <c r="C520" s="11"/>
      <c r="D520" s="11"/>
      <c r="E520" s="11"/>
      <c r="F520" s="11"/>
      <c r="G520" s="11"/>
      <c r="H520" s="11"/>
      <c r="I520" s="11"/>
      <c r="J520" s="11"/>
      <c r="K520" s="11"/>
      <c r="L520" s="11"/>
      <c r="M520" s="11"/>
      <c r="N520" s="11"/>
      <c r="O520" s="11"/>
    </row>
    <row r="521" spans="2:15" ht="11.25" x14ac:dyDescent="0.2">
      <c r="B521" s="11"/>
      <c r="C521" s="11"/>
      <c r="D521" s="11"/>
      <c r="E521" s="11"/>
      <c r="F521" s="11"/>
      <c r="G521" s="11"/>
      <c r="H521" s="11"/>
      <c r="I521" s="11"/>
      <c r="J521" s="11"/>
      <c r="K521" s="11"/>
      <c r="L521" s="11"/>
      <c r="M521" s="11"/>
      <c r="N521" s="11"/>
      <c r="O521" s="11"/>
    </row>
    <row r="522" spans="2:15" ht="11.25" x14ac:dyDescent="0.2">
      <c r="B522" s="11"/>
      <c r="C522" s="11"/>
      <c r="D522" s="11"/>
      <c r="E522" s="11"/>
      <c r="F522" s="11"/>
      <c r="G522" s="11"/>
      <c r="H522" s="11"/>
      <c r="I522" s="11"/>
      <c r="J522" s="11"/>
      <c r="K522" s="11"/>
      <c r="L522" s="11"/>
      <c r="M522" s="11"/>
      <c r="N522" s="11"/>
      <c r="O522" s="11"/>
    </row>
    <row r="523" spans="2:15" ht="11.25" x14ac:dyDescent="0.2">
      <c r="B523" s="11"/>
      <c r="C523" s="11"/>
      <c r="D523" s="11"/>
      <c r="E523" s="11"/>
      <c r="F523" s="11"/>
      <c r="G523" s="11"/>
      <c r="H523" s="11"/>
      <c r="I523" s="11"/>
      <c r="J523" s="11"/>
      <c r="K523" s="11"/>
      <c r="L523" s="11"/>
      <c r="M523" s="11"/>
      <c r="N523" s="11"/>
      <c r="O523" s="11"/>
    </row>
    <row r="524" spans="2:15" ht="11.25" x14ac:dyDescent="0.2">
      <c r="B524" s="11"/>
      <c r="C524" s="11"/>
      <c r="D524" s="11"/>
      <c r="E524" s="11"/>
      <c r="F524" s="11"/>
      <c r="G524" s="11"/>
      <c r="H524" s="11"/>
      <c r="I524" s="11"/>
      <c r="J524" s="11"/>
      <c r="K524" s="11"/>
      <c r="L524" s="11"/>
      <c r="M524" s="11"/>
      <c r="N524" s="11"/>
      <c r="O524" s="11"/>
    </row>
    <row r="525" spans="2:15" ht="11.25" x14ac:dyDescent="0.2">
      <c r="B525" s="11"/>
      <c r="C525" s="11"/>
      <c r="D525" s="11"/>
      <c r="E525" s="11"/>
      <c r="F525" s="11"/>
      <c r="G525" s="11"/>
      <c r="H525" s="11"/>
      <c r="I525" s="11"/>
      <c r="J525" s="11"/>
      <c r="K525" s="11"/>
      <c r="L525" s="11"/>
      <c r="M525" s="11"/>
      <c r="N525" s="11"/>
      <c r="O525" s="11"/>
    </row>
    <row r="526" spans="2:15" ht="11.25" x14ac:dyDescent="0.2">
      <c r="B526" s="11"/>
      <c r="C526" s="11"/>
      <c r="D526" s="11"/>
      <c r="E526" s="11"/>
      <c r="F526" s="11"/>
      <c r="G526" s="11"/>
      <c r="H526" s="11"/>
      <c r="I526" s="11"/>
      <c r="J526" s="11"/>
      <c r="K526" s="11"/>
      <c r="L526" s="11"/>
      <c r="M526" s="11"/>
      <c r="N526" s="11"/>
      <c r="O526" s="11"/>
    </row>
    <row r="527" spans="2:15" ht="11.25" x14ac:dyDescent="0.2">
      <c r="B527" s="11"/>
      <c r="C527" s="11"/>
      <c r="D527" s="11"/>
      <c r="E527" s="11"/>
      <c r="F527" s="11"/>
      <c r="G527" s="11"/>
      <c r="H527" s="11"/>
      <c r="I527" s="11"/>
      <c r="J527" s="11"/>
      <c r="K527" s="11"/>
      <c r="L527" s="11"/>
      <c r="M527" s="11"/>
      <c r="N527" s="11"/>
      <c r="O527" s="11"/>
    </row>
    <row r="528" spans="2:15" ht="11.25" x14ac:dyDescent="0.2">
      <c r="B528" s="11"/>
      <c r="C528" s="11"/>
      <c r="D528" s="11"/>
      <c r="E528" s="11"/>
      <c r="F528" s="11"/>
      <c r="G528" s="11"/>
      <c r="H528" s="11"/>
      <c r="I528" s="11"/>
      <c r="J528" s="11"/>
      <c r="K528" s="11"/>
      <c r="L528" s="11"/>
      <c r="M528" s="11"/>
      <c r="N528" s="11"/>
      <c r="O528" s="11"/>
    </row>
    <row r="529" spans="2:15" ht="11.25" x14ac:dyDescent="0.2">
      <c r="B529" s="11"/>
      <c r="C529" s="11"/>
      <c r="D529" s="11"/>
      <c r="E529" s="11"/>
      <c r="F529" s="11"/>
      <c r="G529" s="11"/>
      <c r="H529" s="11"/>
      <c r="I529" s="11"/>
      <c r="J529" s="11"/>
      <c r="K529" s="11"/>
      <c r="L529" s="11"/>
      <c r="M529" s="11"/>
      <c r="N529" s="11"/>
      <c r="O529" s="11"/>
    </row>
    <row r="530" spans="2:15" ht="11.25" x14ac:dyDescent="0.2">
      <c r="B530" s="11"/>
      <c r="C530" s="11"/>
      <c r="D530" s="11"/>
      <c r="E530" s="11"/>
      <c r="F530" s="11"/>
      <c r="G530" s="11"/>
      <c r="H530" s="11"/>
      <c r="I530" s="11"/>
      <c r="J530" s="11"/>
      <c r="K530" s="11"/>
      <c r="L530" s="11"/>
      <c r="M530" s="11"/>
      <c r="N530" s="11"/>
      <c r="O530" s="11"/>
    </row>
    <row r="531" spans="2:15" ht="11.25" x14ac:dyDescent="0.2">
      <c r="B531" s="11"/>
      <c r="C531" s="11"/>
      <c r="D531" s="11"/>
      <c r="E531" s="11"/>
      <c r="F531" s="11"/>
      <c r="G531" s="11"/>
      <c r="H531" s="11"/>
      <c r="I531" s="11"/>
      <c r="J531" s="11"/>
      <c r="K531" s="11"/>
      <c r="L531" s="11"/>
      <c r="M531" s="11"/>
      <c r="N531" s="11"/>
      <c r="O531" s="11"/>
    </row>
    <row r="532" spans="2:15" ht="11.25" x14ac:dyDescent="0.2">
      <c r="B532" s="11"/>
      <c r="C532" s="11"/>
      <c r="D532" s="11"/>
      <c r="E532" s="11"/>
      <c r="F532" s="11"/>
      <c r="G532" s="11"/>
      <c r="H532" s="11"/>
      <c r="I532" s="11"/>
      <c r="J532" s="11"/>
      <c r="K532" s="11"/>
      <c r="L532" s="11"/>
      <c r="M532" s="11"/>
      <c r="N532" s="11"/>
      <c r="O532" s="11"/>
    </row>
    <row r="533" spans="2:15" ht="11.25" x14ac:dyDescent="0.2">
      <c r="B533" s="11"/>
      <c r="C533" s="11"/>
      <c r="D533" s="11"/>
      <c r="E533" s="11"/>
      <c r="F533" s="11"/>
      <c r="G533" s="11"/>
      <c r="H533" s="11"/>
      <c r="I533" s="11"/>
      <c r="J533" s="11"/>
      <c r="K533" s="11"/>
      <c r="L533" s="11"/>
      <c r="M533" s="11"/>
      <c r="N533" s="11"/>
      <c r="O533" s="11"/>
    </row>
    <row r="534" spans="2:15" ht="11.25" x14ac:dyDescent="0.2">
      <c r="B534" s="11"/>
      <c r="C534" s="11"/>
      <c r="D534" s="11"/>
      <c r="E534" s="11"/>
      <c r="F534" s="11"/>
      <c r="G534" s="11"/>
      <c r="H534" s="11"/>
      <c r="I534" s="11"/>
      <c r="J534" s="11"/>
      <c r="K534" s="11"/>
      <c r="L534" s="11"/>
      <c r="M534" s="11"/>
      <c r="N534" s="11"/>
      <c r="O534" s="11"/>
    </row>
    <row r="535" spans="2:15" ht="11.25" x14ac:dyDescent="0.2">
      <c r="B535" s="11"/>
      <c r="C535" s="11"/>
      <c r="D535" s="11"/>
      <c r="E535" s="11"/>
      <c r="F535" s="11"/>
      <c r="G535" s="11"/>
      <c r="H535" s="11"/>
      <c r="I535" s="11"/>
      <c r="J535" s="11"/>
      <c r="K535" s="11"/>
      <c r="L535" s="11"/>
      <c r="M535" s="11"/>
      <c r="N535" s="11"/>
      <c r="O535" s="11"/>
    </row>
    <row r="536" spans="2:15" ht="11.25" x14ac:dyDescent="0.2">
      <c r="B536" s="11"/>
      <c r="C536" s="11"/>
      <c r="D536" s="11"/>
      <c r="E536" s="11"/>
      <c r="F536" s="11"/>
      <c r="G536" s="11"/>
      <c r="H536" s="11"/>
      <c r="I536" s="11"/>
      <c r="J536" s="11"/>
      <c r="K536" s="11"/>
      <c r="L536" s="11"/>
      <c r="M536" s="11"/>
      <c r="N536" s="11"/>
      <c r="O536" s="11"/>
    </row>
    <row r="537" spans="2:15" ht="11.25" x14ac:dyDescent="0.2">
      <c r="B537" s="11"/>
      <c r="C537" s="11"/>
      <c r="D537" s="11"/>
      <c r="E537" s="11"/>
      <c r="F537" s="11"/>
      <c r="G537" s="11"/>
      <c r="H537" s="11"/>
      <c r="I537" s="11"/>
      <c r="J537" s="11"/>
      <c r="K537" s="11"/>
      <c r="L537" s="11"/>
      <c r="M537" s="11"/>
      <c r="N537" s="11"/>
      <c r="O537" s="11"/>
    </row>
    <row r="538" spans="2:15" ht="11.25" x14ac:dyDescent="0.2">
      <c r="B538" s="11"/>
      <c r="C538" s="11"/>
      <c r="D538" s="11"/>
      <c r="E538" s="11"/>
      <c r="F538" s="11"/>
      <c r="G538" s="11"/>
      <c r="H538" s="11"/>
      <c r="I538" s="11"/>
      <c r="J538" s="11"/>
      <c r="K538" s="11"/>
      <c r="L538" s="11"/>
      <c r="M538" s="11"/>
      <c r="N538" s="11"/>
      <c r="O538" s="11"/>
    </row>
    <row r="539" spans="2:15" ht="11.25" x14ac:dyDescent="0.2">
      <c r="B539" s="11"/>
      <c r="C539" s="11"/>
      <c r="D539" s="11"/>
      <c r="E539" s="11"/>
      <c r="F539" s="11"/>
      <c r="G539" s="11"/>
      <c r="H539" s="11"/>
      <c r="I539" s="11"/>
      <c r="J539" s="11"/>
      <c r="K539" s="11"/>
      <c r="L539" s="11"/>
      <c r="M539" s="11"/>
      <c r="N539" s="11"/>
      <c r="O539" s="11"/>
    </row>
    <row r="540" spans="2:15" ht="11.25" x14ac:dyDescent="0.2">
      <c r="B540" s="11"/>
      <c r="C540" s="11"/>
      <c r="D540" s="11"/>
      <c r="E540" s="11"/>
      <c r="F540" s="11"/>
      <c r="G540" s="11"/>
      <c r="H540" s="11"/>
      <c r="I540" s="11"/>
      <c r="J540" s="11"/>
      <c r="K540" s="11"/>
      <c r="L540" s="11"/>
      <c r="M540" s="11"/>
      <c r="N540" s="11"/>
      <c r="O540" s="11"/>
    </row>
    <row r="541" spans="2:15" ht="11.25" x14ac:dyDescent="0.2">
      <c r="B541" s="11"/>
      <c r="C541" s="11"/>
      <c r="D541" s="11"/>
      <c r="E541" s="11"/>
      <c r="F541" s="11"/>
      <c r="G541" s="11"/>
      <c r="H541" s="11"/>
      <c r="I541" s="11"/>
      <c r="J541" s="11"/>
      <c r="K541" s="11"/>
      <c r="L541" s="11"/>
      <c r="M541" s="11"/>
      <c r="N541" s="11"/>
      <c r="O541" s="11"/>
    </row>
    <row r="542" spans="2:15" ht="11.25" x14ac:dyDescent="0.2">
      <c r="B542" s="11"/>
      <c r="C542" s="11"/>
      <c r="D542" s="11"/>
      <c r="E542" s="11"/>
      <c r="F542" s="11"/>
      <c r="G542" s="11"/>
      <c r="H542" s="11"/>
      <c r="I542" s="11"/>
      <c r="J542" s="11"/>
      <c r="K542" s="11"/>
      <c r="L542" s="11"/>
      <c r="M542" s="11"/>
      <c r="N542" s="11"/>
      <c r="O542" s="11"/>
    </row>
    <row r="543" spans="2:15" ht="11.25" x14ac:dyDescent="0.2">
      <c r="B543" s="11"/>
      <c r="C543" s="11"/>
      <c r="D543" s="11"/>
      <c r="E543" s="11"/>
      <c r="F543" s="11"/>
      <c r="G543" s="11"/>
      <c r="H543" s="11"/>
      <c r="I543" s="11"/>
      <c r="J543" s="11"/>
      <c r="K543" s="11"/>
      <c r="L543" s="11"/>
      <c r="M543" s="11"/>
      <c r="N543" s="11"/>
      <c r="O543" s="11"/>
    </row>
    <row r="544" spans="2:15" ht="11.25" x14ac:dyDescent="0.2">
      <c r="B544" s="11"/>
      <c r="C544" s="11"/>
      <c r="D544" s="11"/>
      <c r="E544" s="11"/>
      <c r="F544" s="11"/>
      <c r="G544" s="11"/>
      <c r="H544" s="11"/>
      <c r="I544" s="11"/>
      <c r="J544" s="11"/>
      <c r="K544" s="11"/>
      <c r="L544" s="11"/>
      <c r="M544" s="11"/>
      <c r="N544" s="11"/>
      <c r="O544" s="11"/>
    </row>
    <row r="545" spans="2:15" ht="11.25" x14ac:dyDescent="0.2">
      <c r="B545" s="11"/>
      <c r="C545" s="11"/>
      <c r="D545" s="11"/>
      <c r="E545" s="11"/>
      <c r="F545" s="11"/>
      <c r="G545" s="11"/>
      <c r="H545" s="11"/>
      <c r="I545" s="11"/>
      <c r="J545" s="11"/>
      <c r="K545" s="11"/>
      <c r="L545" s="11"/>
      <c r="M545" s="11"/>
      <c r="N545" s="11"/>
      <c r="O545" s="11"/>
    </row>
    <row r="546" spans="2:15" ht="11.25" x14ac:dyDescent="0.2">
      <c r="B546" s="11"/>
      <c r="C546" s="11"/>
      <c r="D546" s="11"/>
      <c r="E546" s="11"/>
      <c r="F546" s="11"/>
      <c r="G546" s="11"/>
      <c r="H546" s="11"/>
      <c r="I546" s="11"/>
      <c r="J546" s="11"/>
      <c r="K546" s="11"/>
      <c r="L546" s="11"/>
      <c r="M546" s="11"/>
      <c r="N546" s="11"/>
      <c r="O546" s="11"/>
    </row>
    <row r="547" spans="2:15" ht="11.25" x14ac:dyDescent="0.2">
      <c r="B547" s="11"/>
      <c r="C547" s="11"/>
      <c r="D547" s="11"/>
      <c r="E547" s="11"/>
      <c r="F547" s="11"/>
      <c r="G547" s="11"/>
      <c r="H547" s="11"/>
      <c r="I547" s="11"/>
      <c r="J547" s="11"/>
      <c r="K547" s="11"/>
      <c r="L547" s="11"/>
      <c r="M547" s="11"/>
      <c r="N547" s="11"/>
      <c r="O547" s="11"/>
    </row>
    <row r="548" spans="2:15" ht="11.25" x14ac:dyDescent="0.2">
      <c r="B548" s="11"/>
      <c r="C548" s="11"/>
      <c r="D548" s="11"/>
      <c r="E548" s="11"/>
      <c r="F548" s="11"/>
      <c r="G548" s="11"/>
      <c r="H548" s="11"/>
      <c r="I548" s="11"/>
      <c r="J548" s="11"/>
      <c r="K548" s="11"/>
      <c r="L548" s="11"/>
      <c r="M548" s="11"/>
      <c r="N548" s="11"/>
      <c r="O548" s="11"/>
    </row>
    <row r="549" spans="2:15" ht="11.25" x14ac:dyDescent="0.2">
      <c r="B549" s="11"/>
      <c r="C549" s="11"/>
      <c r="D549" s="11"/>
      <c r="E549" s="11"/>
      <c r="F549" s="11"/>
      <c r="G549" s="11"/>
      <c r="H549" s="11"/>
      <c r="I549" s="11"/>
      <c r="J549" s="11"/>
      <c r="K549" s="11"/>
      <c r="L549" s="11"/>
      <c r="M549" s="11"/>
      <c r="N549" s="11"/>
      <c r="O549" s="11"/>
    </row>
    <row r="550" spans="2:15" ht="11.25" x14ac:dyDescent="0.2">
      <c r="B550" s="11"/>
      <c r="C550" s="11"/>
      <c r="D550" s="11"/>
      <c r="E550" s="11"/>
      <c r="F550" s="11"/>
      <c r="G550" s="11"/>
      <c r="H550" s="11"/>
      <c r="I550" s="11"/>
      <c r="J550" s="11"/>
      <c r="K550" s="11"/>
      <c r="L550" s="11"/>
      <c r="M550" s="11"/>
      <c r="N550" s="11"/>
      <c r="O550" s="11"/>
    </row>
    <row r="551" spans="2:15" ht="11.25" x14ac:dyDescent="0.2">
      <c r="B551" s="11"/>
      <c r="C551" s="11"/>
      <c r="D551" s="11"/>
      <c r="E551" s="11"/>
      <c r="F551" s="11"/>
      <c r="G551" s="11"/>
      <c r="H551" s="11"/>
      <c r="I551" s="11"/>
      <c r="J551" s="11"/>
      <c r="K551" s="11"/>
      <c r="L551" s="11"/>
      <c r="M551" s="11"/>
      <c r="N551" s="11"/>
      <c r="O551" s="11"/>
    </row>
    <row r="552" spans="2:15" ht="11.25" x14ac:dyDescent="0.2">
      <c r="B552" s="11"/>
      <c r="C552" s="11"/>
      <c r="D552" s="11"/>
      <c r="E552" s="11"/>
      <c r="F552" s="11"/>
      <c r="G552" s="11"/>
      <c r="H552" s="11"/>
      <c r="I552" s="11"/>
      <c r="J552" s="11"/>
      <c r="K552" s="11"/>
      <c r="L552" s="11"/>
      <c r="M552" s="11"/>
      <c r="N552" s="11"/>
      <c r="O552" s="11"/>
    </row>
    <row r="553" spans="2:15" ht="11.25" x14ac:dyDescent="0.2">
      <c r="B553" s="11"/>
      <c r="C553" s="11"/>
      <c r="D553" s="11"/>
      <c r="E553" s="11"/>
      <c r="F553" s="11"/>
      <c r="G553" s="11"/>
      <c r="H553" s="11"/>
      <c r="I553" s="11"/>
      <c r="J553" s="11"/>
      <c r="K553" s="11"/>
      <c r="L553" s="11"/>
      <c r="M553" s="11"/>
      <c r="N553" s="11"/>
      <c r="O553" s="11"/>
    </row>
    <row r="554" spans="2:15" ht="11.25" x14ac:dyDescent="0.2">
      <c r="B554" s="11"/>
      <c r="C554" s="11"/>
      <c r="D554" s="11"/>
      <c r="E554" s="11"/>
      <c r="F554" s="11"/>
      <c r="G554" s="11"/>
      <c r="H554" s="11"/>
      <c r="I554" s="11"/>
      <c r="J554" s="11"/>
      <c r="K554" s="11"/>
      <c r="L554" s="11"/>
      <c r="M554" s="11"/>
      <c r="N554" s="11"/>
      <c r="O554" s="11"/>
    </row>
    <row r="555" spans="2:15" ht="11.25" x14ac:dyDescent="0.2">
      <c r="B555" s="11"/>
      <c r="C555" s="11"/>
      <c r="D555" s="11"/>
      <c r="E555" s="11"/>
      <c r="F555" s="11"/>
      <c r="G555" s="11"/>
      <c r="H555" s="11"/>
      <c r="I555" s="11"/>
      <c r="J555" s="11"/>
      <c r="K555" s="11"/>
      <c r="L555" s="11"/>
      <c r="M555" s="11"/>
      <c r="N555" s="11"/>
      <c r="O555" s="11"/>
    </row>
    <row r="556" spans="2:15" ht="11.25" x14ac:dyDescent="0.2">
      <c r="B556" s="11"/>
      <c r="C556" s="11"/>
      <c r="D556" s="11"/>
      <c r="E556" s="11"/>
      <c r="F556" s="11"/>
      <c r="G556" s="11"/>
      <c r="H556" s="11"/>
      <c r="I556" s="11"/>
      <c r="J556" s="11"/>
      <c r="K556" s="11"/>
      <c r="L556" s="11"/>
      <c r="M556" s="11"/>
      <c r="N556" s="11"/>
      <c r="O556" s="11"/>
    </row>
    <row r="557" spans="2:15" ht="11.25" x14ac:dyDescent="0.2">
      <c r="B557" s="11"/>
      <c r="C557" s="11"/>
      <c r="D557" s="11"/>
      <c r="E557" s="11"/>
      <c r="F557" s="11"/>
      <c r="G557" s="11"/>
      <c r="H557" s="11"/>
      <c r="I557" s="11"/>
      <c r="J557" s="11"/>
      <c r="K557" s="11"/>
      <c r="L557" s="11"/>
      <c r="M557" s="11"/>
      <c r="N557" s="11"/>
      <c r="O557" s="11"/>
    </row>
    <row r="558" spans="2:15" ht="11.25" x14ac:dyDescent="0.2">
      <c r="B558" s="11"/>
      <c r="C558" s="11"/>
      <c r="D558" s="11"/>
      <c r="E558" s="11"/>
      <c r="F558" s="11"/>
      <c r="G558" s="11"/>
      <c r="H558" s="11"/>
      <c r="I558" s="11"/>
      <c r="J558" s="11"/>
      <c r="K558" s="11"/>
      <c r="L558" s="11"/>
      <c r="M558" s="11"/>
      <c r="N558" s="11"/>
      <c r="O558" s="11"/>
    </row>
    <row r="559" spans="2:15" ht="11.25" x14ac:dyDescent="0.2">
      <c r="B559" s="11"/>
      <c r="C559" s="11"/>
      <c r="D559" s="11"/>
      <c r="E559" s="11"/>
      <c r="F559" s="11"/>
      <c r="G559" s="11"/>
      <c r="H559" s="11"/>
      <c r="I559" s="11"/>
      <c r="J559" s="11"/>
      <c r="K559" s="11"/>
      <c r="L559" s="11"/>
      <c r="M559" s="11"/>
      <c r="N559" s="11"/>
      <c r="O559" s="11"/>
    </row>
    <row r="560" spans="2:15" ht="11.25" x14ac:dyDescent="0.2">
      <c r="B560" s="11"/>
      <c r="C560" s="11"/>
      <c r="D560" s="11"/>
      <c r="E560" s="11"/>
      <c r="F560" s="11"/>
      <c r="G560" s="11"/>
      <c r="H560" s="11"/>
      <c r="I560" s="11"/>
      <c r="J560" s="11"/>
      <c r="K560" s="11"/>
      <c r="L560" s="11"/>
      <c r="M560" s="11"/>
      <c r="N560" s="11"/>
      <c r="O560" s="11"/>
    </row>
    <row r="561" spans="2:15" ht="11.25" x14ac:dyDescent="0.2">
      <c r="B561" s="11"/>
      <c r="C561" s="11"/>
      <c r="D561" s="11"/>
      <c r="E561" s="11"/>
      <c r="F561" s="11"/>
      <c r="G561" s="11"/>
      <c r="H561" s="11"/>
      <c r="I561" s="11"/>
      <c r="J561" s="11"/>
      <c r="K561" s="11"/>
      <c r="L561" s="11"/>
      <c r="M561" s="11"/>
      <c r="N561" s="11"/>
      <c r="O561" s="11"/>
    </row>
    <row r="562" spans="2:15" ht="11.25" x14ac:dyDescent="0.2">
      <c r="B562" s="11"/>
      <c r="C562" s="11"/>
      <c r="D562" s="11"/>
      <c r="E562" s="11"/>
      <c r="F562" s="11"/>
      <c r="G562" s="11"/>
      <c r="H562" s="11"/>
      <c r="I562" s="11"/>
      <c r="J562" s="11"/>
      <c r="K562" s="11"/>
      <c r="L562" s="11"/>
      <c r="M562" s="11"/>
      <c r="N562" s="11"/>
      <c r="O562" s="11"/>
    </row>
    <row r="563" spans="2:15" ht="11.25" x14ac:dyDescent="0.2">
      <c r="B563" s="11"/>
      <c r="C563" s="11"/>
      <c r="D563" s="11"/>
      <c r="E563" s="11"/>
      <c r="F563" s="11"/>
      <c r="G563" s="11"/>
      <c r="H563" s="11"/>
      <c r="I563" s="11"/>
      <c r="J563" s="11"/>
      <c r="K563" s="11"/>
      <c r="L563" s="11"/>
      <c r="M563" s="11"/>
      <c r="N563" s="11"/>
      <c r="O563" s="11"/>
    </row>
    <row r="564" spans="2:15" ht="11.25" x14ac:dyDescent="0.2">
      <c r="B564" s="11"/>
      <c r="C564" s="11"/>
      <c r="D564" s="11"/>
      <c r="E564" s="11"/>
      <c r="F564" s="11"/>
      <c r="G564" s="11"/>
      <c r="H564" s="11"/>
      <c r="I564" s="11"/>
      <c r="J564" s="11"/>
      <c r="K564" s="11"/>
      <c r="L564" s="11"/>
      <c r="M564" s="11"/>
      <c r="N564" s="11"/>
      <c r="O564" s="11"/>
    </row>
    <row r="565" spans="2:15" ht="11.25" x14ac:dyDescent="0.2">
      <c r="B565" s="11"/>
      <c r="C565" s="11"/>
      <c r="D565" s="11"/>
      <c r="E565" s="11"/>
      <c r="F565" s="11"/>
      <c r="G565" s="11"/>
      <c r="H565" s="11"/>
      <c r="I565" s="11"/>
      <c r="J565" s="11"/>
      <c r="K565" s="11"/>
      <c r="L565" s="11"/>
      <c r="M565" s="11"/>
      <c r="N565" s="11"/>
      <c r="O565" s="11"/>
    </row>
    <row r="566" spans="2:15" ht="11.25" x14ac:dyDescent="0.2">
      <c r="B566" s="11"/>
      <c r="C566" s="11"/>
      <c r="D566" s="11"/>
      <c r="E566" s="11"/>
      <c r="F566" s="11"/>
      <c r="G566" s="11"/>
      <c r="H566" s="11"/>
      <c r="I566" s="11"/>
      <c r="J566" s="11"/>
      <c r="K566" s="11"/>
      <c r="L566" s="11"/>
      <c r="M566" s="11"/>
      <c r="N566" s="11"/>
      <c r="O566" s="11"/>
    </row>
    <row r="567" spans="2:15" ht="11.25" x14ac:dyDescent="0.2">
      <c r="B567" s="11"/>
      <c r="C567" s="11"/>
      <c r="D567" s="11"/>
      <c r="E567" s="11"/>
      <c r="F567" s="11"/>
      <c r="G567" s="11"/>
      <c r="H567" s="11"/>
      <c r="I567" s="11"/>
      <c r="J567" s="11"/>
      <c r="K567" s="11"/>
      <c r="L567" s="11"/>
      <c r="M567" s="11"/>
      <c r="N567" s="11"/>
      <c r="O567" s="11"/>
    </row>
    <row r="568" spans="2:15" ht="11.25" x14ac:dyDescent="0.2">
      <c r="B568" s="11"/>
      <c r="C568" s="11"/>
      <c r="D568" s="11"/>
      <c r="E568" s="11"/>
      <c r="F568" s="11"/>
      <c r="G568" s="11"/>
      <c r="H568" s="11"/>
      <c r="I568" s="11"/>
      <c r="J568" s="11"/>
      <c r="K568" s="11"/>
      <c r="L568" s="11"/>
      <c r="M568" s="11"/>
      <c r="N568" s="11"/>
      <c r="O568" s="11"/>
    </row>
    <row r="569" spans="2:15" ht="11.25" x14ac:dyDescent="0.2">
      <c r="B569" s="11"/>
      <c r="C569" s="11"/>
      <c r="D569" s="11"/>
      <c r="E569" s="11"/>
      <c r="F569" s="11"/>
      <c r="G569" s="11"/>
      <c r="H569" s="11"/>
      <c r="I569" s="11"/>
      <c r="J569" s="11"/>
      <c r="K569" s="11"/>
      <c r="L569" s="11"/>
      <c r="M569" s="11"/>
      <c r="N569" s="11"/>
      <c r="O569" s="11"/>
    </row>
    <row r="570" spans="2:15" ht="11.25" x14ac:dyDescent="0.2">
      <c r="B570" s="11"/>
      <c r="C570" s="11"/>
      <c r="D570" s="11"/>
      <c r="E570" s="11"/>
      <c r="F570" s="11"/>
      <c r="G570" s="11"/>
      <c r="H570" s="11"/>
      <c r="I570" s="11"/>
      <c r="J570" s="11"/>
      <c r="K570" s="11"/>
      <c r="L570" s="11"/>
      <c r="M570" s="11"/>
      <c r="N570" s="11"/>
      <c r="O570" s="11"/>
    </row>
    <row r="571" spans="2:15" ht="11.25" x14ac:dyDescent="0.2">
      <c r="B571" s="11"/>
      <c r="C571" s="11"/>
      <c r="D571" s="11"/>
      <c r="E571" s="11"/>
      <c r="F571" s="11"/>
      <c r="G571" s="11"/>
      <c r="H571" s="11"/>
      <c r="I571" s="11"/>
      <c r="J571" s="11"/>
      <c r="K571" s="11"/>
      <c r="L571" s="11"/>
      <c r="M571" s="11"/>
      <c r="N571" s="11"/>
      <c r="O571" s="11"/>
    </row>
    <row r="572" spans="2:15" ht="11.25" x14ac:dyDescent="0.2">
      <c r="B572" s="11"/>
      <c r="C572" s="11"/>
      <c r="D572" s="11"/>
      <c r="E572" s="11"/>
      <c r="F572" s="11"/>
      <c r="G572" s="11"/>
      <c r="H572" s="11"/>
      <c r="I572" s="11"/>
      <c r="J572" s="11"/>
      <c r="K572" s="11"/>
      <c r="L572" s="11"/>
      <c r="M572" s="11"/>
      <c r="N572" s="11"/>
      <c r="O572" s="11"/>
    </row>
    <row r="573" spans="2:15" ht="11.25" x14ac:dyDescent="0.2">
      <c r="B573" s="11"/>
      <c r="C573" s="11"/>
      <c r="D573" s="11"/>
      <c r="E573" s="11"/>
      <c r="F573" s="11"/>
      <c r="G573" s="11"/>
      <c r="H573" s="11"/>
      <c r="I573" s="11"/>
      <c r="J573" s="11"/>
      <c r="K573" s="11"/>
      <c r="L573" s="11"/>
      <c r="M573" s="11"/>
      <c r="N573" s="11"/>
      <c r="O573" s="11"/>
    </row>
    <row r="574" spans="2:15" ht="11.25" x14ac:dyDescent="0.2">
      <c r="B574" s="11"/>
      <c r="C574" s="11"/>
      <c r="D574" s="11"/>
      <c r="E574" s="11"/>
      <c r="F574" s="11"/>
      <c r="G574" s="11"/>
      <c r="H574" s="11"/>
      <c r="I574" s="11"/>
      <c r="J574" s="11"/>
      <c r="K574" s="11"/>
      <c r="L574" s="11"/>
      <c r="M574" s="11"/>
      <c r="N574" s="11"/>
      <c r="O574" s="11"/>
    </row>
    <row r="575" spans="2:15" ht="11.25" x14ac:dyDescent="0.2">
      <c r="B575" s="11"/>
      <c r="C575" s="11"/>
      <c r="D575" s="11"/>
      <c r="E575" s="11"/>
      <c r="F575" s="11"/>
      <c r="G575" s="11"/>
      <c r="H575" s="11"/>
      <c r="I575" s="11"/>
      <c r="J575" s="11"/>
      <c r="K575" s="11"/>
      <c r="L575" s="11"/>
      <c r="M575" s="11"/>
      <c r="N575" s="11"/>
      <c r="O575" s="11"/>
    </row>
    <row r="576" spans="2:15" ht="11.25" x14ac:dyDescent="0.2">
      <c r="B576" s="11"/>
      <c r="C576" s="11"/>
      <c r="D576" s="11"/>
      <c r="E576" s="11"/>
      <c r="F576" s="11"/>
      <c r="G576" s="11"/>
      <c r="H576" s="11"/>
      <c r="I576" s="11"/>
      <c r="J576" s="11"/>
      <c r="K576" s="11"/>
      <c r="L576" s="11"/>
      <c r="M576" s="11"/>
      <c r="N576" s="11"/>
      <c r="O576" s="11"/>
    </row>
    <row r="577" spans="2:15" ht="11.25" x14ac:dyDescent="0.2">
      <c r="B577" s="11"/>
      <c r="C577" s="11"/>
      <c r="D577" s="11"/>
      <c r="E577" s="11"/>
      <c r="F577" s="11"/>
      <c r="G577" s="11"/>
      <c r="H577" s="11"/>
      <c r="I577" s="11"/>
      <c r="J577" s="11"/>
      <c r="K577" s="11"/>
      <c r="L577" s="11"/>
      <c r="M577" s="11"/>
      <c r="N577" s="11"/>
      <c r="O577" s="11"/>
    </row>
    <row r="578" spans="2:15" ht="11.25" x14ac:dyDescent="0.2">
      <c r="B578" s="11"/>
      <c r="C578" s="11"/>
      <c r="D578" s="11"/>
      <c r="E578" s="11"/>
      <c r="F578" s="11"/>
      <c r="G578" s="11"/>
      <c r="H578" s="11"/>
      <c r="I578" s="11"/>
      <c r="J578" s="11"/>
      <c r="K578" s="11"/>
      <c r="L578" s="11"/>
      <c r="M578" s="11"/>
      <c r="N578" s="11"/>
      <c r="O578" s="11"/>
    </row>
    <row r="579" spans="2:15" ht="11.25" x14ac:dyDescent="0.2">
      <c r="B579" s="11"/>
      <c r="C579" s="11"/>
      <c r="D579" s="11"/>
      <c r="E579" s="11"/>
      <c r="F579" s="11"/>
      <c r="G579" s="11"/>
      <c r="H579" s="11"/>
      <c r="I579" s="11"/>
      <c r="J579" s="11"/>
      <c r="K579" s="11"/>
      <c r="L579" s="11"/>
      <c r="M579" s="11"/>
      <c r="N579" s="11"/>
      <c r="O579" s="11"/>
    </row>
    <row r="580" spans="2:15" ht="11.25" x14ac:dyDescent="0.2">
      <c r="B580" s="11"/>
      <c r="C580" s="11"/>
      <c r="D580" s="11"/>
      <c r="E580" s="11"/>
      <c r="F580" s="11"/>
      <c r="G580" s="11"/>
      <c r="H580" s="11"/>
      <c r="I580" s="11"/>
      <c r="J580" s="11"/>
      <c r="K580" s="11"/>
      <c r="L580" s="11"/>
      <c r="M580" s="11"/>
      <c r="N580" s="11"/>
      <c r="O580" s="11"/>
    </row>
    <row r="581" spans="2:15" ht="11.25" x14ac:dyDescent="0.2">
      <c r="B581" s="11"/>
      <c r="C581" s="11"/>
      <c r="D581" s="11"/>
      <c r="E581" s="11"/>
      <c r="F581" s="11"/>
      <c r="G581" s="11"/>
      <c r="H581" s="11"/>
      <c r="I581" s="11"/>
      <c r="J581" s="11"/>
      <c r="K581" s="11"/>
      <c r="L581" s="11"/>
      <c r="M581" s="11"/>
      <c r="N581" s="11"/>
      <c r="O581" s="11"/>
    </row>
    <row r="582" spans="2:15" ht="11.25" x14ac:dyDescent="0.2">
      <c r="B582" s="11"/>
      <c r="C582" s="11"/>
      <c r="D582" s="11"/>
      <c r="E582" s="11"/>
      <c r="F582" s="11"/>
      <c r="G582" s="11"/>
      <c r="H582" s="11"/>
      <c r="I582" s="11"/>
      <c r="J582" s="11"/>
      <c r="K582" s="11"/>
      <c r="L582" s="11"/>
      <c r="M582" s="11"/>
      <c r="N582" s="11"/>
      <c r="O582" s="11"/>
    </row>
    <row r="583" spans="2:15" ht="11.25" x14ac:dyDescent="0.2">
      <c r="B583" s="11"/>
      <c r="C583" s="11"/>
      <c r="D583" s="11"/>
      <c r="E583" s="11"/>
      <c r="F583" s="11"/>
      <c r="G583" s="11"/>
      <c r="H583" s="11"/>
      <c r="I583" s="11"/>
      <c r="J583" s="11"/>
      <c r="K583" s="11"/>
      <c r="L583" s="11"/>
      <c r="M583" s="11"/>
      <c r="N583" s="11"/>
      <c r="O583" s="11"/>
    </row>
    <row r="584" spans="2:15" ht="11.25" x14ac:dyDescent="0.2">
      <c r="B584" s="11"/>
      <c r="C584" s="11"/>
      <c r="D584" s="11"/>
      <c r="E584" s="11"/>
      <c r="F584" s="11"/>
      <c r="G584" s="11"/>
      <c r="H584" s="11"/>
      <c r="I584" s="11"/>
      <c r="J584" s="11"/>
      <c r="K584" s="11"/>
      <c r="L584" s="11"/>
      <c r="M584" s="11"/>
      <c r="N584" s="11"/>
      <c r="O584" s="11"/>
    </row>
    <row r="585" spans="2:15" ht="11.25" x14ac:dyDescent="0.2">
      <c r="B585" s="11"/>
      <c r="C585" s="11"/>
      <c r="D585" s="11"/>
      <c r="E585" s="11"/>
      <c r="F585" s="11"/>
      <c r="G585" s="11"/>
      <c r="H585" s="11"/>
      <c r="I585" s="11"/>
      <c r="J585" s="11"/>
      <c r="K585" s="11"/>
      <c r="L585" s="11"/>
      <c r="M585" s="11"/>
      <c r="N585" s="11"/>
      <c r="O585" s="11"/>
    </row>
    <row r="586" spans="2:15" ht="11.25" x14ac:dyDescent="0.2">
      <c r="B586" s="11"/>
      <c r="C586" s="11"/>
      <c r="D586" s="11"/>
      <c r="E586" s="11"/>
      <c r="F586" s="11"/>
      <c r="G586" s="11"/>
      <c r="H586" s="11"/>
      <c r="I586" s="11"/>
      <c r="J586" s="11"/>
      <c r="K586" s="11"/>
      <c r="L586" s="11"/>
      <c r="M586" s="11"/>
      <c r="N586" s="11"/>
      <c r="O586" s="11"/>
    </row>
    <row r="587" spans="2:15" ht="11.25" x14ac:dyDescent="0.2">
      <c r="B587" s="11"/>
      <c r="C587" s="11"/>
      <c r="D587" s="11"/>
      <c r="E587" s="11"/>
      <c r="F587" s="11"/>
      <c r="G587" s="11"/>
      <c r="H587" s="11"/>
      <c r="I587" s="11"/>
      <c r="J587" s="11"/>
      <c r="K587" s="11"/>
      <c r="L587" s="11"/>
      <c r="M587" s="11"/>
      <c r="N587" s="11"/>
      <c r="O587" s="11"/>
    </row>
    <row r="588" spans="2:15" ht="11.25" x14ac:dyDescent="0.2">
      <c r="B588" s="11"/>
      <c r="C588" s="11"/>
      <c r="D588" s="11"/>
      <c r="E588" s="11"/>
      <c r="F588" s="11"/>
      <c r="G588" s="11"/>
      <c r="H588" s="11"/>
      <c r="I588" s="11"/>
      <c r="J588" s="11"/>
      <c r="K588" s="11"/>
      <c r="L588" s="11"/>
      <c r="M588" s="11"/>
      <c r="N588" s="11"/>
      <c r="O588" s="11"/>
    </row>
    <row r="589" spans="2:15" ht="11.25" x14ac:dyDescent="0.2">
      <c r="B589" s="11"/>
      <c r="C589" s="11"/>
      <c r="D589" s="11"/>
      <c r="E589" s="11"/>
      <c r="F589" s="11"/>
      <c r="G589" s="11"/>
      <c r="H589" s="11"/>
      <c r="I589" s="11"/>
      <c r="J589" s="11"/>
      <c r="K589" s="11"/>
      <c r="L589" s="11"/>
      <c r="M589" s="11"/>
      <c r="N589" s="11"/>
      <c r="O589" s="11"/>
    </row>
    <row r="590" spans="2:15" ht="11.25" x14ac:dyDescent="0.2">
      <c r="B590" s="11"/>
      <c r="C590" s="11"/>
      <c r="D590" s="11"/>
      <c r="E590" s="11"/>
      <c r="F590" s="11"/>
      <c r="G590" s="11"/>
      <c r="H590" s="11"/>
      <c r="I590" s="11"/>
      <c r="J590" s="11"/>
      <c r="K590" s="11"/>
      <c r="L590" s="11"/>
      <c r="M590" s="11"/>
      <c r="N590" s="11"/>
      <c r="O590" s="11"/>
    </row>
    <row r="591" spans="2:15" ht="11.25" x14ac:dyDescent="0.2">
      <c r="B591" s="11"/>
      <c r="C591" s="11"/>
      <c r="D591" s="11"/>
      <c r="E591" s="11"/>
      <c r="F591" s="11"/>
      <c r="G591" s="11"/>
      <c r="H591" s="11"/>
      <c r="I591" s="11"/>
      <c r="J591" s="11"/>
      <c r="K591" s="11"/>
      <c r="L591" s="11"/>
      <c r="M591" s="11"/>
      <c r="N591" s="11"/>
      <c r="O591" s="11"/>
    </row>
    <row r="592" spans="2:15" ht="11.25" x14ac:dyDescent="0.2">
      <c r="B592" s="11"/>
      <c r="C592" s="11"/>
      <c r="D592" s="11"/>
      <c r="E592" s="11"/>
      <c r="F592" s="11"/>
      <c r="G592" s="11"/>
      <c r="H592" s="11"/>
      <c r="I592" s="11"/>
      <c r="J592" s="11"/>
      <c r="K592" s="11"/>
      <c r="L592" s="11"/>
      <c r="M592" s="11"/>
      <c r="N592" s="11"/>
      <c r="O592" s="11"/>
    </row>
    <row r="593" spans="2:15" ht="11.25" x14ac:dyDescent="0.2">
      <c r="B593" s="11"/>
      <c r="C593" s="11"/>
      <c r="D593" s="11"/>
      <c r="E593" s="11"/>
      <c r="F593" s="11"/>
      <c r="G593" s="11"/>
      <c r="H593" s="11"/>
      <c r="I593" s="11"/>
      <c r="J593" s="11"/>
      <c r="K593" s="11"/>
      <c r="L593" s="11"/>
      <c r="M593" s="11"/>
      <c r="N593" s="11"/>
      <c r="O593" s="11"/>
    </row>
    <row r="594" spans="2:15" ht="11.25" x14ac:dyDescent="0.2">
      <c r="B594" s="11"/>
      <c r="C594" s="11"/>
      <c r="D594" s="11"/>
      <c r="E594" s="11"/>
      <c r="F594" s="11"/>
      <c r="G594" s="11"/>
      <c r="H594" s="11"/>
      <c r="I594" s="11"/>
      <c r="J594" s="11"/>
      <c r="K594" s="11"/>
      <c r="L594" s="11"/>
      <c r="M594" s="11"/>
      <c r="N594" s="11"/>
      <c r="O594" s="11"/>
    </row>
    <row r="595" spans="2:15" ht="11.25" x14ac:dyDescent="0.2">
      <c r="B595" s="11"/>
      <c r="C595" s="11"/>
      <c r="D595" s="11"/>
      <c r="E595" s="11"/>
      <c r="F595" s="11"/>
      <c r="G595" s="11"/>
      <c r="H595" s="11"/>
      <c r="I595" s="11"/>
      <c r="J595" s="11"/>
      <c r="K595" s="11"/>
      <c r="L595" s="11"/>
      <c r="M595" s="11"/>
      <c r="N595" s="11"/>
      <c r="O595" s="11"/>
    </row>
    <row r="596" spans="2:15" ht="11.25" x14ac:dyDescent="0.2">
      <c r="B596" s="11"/>
      <c r="C596" s="11"/>
      <c r="D596" s="11"/>
      <c r="E596" s="11"/>
      <c r="F596" s="11"/>
      <c r="G596" s="11"/>
      <c r="H596" s="11"/>
      <c r="I596" s="11"/>
      <c r="J596" s="11"/>
      <c r="K596" s="11"/>
      <c r="L596" s="11"/>
      <c r="M596" s="11"/>
      <c r="N596" s="11"/>
      <c r="O596" s="11"/>
    </row>
    <row r="597" spans="2:15" ht="11.25" x14ac:dyDescent="0.2">
      <c r="B597" s="11"/>
      <c r="C597" s="11"/>
      <c r="D597" s="11"/>
      <c r="E597" s="11"/>
      <c r="F597" s="11"/>
      <c r="G597" s="11"/>
      <c r="H597" s="11"/>
      <c r="I597" s="11"/>
      <c r="J597" s="11"/>
      <c r="K597" s="11"/>
      <c r="L597" s="11"/>
      <c r="M597" s="11"/>
      <c r="N597" s="11"/>
      <c r="O597" s="11"/>
    </row>
    <row r="598" spans="2:15" ht="11.25" x14ac:dyDescent="0.2">
      <c r="B598" s="11"/>
      <c r="C598" s="11"/>
      <c r="D598" s="11"/>
      <c r="E598" s="11"/>
      <c r="F598" s="11"/>
      <c r="G598" s="11"/>
      <c r="H598" s="11"/>
      <c r="I598" s="11"/>
      <c r="J598" s="11"/>
      <c r="K598" s="11"/>
      <c r="L598" s="11"/>
      <c r="M598" s="11"/>
      <c r="N598" s="11"/>
      <c r="O598" s="11"/>
    </row>
    <row r="599" spans="2:15" ht="11.25" x14ac:dyDescent="0.2">
      <c r="B599" s="11"/>
      <c r="C599" s="11"/>
      <c r="D599" s="11"/>
      <c r="E599" s="11"/>
      <c r="F599" s="11"/>
      <c r="G599" s="11"/>
      <c r="H599" s="11"/>
      <c r="I599" s="11"/>
      <c r="J599" s="11"/>
      <c r="K599" s="11"/>
      <c r="L599" s="11"/>
      <c r="M599" s="11"/>
      <c r="N599" s="11"/>
      <c r="O599" s="11"/>
    </row>
    <row r="600" spans="2:15" ht="11.25" x14ac:dyDescent="0.2">
      <c r="B600" s="11"/>
      <c r="C600" s="11"/>
      <c r="D600" s="11"/>
      <c r="E600" s="11"/>
      <c r="F600" s="11"/>
      <c r="G600" s="11"/>
      <c r="H600" s="11"/>
      <c r="I600" s="11"/>
      <c r="J600" s="11"/>
      <c r="K600" s="11"/>
      <c r="L600" s="11"/>
      <c r="M600" s="11"/>
      <c r="N600" s="11"/>
      <c r="O600" s="11"/>
    </row>
    <row r="601" spans="2:15" ht="11.25" x14ac:dyDescent="0.2">
      <c r="B601" s="11"/>
      <c r="C601" s="11"/>
      <c r="D601" s="11"/>
      <c r="E601" s="11"/>
      <c r="F601" s="11"/>
      <c r="G601" s="11"/>
      <c r="H601" s="11"/>
      <c r="I601" s="11"/>
      <c r="J601" s="11"/>
      <c r="K601" s="11"/>
      <c r="L601" s="11"/>
      <c r="M601" s="11"/>
      <c r="N601" s="11"/>
      <c r="O601" s="11"/>
    </row>
    <row r="602" spans="2:15" ht="11.25" x14ac:dyDescent="0.2">
      <c r="B602" s="11"/>
      <c r="C602" s="11"/>
      <c r="D602" s="11"/>
      <c r="E602" s="11"/>
      <c r="F602" s="11"/>
      <c r="G602" s="11"/>
      <c r="H602" s="11"/>
      <c r="I602" s="11"/>
      <c r="J602" s="11"/>
      <c r="K602" s="11"/>
      <c r="L602" s="11"/>
      <c r="M602" s="11"/>
      <c r="N602" s="11"/>
      <c r="O602" s="11"/>
    </row>
    <row r="603" spans="2:15" ht="11.25" x14ac:dyDescent="0.2">
      <c r="B603" s="11"/>
      <c r="C603" s="11"/>
      <c r="D603" s="11"/>
      <c r="E603" s="11"/>
      <c r="F603" s="11"/>
      <c r="G603" s="11"/>
      <c r="H603" s="11"/>
      <c r="I603" s="11"/>
      <c r="J603" s="11"/>
      <c r="K603" s="11"/>
      <c r="L603" s="11"/>
      <c r="M603" s="11"/>
      <c r="N603" s="11"/>
      <c r="O603" s="11"/>
    </row>
    <row r="604" spans="2:15" ht="11.25" x14ac:dyDescent="0.2">
      <c r="B604" s="11"/>
      <c r="C604" s="11"/>
      <c r="D604" s="11"/>
      <c r="E604" s="11"/>
      <c r="F604" s="11"/>
      <c r="G604" s="11"/>
      <c r="H604" s="11"/>
      <c r="I604" s="11"/>
      <c r="J604" s="11"/>
      <c r="K604" s="11"/>
      <c r="L604" s="11"/>
      <c r="M604" s="11"/>
      <c r="N604" s="11"/>
      <c r="O604" s="11"/>
    </row>
    <row r="605" spans="2:15" ht="11.25" x14ac:dyDescent="0.2">
      <c r="B605" s="11"/>
      <c r="C605" s="11"/>
      <c r="D605" s="11"/>
      <c r="E605" s="11"/>
      <c r="F605" s="11"/>
      <c r="G605" s="11"/>
      <c r="H605" s="11"/>
      <c r="I605" s="11"/>
      <c r="J605" s="11"/>
      <c r="K605" s="11"/>
      <c r="L605" s="11"/>
      <c r="M605" s="11"/>
      <c r="N605" s="11"/>
      <c r="O605" s="11"/>
    </row>
    <row r="606" spans="2:15" ht="11.25" x14ac:dyDescent="0.2">
      <c r="B606" s="11"/>
      <c r="C606" s="11"/>
      <c r="D606" s="11"/>
      <c r="E606" s="11"/>
      <c r="F606" s="11"/>
      <c r="G606" s="11"/>
      <c r="H606" s="11"/>
      <c r="I606" s="11"/>
      <c r="J606" s="11"/>
      <c r="K606" s="11"/>
      <c r="L606" s="11"/>
      <c r="M606" s="11"/>
      <c r="N606" s="11"/>
      <c r="O606" s="11"/>
    </row>
    <row r="607" spans="2:15" ht="11.25" x14ac:dyDescent="0.2">
      <c r="B607" s="11"/>
      <c r="C607" s="11"/>
      <c r="D607" s="11"/>
      <c r="E607" s="11"/>
      <c r="F607" s="11"/>
      <c r="G607" s="11"/>
      <c r="H607" s="11"/>
      <c r="I607" s="11"/>
      <c r="J607" s="11"/>
      <c r="K607" s="11"/>
      <c r="L607" s="11"/>
      <c r="M607" s="11"/>
      <c r="N607" s="11"/>
      <c r="O607" s="11"/>
    </row>
    <row r="608" spans="2:15" ht="11.25" x14ac:dyDescent="0.2">
      <c r="B608" s="11"/>
      <c r="C608" s="11"/>
      <c r="D608" s="11"/>
      <c r="E608" s="11"/>
      <c r="F608" s="11"/>
      <c r="G608" s="11"/>
      <c r="H608" s="11"/>
      <c r="I608" s="11"/>
      <c r="J608" s="11"/>
      <c r="K608" s="11"/>
      <c r="L608" s="11"/>
      <c r="M608" s="11"/>
      <c r="N608" s="11"/>
      <c r="O608" s="11"/>
    </row>
    <row r="609" spans="2:15" ht="11.25" x14ac:dyDescent="0.2">
      <c r="B609" s="11"/>
      <c r="C609" s="11"/>
      <c r="D609" s="11"/>
      <c r="E609" s="11"/>
      <c r="F609" s="11"/>
      <c r="G609" s="11"/>
      <c r="H609" s="11"/>
      <c r="I609" s="11"/>
      <c r="J609" s="11"/>
      <c r="K609" s="11"/>
      <c r="L609" s="11"/>
      <c r="M609" s="11"/>
      <c r="N609" s="11"/>
      <c r="O609" s="11"/>
    </row>
    <row r="610" spans="2:15" ht="11.25" x14ac:dyDescent="0.2">
      <c r="B610" s="11"/>
      <c r="C610" s="11"/>
      <c r="D610" s="11"/>
      <c r="E610" s="11"/>
      <c r="F610" s="11"/>
      <c r="G610" s="11"/>
      <c r="H610" s="11"/>
      <c r="I610" s="11"/>
      <c r="J610" s="11"/>
      <c r="K610" s="11"/>
      <c r="L610" s="11"/>
      <c r="M610" s="11"/>
      <c r="N610" s="11"/>
      <c r="O610" s="11"/>
    </row>
    <row r="611" spans="2:15" ht="11.25" x14ac:dyDescent="0.2">
      <c r="B611" s="11"/>
      <c r="C611" s="11"/>
      <c r="D611" s="11"/>
      <c r="E611" s="11"/>
      <c r="F611" s="11"/>
      <c r="G611" s="11"/>
      <c r="H611" s="11"/>
      <c r="I611" s="11"/>
      <c r="J611" s="11"/>
      <c r="K611" s="11"/>
      <c r="L611" s="11"/>
      <c r="M611" s="11"/>
      <c r="N611" s="11"/>
      <c r="O611" s="11"/>
    </row>
    <row r="612" spans="2:15" ht="11.25" x14ac:dyDescent="0.2">
      <c r="B612" s="11"/>
      <c r="C612" s="11"/>
      <c r="D612" s="11"/>
      <c r="E612" s="11"/>
      <c r="F612" s="11"/>
      <c r="G612" s="11"/>
      <c r="H612" s="11"/>
      <c r="I612" s="11"/>
      <c r="J612" s="11"/>
      <c r="K612" s="11"/>
      <c r="L612" s="11"/>
      <c r="M612" s="11"/>
      <c r="N612" s="11"/>
      <c r="O612" s="11"/>
    </row>
    <row r="613" spans="2:15" ht="11.25" x14ac:dyDescent="0.2">
      <c r="B613" s="11"/>
      <c r="C613" s="11"/>
      <c r="D613" s="11"/>
      <c r="E613" s="11"/>
      <c r="F613" s="11"/>
      <c r="G613" s="11"/>
      <c r="H613" s="11"/>
      <c r="I613" s="11"/>
      <c r="J613" s="11"/>
      <c r="K613" s="11"/>
      <c r="L613" s="11"/>
      <c r="M613" s="11"/>
      <c r="N613" s="11"/>
      <c r="O613" s="11"/>
    </row>
    <row r="614" spans="2:15" ht="11.25" x14ac:dyDescent="0.2">
      <c r="B614" s="11"/>
      <c r="C614" s="11"/>
      <c r="D614" s="11"/>
      <c r="E614" s="11"/>
      <c r="F614" s="11"/>
      <c r="G614" s="11"/>
      <c r="H614" s="11"/>
      <c r="I614" s="11"/>
      <c r="J614" s="11"/>
      <c r="K614" s="11"/>
      <c r="L614" s="11"/>
      <c r="M614" s="11"/>
      <c r="N614" s="11"/>
      <c r="O614" s="11"/>
    </row>
    <row r="615" spans="2:15" ht="11.25" x14ac:dyDescent="0.2">
      <c r="B615" s="11"/>
      <c r="C615" s="11"/>
      <c r="D615" s="11"/>
      <c r="E615" s="11"/>
      <c r="F615" s="11"/>
      <c r="G615" s="11"/>
      <c r="H615" s="11"/>
      <c r="I615" s="11"/>
      <c r="J615" s="11"/>
      <c r="K615" s="11"/>
      <c r="L615" s="11"/>
      <c r="M615" s="11"/>
      <c r="N615" s="11"/>
      <c r="O615" s="11"/>
    </row>
    <row r="616" spans="2:15" ht="11.25" x14ac:dyDescent="0.2">
      <c r="B616" s="11"/>
      <c r="C616" s="11"/>
      <c r="D616" s="11"/>
      <c r="E616" s="11"/>
      <c r="F616" s="11"/>
      <c r="G616" s="11"/>
      <c r="H616" s="11"/>
      <c r="I616" s="11"/>
      <c r="J616" s="11"/>
      <c r="K616" s="11"/>
      <c r="L616" s="11"/>
      <c r="M616" s="11"/>
      <c r="N616" s="11"/>
      <c r="O616" s="11"/>
    </row>
    <row r="617" spans="2:15" ht="11.25" x14ac:dyDescent="0.2">
      <c r="B617" s="11"/>
      <c r="C617" s="11"/>
      <c r="D617" s="11"/>
      <c r="E617" s="11"/>
      <c r="F617" s="11"/>
      <c r="G617" s="11"/>
      <c r="H617" s="11"/>
      <c r="I617" s="11"/>
      <c r="J617" s="11"/>
      <c r="K617" s="11"/>
      <c r="L617" s="11"/>
      <c r="M617" s="11"/>
      <c r="N617" s="11"/>
      <c r="O617" s="11"/>
    </row>
    <row r="618" spans="2:15" ht="11.25" x14ac:dyDescent="0.2">
      <c r="B618" s="11"/>
      <c r="C618" s="11"/>
      <c r="D618" s="11"/>
      <c r="E618" s="11"/>
      <c r="F618" s="11"/>
      <c r="G618" s="11"/>
      <c r="H618" s="11"/>
      <c r="I618" s="11"/>
      <c r="J618" s="11"/>
      <c r="K618" s="11"/>
      <c r="L618" s="11"/>
      <c r="M618" s="11"/>
      <c r="N618" s="11"/>
      <c r="O618" s="11"/>
    </row>
    <row r="619" spans="2:15" ht="11.25" x14ac:dyDescent="0.2">
      <c r="B619" s="11"/>
      <c r="C619" s="11"/>
      <c r="D619" s="11"/>
      <c r="E619" s="11"/>
      <c r="F619" s="11"/>
      <c r="G619" s="11"/>
      <c r="H619" s="11"/>
      <c r="I619" s="11"/>
      <c r="J619" s="11"/>
      <c r="K619" s="11"/>
      <c r="L619" s="11"/>
      <c r="M619" s="11"/>
      <c r="N619" s="11"/>
      <c r="O619" s="11"/>
    </row>
    <row r="620" spans="2:15" ht="11.25" x14ac:dyDescent="0.2">
      <c r="B620" s="11"/>
      <c r="C620" s="11"/>
      <c r="D620" s="11"/>
      <c r="E620" s="11"/>
      <c r="F620" s="11"/>
      <c r="G620" s="11"/>
      <c r="H620" s="11"/>
      <c r="I620" s="11"/>
      <c r="J620" s="11"/>
      <c r="K620" s="11"/>
      <c r="L620" s="11"/>
      <c r="M620" s="11"/>
      <c r="N620" s="11"/>
      <c r="O620" s="11"/>
    </row>
    <row r="621" spans="2:15" ht="11.25" x14ac:dyDescent="0.2">
      <c r="B621" s="11"/>
      <c r="C621" s="11"/>
      <c r="D621" s="11"/>
      <c r="E621" s="11"/>
      <c r="F621" s="11"/>
      <c r="G621" s="11"/>
      <c r="H621" s="11"/>
      <c r="I621" s="11"/>
      <c r="J621" s="11"/>
      <c r="K621" s="11"/>
      <c r="L621" s="11"/>
      <c r="M621" s="11"/>
      <c r="N621" s="11"/>
      <c r="O621" s="11"/>
    </row>
    <row r="622" spans="2:15" ht="11.25" x14ac:dyDescent="0.2">
      <c r="B622" s="11"/>
      <c r="C622" s="11"/>
      <c r="D622" s="11"/>
      <c r="E622" s="11"/>
      <c r="F622" s="11"/>
      <c r="G622" s="11"/>
      <c r="H622" s="11"/>
      <c r="I622" s="11"/>
      <c r="J622" s="11"/>
      <c r="K622" s="11"/>
      <c r="L622" s="11"/>
      <c r="M622" s="11"/>
      <c r="N622" s="11"/>
      <c r="O622" s="11"/>
    </row>
    <row r="623" spans="2:15" ht="11.25" x14ac:dyDescent="0.2">
      <c r="B623" s="11"/>
      <c r="C623" s="11"/>
      <c r="D623" s="11"/>
      <c r="E623" s="11"/>
      <c r="F623" s="11"/>
      <c r="G623" s="11"/>
      <c r="H623" s="11"/>
      <c r="I623" s="11"/>
      <c r="J623" s="11"/>
      <c r="K623" s="11"/>
      <c r="L623" s="11"/>
      <c r="M623" s="11"/>
      <c r="N623" s="11"/>
      <c r="O623" s="11"/>
    </row>
    <row r="624" spans="2:15" ht="11.25" x14ac:dyDescent="0.2">
      <c r="B624" s="11"/>
      <c r="C624" s="11"/>
      <c r="D624" s="11"/>
      <c r="E624" s="11"/>
      <c r="F624" s="11"/>
      <c r="G624" s="11"/>
      <c r="H624" s="11"/>
      <c r="I624" s="11"/>
      <c r="J624" s="11"/>
      <c r="K624" s="11"/>
      <c r="L624" s="11"/>
      <c r="M624" s="11"/>
      <c r="N624" s="11"/>
      <c r="O624" s="11"/>
    </row>
    <row r="625" spans="2:15" ht="11.25" x14ac:dyDescent="0.2">
      <c r="B625" s="11"/>
      <c r="C625" s="11"/>
      <c r="D625" s="11"/>
      <c r="E625" s="11"/>
      <c r="F625" s="11"/>
      <c r="G625" s="11"/>
      <c r="H625" s="11"/>
      <c r="I625" s="11"/>
      <c r="J625" s="11"/>
      <c r="K625" s="11"/>
      <c r="L625" s="11"/>
      <c r="M625" s="11"/>
      <c r="N625" s="11"/>
      <c r="O625" s="11"/>
    </row>
    <row r="626" spans="2:15" ht="11.25" x14ac:dyDescent="0.2">
      <c r="B626" s="11"/>
      <c r="C626" s="11"/>
      <c r="D626" s="11"/>
      <c r="E626" s="11"/>
      <c r="F626" s="11"/>
      <c r="G626" s="11"/>
      <c r="H626" s="11"/>
      <c r="I626" s="11"/>
      <c r="J626" s="11"/>
      <c r="K626" s="11"/>
      <c r="L626" s="11"/>
      <c r="M626" s="11"/>
      <c r="N626" s="11"/>
      <c r="O626" s="11"/>
    </row>
    <row r="627" spans="2:15" ht="11.25" x14ac:dyDescent="0.2">
      <c r="B627" s="11"/>
      <c r="C627" s="11"/>
      <c r="D627" s="11"/>
      <c r="E627" s="11"/>
      <c r="F627" s="11"/>
      <c r="G627" s="11"/>
      <c r="H627" s="11"/>
      <c r="I627" s="11"/>
      <c r="J627" s="11"/>
      <c r="K627" s="11"/>
      <c r="L627" s="11"/>
      <c r="M627" s="11"/>
      <c r="N627" s="11"/>
      <c r="O627" s="11"/>
    </row>
    <row r="628" spans="2:15" ht="11.25" x14ac:dyDescent="0.2">
      <c r="B628" s="11"/>
      <c r="C628" s="11"/>
      <c r="D628" s="11"/>
      <c r="E628" s="11"/>
      <c r="F628" s="11"/>
      <c r="G628" s="11"/>
      <c r="H628" s="11"/>
      <c r="I628" s="11"/>
      <c r="J628" s="11"/>
      <c r="K628" s="11"/>
      <c r="L628" s="11"/>
      <c r="M628" s="11"/>
      <c r="N628" s="11"/>
      <c r="O628" s="11"/>
    </row>
    <row r="629" spans="2:15" ht="11.25" x14ac:dyDescent="0.2">
      <c r="B629" s="11"/>
      <c r="C629" s="11"/>
      <c r="D629" s="11"/>
      <c r="E629" s="11"/>
      <c r="F629" s="11"/>
      <c r="G629" s="11"/>
      <c r="H629" s="11"/>
      <c r="I629" s="11"/>
      <c r="J629" s="11"/>
      <c r="K629" s="11"/>
      <c r="L629" s="11"/>
      <c r="M629" s="11"/>
      <c r="N629" s="11"/>
      <c r="O629" s="11"/>
    </row>
    <row r="630" spans="2:15" ht="11.25" x14ac:dyDescent="0.2">
      <c r="B630" s="11"/>
      <c r="C630" s="11"/>
      <c r="D630" s="11"/>
      <c r="E630" s="11"/>
      <c r="F630" s="11"/>
      <c r="G630" s="11"/>
      <c r="H630" s="11"/>
      <c r="I630" s="11"/>
      <c r="J630" s="11"/>
      <c r="K630" s="11"/>
      <c r="L630" s="11"/>
      <c r="M630" s="11"/>
      <c r="N630" s="11"/>
      <c r="O630" s="11"/>
    </row>
    <row r="631" spans="2:15" ht="11.25" x14ac:dyDescent="0.2">
      <c r="B631" s="11"/>
      <c r="C631" s="11"/>
      <c r="D631" s="11"/>
      <c r="E631" s="11"/>
      <c r="F631" s="11"/>
      <c r="G631" s="11"/>
      <c r="H631" s="11"/>
      <c r="I631" s="11"/>
      <c r="J631" s="11"/>
      <c r="K631" s="11"/>
      <c r="L631" s="11"/>
      <c r="M631" s="11"/>
      <c r="N631" s="11"/>
      <c r="O631" s="11"/>
    </row>
    <row r="632" spans="2:15" ht="11.25" x14ac:dyDescent="0.2">
      <c r="B632" s="11"/>
      <c r="C632" s="11"/>
      <c r="D632" s="11"/>
      <c r="E632" s="11"/>
      <c r="F632" s="11"/>
      <c r="G632" s="11"/>
      <c r="H632" s="11"/>
      <c r="I632" s="11"/>
      <c r="J632" s="11"/>
      <c r="K632" s="11"/>
      <c r="L632" s="11"/>
      <c r="M632" s="11"/>
      <c r="N632" s="11"/>
      <c r="O632" s="11"/>
    </row>
    <row r="633" spans="2:15" ht="11.25" x14ac:dyDescent="0.2">
      <c r="B633" s="11"/>
      <c r="C633" s="11"/>
      <c r="D633" s="11"/>
      <c r="E633" s="11"/>
      <c r="F633" s="11"/>
      <c r="G633" s="11"/>
      <c r="H633" s="11"/>
      <c r="I633" s="11"/>
      <c r="J633" s="11"/>
      <c r="K633" s="11"/>
      <c r="L633" s="11"/>
      <c r="M633" s="11"/>
      <c r="N633" s="11"/>
      <c r="O633" s="11"/>
    </row>
    <row r="634" spans="2:15" ht="11.25" x14ac:dyDescent="0.2">
      <c r="B634" s="11"/>
      <c r="C634" s="11"/>
      <c r="D634" s="11"/>
      <c r="E634" s="11"/>
      <c r="F634" s="11"/>
      <c r="G634" s="11"/>
      <c r="H634" s="11"/>
      <c r="I634" s="11"/>
      <c r="J634" s="11"/>
      <c r="K634" s="11"/>
      <c r="L634" s="11"/>
      <c r="M634" s="11"/>
      <c r="N634" s="11"/>
      <c r="O634" s="11"/>
    </row>
    <row r="635" spans="2:15" ht="11.25" x14ac:dyDescent="0.2">
      <c r="B635" s="11"/>
      <c r="C635" s="11"/>
      <c r="D635" s="11"/>
      <c r="E635" s="11"/>
      <c r="F635" s="11"/>
      <c r="G635" s="11"/>
      <c r="H635" s="11"/>
      <c r="I635" s="11"/>
      <c r="J635" s="11"/>
      <c r="K635" s="11"/>
      <c r="L635" s="11"/>
      <c r="M635" s="11"/>
      <c r="N635" s="11"/>
      <c r="O635" s="11"/>
    </row>
    <row r="636" spans="2:15" ht="11.25" x14ac:dyDescent="0.2">
      <c r="B636" s="11"/>
      <c r="C636" s="11"/>
      <c r="D636" s="11"/>
      <c r="E636" s="11"/>
      <c r="F636" s="11"/>
      <c r="G636" s="11"/>
      <c r="H636" s="11"/>
      <c r="I636" s="11"/>
      <c r="J636" s="11"/>
      <c r="K636" s="11"/>
      <c r="L636" s="11"/>
      <c r="M636" s="11"/>
      <c r="N636" s="11"/>
      <c r="O636" s="11"/>
    </row>
    <row r="637" spans="2:15" ht="11.25" x14ac:dyDescent="0.2">
      <c r="B637" s="11"/>
      <c r="C637" s="11"/>
      <c r="D637" s="11"/>
      <c r="E637" s="11"/>
      <c r="F637" s="11"/>
      <c r="G637" s="11"/>
      <c r="H637" s="11"/>
      <c r="I637" s="11"/>
      <c r="J637" s="11"/>
      <c r="K637" s="11"/>
      <c r="L637" s="11"/>
      <c r="M637" s="11"/>
      <c r="N637" s="11"/>
      <c r="O637" s="11"/>
    </row>
    <row r="638" spans="2:15" ht="11.25" x14ac:dyDescent="0.2">
      <c r="B638" s="11"/>
      <c r="C638" s="11"/>
      <c r="D638" s="11"/>
      <c r="E638" s="11"/>
      <c r="F638" s="11"/>
      <c r="G638" s="11"/>
      <c r="H638" s="11"/>
      <c r="I638" s="11"/>
      <c r="J638" s="11"/>
      <c r="K638" s="11"/>
      <c r="L638" s="11"/>
      <c r="M638" s="11"/>
      <c r="N638" s="11"/>
      <c r="O638" s="11"/>
    </row>
    <row r="639" spans="2:15" ht="11.25" x14ac:dyDescent="0.2">
      <c r="B639" s="11"/>
      <c r="C639" s="11"/>
      <c r="D639" s="11"/>
      <c r="E639" s="11"/>
      <c r="F639" s="11"/>
      <c r="G639" s="11"/>
      <c r="H639" s="11"/>
      <c r="I639" s="11"/>
      <c r="J639" s="11"/>
      <c r="K639" s="11"/>
      <c r="L639" s="11"/>
      <c r="M639" s="11"/>
      <c r="N639" s="11"/>
      <c r="O639" s="11"/>
    </row>
    <row r="640" spans="2:15" ht="11.25" x14ac:dyDescent="0.2">
      <c r="B640" s="11"/>
      <c r="C640" s="11"/>
      <c r="D640" s="11"/>
      <c r="E640" s="11"/>
      <c r="F640" s="11"/>
      <c r="G640" s="11"/>
      <c r="H640" s="11"/>
      <c r="I640" s="11"/>
      <c r="J640" s="11"/>
      <c r="K640" s="11"/>
      <c r="L640" s="11"/>
      <c r="M640" s="11"/>
      <c r="N640" s="11"/>
      <c r="O640" s="11"/>
    </row>
    <row r="641" spans="2:15" ht="11.25" x14ac:dyDescent="0.2">
      <c r="B641" s="11"/>
      <c r="C641" s="11"/>
      <c r="D641" s="11"/>
      <c r="E641" s="11"/>
      <c r="F641" s="11"/>
      <c r="G641" s="11"/>
      <c r="H641" s="11"/>
      <c r="I641" s="11"/>
      <c r="J641" s="11"/>
      <c r="K641" s="11"/>
      <c r="L641" s="11"/>
      <c r="M641" s="11"/>
      <c r="N641" s="11"/>
      <c r="O641" s="11"/>
    </row>
    <row r="642" spans="2:15" ht="11.25" x14ac:dyDescent="0.2">
      <c r="B642" s="11"/>
      <c r="C642" s="11"/>
      <c r="D642" s="11"/>
      <c r="E642" s="11"/>
      <c r="F642" s="11"/>
      <c r="G642" s="11"/>
      <c r="H642" s="11"/>
      <c r="I642" s="11"/>
      <c r="J642" s="11"/>
      <c r="K642" s="11"/>
      <c r="L642" s="11"/>
      <c r="M642" s="11"/>
      <c r="N642" s="11"/>
      <c r="O642" s="11"/>
    </row>
    <row r="643" spans="2:15" ht="11.25" x14ac:dyDescent="0.2">
      <c r="B643" s="11"/>
      <c r="C643" s="11"/>
      <c r="D643" s="11"/>
      <c r="E643" s="11"/>
      <c r="F643" s="11"/>
      <c r="G643" s="11"/>
      <c r="H643" s="11"/>
      <c r="I643" s="11"/>
      <c r="J643" s="11"/>
      <c r="K643" s="11"/>
      <c r="L643" s="11"/>
      <c r="M643" s="11"/>
      <c r="N643" s="11"/>
      <c r="O643" s="11"/>
    </row>
    <row r="644" spans="2:15" ht="11.25" x14ac:dyDescent="0.2">
      <c r="B644" s="11"/>
      <c r="C644" s="11"/>
      <c r="D644" s="11"/>
      <c r="E644" s="11"/>
      <c r="F644" s="11"/>
      <c r="G644" s="11"/>
      <c r="H644" s="11"/>
      <c r="I644" s="11"/>
      <c r="J644" s="11"/>
      <c r="K644" s="11"/>
      <c r="L644" s="11"/>
      <c r="M644" s="11"/>
      <c r="N644" s="11"/>
      <c r="O644" s="11"/>
    </row>
    <row r="645" spans="2:15" ht="11.25" x14ac:dyDescent="0.2">
      <c r="B645" s="11"/>
      <c r="C645" s="11"/>
      <c r="D645" s="11"/>
      <c r="E645" s="11"/>
      <c r="F645" s="11"/>
      <c r="G645" s="11"/>
      <c r="H645" s="11"/>
      <c r="I645" s="11"/>
      <c r="J645" s="11"/>
      <c r="K645" s="11"/>
      <c r="L645" s="11"/>
      <c r="M645" s="11"/>
      <c r="N645" s="11"/>
      <c r="O645" s="11"/>
    </row>
    <row r="646" spans="2:15" ht="11.25" x14ac:dyDescent="0.2">
      <c r="B646" s="11"/>
      <c r="C646" s="11"/>
      <c r="D646" s="11"/>
      <c r="E646" s="11"/>
      <c r="F646" s="11"/>
      <c r="G646" s="11"/>
      <c r="H646" s="11"/>
      <c r="I646" s="11"/>
      <c r="J646" s="11"/>
      <c r="K646" s="11"/>
      <c r="L646" s="11"/>
      <c r="M646" s="11"/>
      <c r="N646" s="11"/>
      <c r="O646" s="11"/>
    </row>
    <row r="647" spans="2:15" ht="11.25" x14ac:dyDescent="0.2">
      <c r="B647" s="11"/>
      <c r="C647" s="11"/>
      <c r="D647" s="11"/>
      <c r="E647" s="11"/>
      <c r="F647" s="11"/>
      <c r="G647" s="11"/>
      <c r="H647" s="11"/>
      <c r="I647" s="11"/>
      <c r="J647" s="11"/>
      <c r="K647" s="11"/>
      <c r="L647" s="11"/>
      <c r="M647" s="11"/>
      <c r="N647" s="11"/>
      <c r="O647" s="11"/>
    </row>
    <row r="648" spans="2:15" ht="11.25" x14ac:dyDescent="0.2">
      <c r="B648" s="11"/>
      <c r="C648" s="11"/>
      <c r="D648" s="11"/>
      <c r="E648" s="11"/>
      <c r="F648" s="11"/>
      <c r="G648" s="11"/>
      <c r="H648" s="11"/>
      <c r="I648" s="11"/>
      <c r="J648" s="11"/>
      <c r="K648" s="11"/>
      <c r="L648" s="11"/>
      <c r="M648" s="11"/>
      <c r="N648" s="11"/>
      <c r="O648" s="11"/>
    </row>
    <row r="649" spans="2:15" ht="11.25" x14ac:dyDescent="0.2">
      <c r="B649" s="11"/>
      <c r="C649" s="11"/>
      <c r="D649" s="11"/>
      <c r="E649" s="11"/>
      <c r="F649" s="11"/>
      <c r="G649" s="11"/>
      <c r="H649" s="11"/>
      <c r="I649" s="11"/>
      <c r="J649" s="11"/>
      <c r="K649" s="11"/>
      <c r="L649" s="11"/>
      <c r="M649" s="11"/>
      <c r="N649" s="11"/>
      <c r="O649" s="11"/>
    </row>
    <row r="650" spans="2:15" ht="11.25" x14ac:dyDescent="0.2">
      <c r="B650" s="11"/>
      <c r="C650" s="11"/>
      <c r="D650" s="11"/>
      <c r="E650" s="11"/>
      <c r="F650" s="11"/>
      <c r="G650" s="11"/>
      <c r="H650" s="11"/>
      <c r="I650" s="11"/>
      <c r="J650" s="11"/>
      <c r="K650" s="11"/>
      <c r="L650" s="11"/>
      <c r="M650" s="11"/>
      <c r="N650" s="11"/>
      <c r="O650" s="11"/>
    </row>
    <row r="651" spans="2:15" ht="11.25" x14ac:dyDescent="0.2">
      <c r="B651" s="11"/>
      <c r="C651" s="11"/>
      <c r="D651" s="11"/>
      <c r="E651" s="11"/>
      <c r="F651" s="11"/>
      <c r="G651" s="11"/>
      <c r="H651" s="11"/>
      <c r="I651" s="11"/>
      <c r="J651" s="11"/>
      <c r="K651" s="11"/>
      <c r="L651" s="11"/>
      <c r="M651" s="11"/>
      <c r="N651" s="11"/>
      <c r="O651" s="11"/>
    </row>
    <row r="652" spans="2:15" ht="11.25" x14ac:dyDescent="0.2">
      <c r="B652" s="11"/>
      <c r="C652" s="11"/>
      <c r="D652" s="11"/>
      <c r="E652" s="11"/>
      <c r="F652" s="11"/>
      <c r="G652" s="11"/>
      <c r="H652" s="11"/>
      <c r="I652" s="11"/>
      <c r="J652" s="11"/>
      <c r="K652" s="11"/>
      <c r="L652" s="11"/>
      <c r="M652" s="11"/>
      <c r="N652" s="11"/>
      <c r="O652" s="11"/>
    </row>
    <row r="653" spans="2:15" ht="11.25" x14ac:dyDescent="0.2">
      <c r="B653" s="11"/>
      <c r="C653" s="11"/>
      <c r="D653" s="11"/>
      <c r="E653" s="11"/>
      <c r="F653" s="11"/>
      <c r="G653" s="11"/>
      <c r="H653" s="11"/>
      <c r="I653" s="11"/>
      <c r="J653" s="11"/>
      <c r="K653" s="11"/>
      <c r="L653" s="11"/>
      <c r="M653" s="11"/>
      <c r="N653" s="11"/>
      <c r="O653" s="11"/>
    </row>
    <row r="654" spans="2:15" ht="11.25" x14ac:dyDescent="0.2">
      <c r="B654" s="11"/>
      <c r="C654" s="11"/>
      <c r="D654" s="11"/>
      <c r="E654" s="11"/>
      <c r="F654" s="11"/>
      <c r="G654" s="11"/>
      <c r="H654" s="11"/>
      <c r="I654" s="11"/>
      <c r="J654" s="11"/>
      <c r="K654" s="11"/>
      <c r="L654" s="11"/>
      <c r="M654" s="11"/>
      <c r="N654" s="11"/>
      <c r="O654" s="11"/>
    </row>
    <row r="655" spans="2:15" ht="11.25" x14ac:dyDescent="0.2">
      <c r="B655" s="11"/>
      <c r="C655" s="11"/>
      <c r="D655" s="11"/>
      <c r="E655" s="11"/>
      <c r="F655" s="11"/>
      <c r="G655" s="11"/>
      <c r="H655" s="11"/>
      <c r="I655" s="11"/>
      <c r="J655" s="11"/>
      <c r="K655" s="11"/>
      <c r="L655" s="11"/>
      <c r="M655" s="11"/>
      <c r="N655" s="11"/>
      <c r="O655" s="11"/>
    </row>
    <row r="656" spans="2:15" ht="11.25" x14ac:dyDescent="0.2">
      <c r="B656" s="11"/>
      <c r="C656" s="11"/>
      <c r="D656" s="11"/>
      <c r="E656" s="11"/>
      <c r="F656" s="11"/>
      <c r="G656" s="11"/>
      <c r="H656" s="11"/>
      <c r="I656" s="11"/>
      <c r="J656" s="11"/>
      <c r="K656" s="11"/>
      <c r="L656" s="11"/>
      <c r="M656" s="11"/>
      <c r="N656" s="11"/>
      <c r="O656" s="11"/>
    </row>
    <row r="657" spans="2:15" ht="11.25" x14ac:dyDescent="0.2">
      <c r="B657" s="11"/>
      <c r="C657" s="11"/>
      <c r="D657" s="11"/>
      <c r="E657" s="11"/>
      <c r="F657" s="11"/>
      <c r="G657" s="11"/>
      <c r="H657" s="11"/>
      <c r="I657" s="11"/>
      <c r="J657" s="11"/>
      <c r="K657" s="11"/>
      <c r="L657" s="11"/>
      <c r="M657" s="11"/>
      <c r="N657" s="11"/>
      <c r="O657" s="11"/>
    </row>
    <row r="658" spans="2:15" ht="11.25" x14ac:dyDescent="0.2">
      <c r="B658" s="11"/>
      <c r="C658" s="11"/>
      <c r="D658" s="11"/>
      <c r="E658" s="11"/>
      <c r="F658" s="11"/>
      <c r="G658" s="11"/>
      <c r="H658" s="11"/>
      <c r="I658" s="11"/>
      <c r="J658" s="11"/>
      <c r="K658" s="11"/>
      <c r="L658" s="11"/>
      <c r="M658" s="11"/>
      <c r="N658" s="11"/>
      <c r="O658" s="11"/>
    </row>
    <row r="659" spans="2:15" ht="11.25" x14ac:dyDescent="0.2">
      <c r="B659" s="11"/>
      <c r="C659" s="11"/>
      <c r="D659" s="11"/>
      <c r="E659" s="11"/>
      <c r="F659" s="11"/>
      <c r="G659" s="11"/>
      <c r="H659" s="11"/>
      <c r="I659" s="11"/>
      <c r="J659" s="11"/>
      <c r="K659" s="11"/>
      <c r="L659" s="11"/>
      <c r="M659" s="11"/>
      <c r="N659" s="11"/>
      <c r="O659" s="11"/>
    </row>
    <row r="660" spans="2:15" ht="11.25" x14ac:dyDescent="0.2">
      <c r="B660" s="11"/>
      <c r="C660" s="11"/>
      <c r="D660" s="11"/>
      <c r="E660" s="11"/>
      <c r="F660" s="11"/>
      <c r="G660" s="11"/>
      <c r="H660" s="11"/>
      <c r="I660" s="11"/>
      <c r="J660" s="11"/>
      <c r="K660" s="11"/>
      <c r="L660" s="11"/>
      <c r="M660" s="11"/>
      <c r="N660" s="11"/>
      <c r="O660" s="11"/>
    </row>
    <row r="661" spans="2:15" ht="11.25" x14ac:dyDescent="0.2">
      <c r="B661" s="11"/>
      <c r="C661" s="11"/>
      <c r="D661" s="11"/>
      <c r="E661" s="11"/>
      <c r="F661" s="11"/>
      <c r="G661" s="11"/>
      <c r="H661" s="11"/>
      <c r="I661" s="11"/>
      <c r="J661" s="11"/>
      <c r="K661" s="11"/>
      <c r="L661" s="11"/>
      <c r="M661" s="11"/>
      <c r="N661" s="11"/>
      <c r="O661" s="11"/>
    </row>
    <row r="662" spans="2:15" ht="11.25" x14ac:dyDescent="0.2">
      <c r="B662" s="11"/>
      <c r="C662" s="11"/>
      <c r="D662" s="11"/>
      <c r="E662" s="11"/>
      <c r="F662" s="11"/>
      <c r="G662" s="11"/>
      <c r="H662" s="11"/>
      <c r="I662" s="11"/>
      <c r="J662" s="11"/>
      <c r="K662" s="11"/>
      <c r="L662" s="11"/>
      <c r="M662" s="11"/>
      <c r="N662" s="11"/>
      <c r="O662" s="11"/>
    </row>
    <row r="663" spans="2:15" ht="11.25" x14ac:dyDescent="0.2">
      <c r="B663" s="11"/>
      <c r="C663" s="11"/>
      <c r="D663" s="11"/>
      <c r="E663" s="11"/>
      <c r="F663" s="11"/>
      <c r="G663" s="11"/>
      <c r="H663" s="11"/>
      <c r="I663" s="11"/>
      <c r="J663" s="11"/>
      <c r="K663" s="11"/>
      <c r="L663" s="11"/>
      <c r="M663" s="11"/>
      <c r="N663" s="11"/>
      <c r="O663" s="11"/>
    </row>
    <row r="664" spans="2:15" ht="11.25" x14ac:dyDescent="0.2">
      <c r="B664" s="11"/>
      <c r="C664" s="11"/>
      <c r="D664" s="11"/>
      <c r="E664" s="11"/>
      <c r="F664" s="11"/>
      <c r="G664" s="11"/>
      <c r="H664" s="11"/>
      <c r="I664" s="11"/>
      <c r="J664" s="11"/>
      <c r="K664" s="11"/>
      <c r="L664" s="11"/>
      <c r="M664" s="11"/>
      <c r="N664" s="11"/>
      <c r="O664" s="11"/>
    </row>
    <row r="665" spans="2:15" ht="11.25" x14ac:dyDescent="0.2">
      <c r="B665" s="11"/>
      <c r="C665" s="11"/>
      <c r="D665" s="11"/>
      <c r="E665" s="11"/>
      <c r="F665" s="11"/>
      <c r="G665" s="11"/>
      <c r="H665" s="11"/>
      <c r="I665" s="11"/>
      <c r="J665" s="11"/>
      <c r="K665" s="11"/>
      <c r="L665" s="11"/>
      <c r="M665" s="11"/>
      <c r="N665" s="11"/>
      <c r="O665" s="11"/>
    </row>
    <row r="666" spans="2:15" ht="11.25" x14ac:dyDescent="0.2">
      <c r="B666" s="11"/>
      <c r="C666" s="11"/>
      <c r="D666" s="11"/>
      <c r="E666" s="11"/>
      <c r="F666" s="11"/>
      <c r="G666" s="11"/>
      <c r="H666" s="11"/>
      <c r="I666" s="11"/>
      <c r="J666" s="11"/>
      <c r="K666" s="11"/>
      <c r="L666" s="11"/>
      <c r="M666" s="11"/>
      <c r="N666" s="11"/>
      <c r="O666" s="11"/>
    </row>
    <row r="667" spans="2:15" ht="11.25" x14ac:dyDescent="0.2">
      <c r="B667" s="11"/>
      <c r="C667" s="11"/>
      <c r="D667" s="11"/>
      <c r="E667" s="11"/>
      <c r="F667" s="11"/>
      <c r="G667" s="11"/>
      <c r="H667" s="11"/>
      <c r="I667" s="11"/>
      <c r="J667" s="11"/>
      <c r="K667" s="11"/>
      <c r="L667" s="11"/>
      <c r="M667" s="11"/>
      <c r="N667" s="11"/>
      <c r="O667" s="11"/>
    </row>
    <row r="668" spans="2:15" ht="11.25" x14ac:dyDescent="0.2">
      <c r="B668" s="11"/>
      <c r="C668" s="11"/>
      <c r="D668" s="11"/>
      <c r="E668" s="11"/>
      <c r="F668" s="11"/>
      <c r="G668" s="11"/>
      <c r="H668" s="11"/>
      <c r="I668" s="11"/>
      <c r="J668" s="11"/>
      <c r="K668" s="11"/>
      <c r="L668" s="11"/>
      <c r="M668" s="11"/>
      <c r="N668" s="11"/>
      <c r="O668" s="11"/>
    </row>
    <row r="669" spans="2:15" ht="11.25" x14ac:dyDescent="0.2">
      <c r="B669" s="11"/>
      <c r="C669" s="11"/>
      <c r="D669" s="11"/>
      <c r="E669" s="11"/>
      <c r="F669" s="11"/>
      <c r="G669" s="11"/>
      <c r="H669" s="11"/>
      <c r="I669" s="11"/>
      <c r="J669" s="11"/>
      <c r="K669" s="11"/>
      <c r="L669" s="11"/>
      <c r="M669" s="11"/>
      <c r="N669" s="11"/>
      <c r="O669" s="11"/>
    </row>
    <row r="670" spans="2:15" ht="11.25" x14ac:dyDescent="0.2">
      <c r="B670" s="11"/>
      <c r="C670" s="11"/>
      <c r="D670" s="11"/>
      <c r="E670" s="11"/>
      <c r="F670" s="11"/>
      <c r="G670" s="11"/>
      <c r="H670" s="11"/>
      <c r="I670" s="11"/>
      <c r="J670" s="11"/>
      <c r="K670" s="11"/>
      <c r="L670" s="11"/>
      <c r="M670" s="11"/>
      <c r="N670" s="11"/>
      <c r="O670" s="11"/>
    </row>
    <row r="671" spans="2:15" ht="11.25" x14ac:dyDescent="0.2">
      <c r="B671" s="11"/>
      <c r="C671" s="11"/>
      <c r="D671" s="11"/>
      <c r="E671" s="11"/>
      <c r="F671" s="11"/>
      <c r="G671" s="11"/>
      <c r="H671" s="11"/>
      <c r="I671" s="11"/>
      <c r="J671" s="11"/>
      <c r="K671" s="11"/>
      <c r="L671" s="11"/>
      <c r="M671" s="11"/>
      <c r="N671" s="11"/>
      <c r="O671" s="11"/>
    </row>
    <row r="672" spans="2:15" ht="11.25" x14ac:dyDescent="0.2">
      <c r="B672" s="11"/>
      <c r="C672" s="11"/>
      <c r="D672" s="11"/>
      <c r="E672" s="11"/>
      <c r="F672" s="11"/>
      <c r="G672" s="11"/>
      <c r="H672" s="11"/>
      <c r="I672" s="11"/>
      <c r="J672" s="11"/>
      <c r="K672" s="11"/>
      <c r="L672" s="11"/>
      <c r="M672" s="11"/>
      <c r="N672" s="11"/>
      <c r="O672" s="11"/>
    </row>
    <row r="673" spans="2:15" ht="11.25" x14ac:dyDescent="0.2">
      <c r="B673" s="11"/>
      <c r="C673" s="11"/>
      <c r="D673" s="11"/>
      <c r="E673" s="11"/>
      <c r="F673" s="11"/>
      <c r="G673" s="11"/>
      <c r="H673" s="11"/>
      <c r="I673" s="11"/>
      <c r="J673" s="11"/>
      <c r="K673" s="11"/>
      <c r="L673" s="11"/>
      <c r="M673" s="11"/>
      <c r="N673" s="11"/>
      <c r="O673" s="11"/>
    </row>
    <row r="674" spans="2:15" ht="11.25" x14ac:dyDescent="0.2">
      <c r="B674" s="11"/>
      <c r="C674" s="11"/>
      <c r="D674" s="11"/>
      <c r="E674" s="11"/>
      <c r="F674" s="11"/>
      <c r="G674" s="11"/>
      <c r="H674" s="11"/>
      <c r="I674" s="11"/>
      <c r="J674" s="11"/>
      <c r="K674" s="11"/>
      <c r="L674" s="11"/>
      <c r="M674" s="11"/>
      <c r="N674" s="11"/>
      <c r="O674" s="11"/>
    </row>
    <row r="675" spans="2:15" ht="11.25" x14ac:dyDescent="0.2">
      <c r="B675" s="11"/>
      <c r="C675" s="11"/>
      <c r="D675" s="11"/>
      <c r="E675" s="11"/>
      <c r="F675" s="11"/>
      <c r="G675" s="11"/>
      <c r="H675" s="11"/>
      <c r="I675" s="11"/>
      <c r="J675" s="11"/>
      <c r="K675" s="11"/>
      <c r="L675" s="11"/>
      <c r="M675" s="11"/>
      <c r="N675" s="11"/>
      <c r="O675" s="11"/>
    </row>
    <row r="676" spans="2:15" ht="11.25" x14ac:dyDescent="0.2">
      <c r="B676" s="11"/>
      <c r="C676" s="11"/>
      <c r="D676" s="11"/>
      <c r="E676" s="11"/>
      <c r="F676" s="11"/>
      <c r="G676" s="11"/>
      <c r="H676" s="11"/>
      <c r="I676" s="11"/>
      <c r="J676" s="11"/>
      <c r="K676" s="11"/>
      <c r="L676" s="11"/>
      <c r="M676" s="11"/>
      <c r="N676" s="11"/>
      <c r="O676" s="11"/>
    </row>
    <row r="677" spans="2:15" ht="11.25" x14ac:dyDescent="0.2">
      <c r="B677" s="11"/>
      <c r="C677" s="11"/>
      <c r="D677" s="11"/>
      <c r="E677" s="11"/>
      <c r="F677" s="11"/>
      <c r="G677" s="11"/>
      <c r="H677" s="11"/>
      <c r="I677" s="11"/>
      <c r="J677" s="11"/>
      <c r="K677" s="11"/>
      <c r="L677" s="11"/>
      <c r="M677" s="11"/>
      <c r="N677" s="11"/>
      <c r="O677" s="11"/>
    </row>
    <row r="678" spans="2:15" ht="11.25" x14ac:dyDescent="0.2">
      <c r="B678" s="11"/>
      <c r="C678" s="11"/>
      <c r="D678" s="11"/>
      <c r="E678" s="11"/>
      <c r="F678" s="11"/>
      <c r="G678" s="11"/>
      <c r="H678" s="11"/>
      <c r="I678" s="11"/>
      <c r="J678" s="11"/>
      <c r="K678" s="11"/>
      <c r="L678" s="11"/>
      <c r="M678" s="11"/>
      <c r="N678" s="11"/>
      <c r="O678" s="11"/>
    </row>
    <row r="679" spans="2:15" ht="11.25" x14ac:dyDescent="0.2">
      <c r="B679" s="11"/>
      <c r="C679" s="11"/>
      <c r="D679" s="11"/>
      <c r="E679" s="11"/>
      <c r="F679" s="11"/>
      <c r="G679" s="11"/>
      <c r="H679" s="11"/>
      <c r="I679" s="11"/>
      <c r="J679" s="11"/>
      <c r="K679" s="11"/>
      <c r="L679" s="11"/>
      <c r="M679" s="11"/>
      <c r="N679" s="11"/>
      <c r="O679" s="11"/>
    </row>
    <row r="680" spans="2:15" ht="11.25" x14ac:dyDescent="0.2">
      <c r="B680" s="11"/>
      <c r="C680" s="11"/>
      <c r="D680" s="11"/>
      <c r="E680" s="11"/>
      <c r="F680" s="11"/>
      <c r="G680" s="11"/>
      <c r="H680" s="11"/>
      <c r="I680" s="11"/>
      <c r="J680" s="11"/>
      <c r="K680" s="11"/>
      <c r="L680" s="11"/>
      <c r="M680" s="11"/>
      <c r="N680" s="11"/>
      <c r="O680" s="11"/>
    </row>
    <row r="681" spans="2:15" ht="11.25" x14ac:dyDescent="0.2">
      <c r="B681" s="11"/>
      <c r="C681" s="11"/>
      <c r="D681" s="11"/>
      <c r="E681" s="11"/>
      <c r="F681" s="11"/>
      <c r="G681" s="11"/>
      <c r="H681" s="11"/>
      <c r="I681" s="11"/>
      <c r="J681" s="11"/>
      <c r="K681" s="11"/>
      <c r="L681" s="11"/>
      <c r="M681" s="11"/>
      <c r="N681" s="11"/>
      <c r="O681" s="11"/>
    </row>
    <row r="682" spans="2:15" ht="11.25" x14ac:dyDescent="0.2">
      <c r="B682" s="11"/>
      <c r="C682" s="11"/>
      <c r="D682" s="11"/>
      <c r="E682" s="11"/>
      <c r="F682" s="11"/>
      <c r="G682" s="11"/>
      <c r="H682" s="11"/>
      <c r="I682" s="11"/>
      <c r="J682" s="11"/>
      <c r="K682" s="11"/>
      <c r="L682" s="11"/>
      <c r="M682" s="11"/>
      <c r="N682" s="11"/>
      <c r="O682" s="11"/>
    </row>
    <row r="683" spans="2:15" ht="11.25" x14ac:dyDescent="0.2">
      <c r="B683" s="11"/>
      <c r="C683" s="11"/>
      <c r="D683" s="11"/>
      <c r="E683" s="11"/>
      <c r="F683" s="11"/>
      <c r="G683" s="11"/>
      <c r="H683" s="11"/>
      <c r="I683" s="11"/>
      <c r="J683" s="11"/>
      <c r="K683" s="11"/>
      <c r="L683" s="11"/>
      <c r="M683" s="11"/>
      <c r="N683" s="11"/>
      <c r="O683" s="11"/>
    </row>
    <row r="684" spans="2:15" ht="11.25" x14ac:dyDescent="0.2">
      <c r="B684" s="11"/>
      <c r="C684" s="11"/>
      <c r="D684" s="11"/>
      <c r="E684" s="11"/>
      <c r="F684" s="11"/>
      <c r="G684" s="11"/>
      <c r="H684" s="11"/>
      <c r="I684" s="11"/>
      <c r="J684" s="11"/>
      <c r="K684" s="11"/>
      <c r="L684" s="11"/>
      <c r="M684" s="11"/>
      <c r="N684" s="11"/>
      <c r="O684" s="11"/>
    </row>
    <row r="685" spans="2:15" ht="11.25" x14ac:dyDescent="0.2">
      <c r="B685" s="11"/>
      <c r="C685" s="11"/>
      <c r="D685" s="11"/>
      <c r="E685" s="11"/>
      <c r="F685" s="11"/>
      <c r="G685" s="11"/>
      <c r="H685" s="11"/>
      <c r="I685" s="11"/>
      <c r="J685" s="11"/>
      <c r="K685" s="11"/>
      <c r="L685" s="11"/>
      <c r="M685" s="11"/>
      <c r="N685" s="11"/>
      <c r="O685" s="11"/>
    </row>
    <row r="686" spans="2:15" ht="11.25" x14ac:dyDescent="0.2">
      <c r="B686" s="11"/>
      <c r="C686" s="11"/>
      <c r="D686" s="11"/>
      <c r="E686" s="11"/>
      <c r="F686" s="11"/>
      <c r="G686" s="11"/>
      <c r="H686" s="11"/>
      <c r="I686" s="11"/>
      <c r="J686" s="11"/>
      <c r="K686" s="11"/>
      <c r="L686" s="11"/>
      <c r="M686" s="11"/>
      <c r="N686" s="11"/>
      <c r="O686" s="11"/>
    </row>
    <row r="687" spans="2:15" ht="11.25" x14ac:dyDescent="0.2">
      <c r="B687" s="11"/>
      <c r="C687" s="11"/>
      <c r="D687" s="11"/>
      <c r="E687" s="11"/>
      <c r="F687" s="11"/>
      <c r="G687" s="11"/>
      <c r="H687" s="11"/>
      <c r="I687" s="11"/>
      <c r="J687" s="11"/>
      <c r="K687" s="11"/>
      <c r="L687" s="11"/>
      <c r="M687" s="11"/>
      <c r="N687" s="11"/>
      <c r="O687" s="11"/>
    </row>
    <row r="688" spans="2:15" ht="11.25" x14ac:dyDescent="0.2">
      <c r="B688" s="11"/>
      <c r="C688" s="11"/>
      <c r="D688" s="11"/>
      <c r="E688" s="11"/>
      <c r="F688" s="11"/>
      <c r="G688" s="11"/>
      <c r="H688" s="11"/>
      <c r="I688" s="11"/>
      <c r="J688" s="11"/>
      <c r="K688" s="11"/>
      <c r="L688" s="11"/>
      <c r="M688" s="11"/>
      <c r="N688" s="11"/>
      <c r="O688" s="11"/>
    </row>
    <row r="689" spans="2:15" ht="11.25" x14ac:dyDescent="0.2">
      <c r="B689" s="11"/>
      <c r="C689" s="11"/>
      <c r="D689" s="11"/>
      <c r="E689" s="11"/>
      <c r="F689" s="11"/>
      <c r="G689" s="11"/>
      <c r="H689" s="11"/>
      <c r="I689" s="11"/>
      <c r="J689" s="11"/>
      <c r="K689" s="11"/>
      <c r="L689" s="11"/>
      <c r="M689" s="11"/>
      <c r="N689" s="11"/>
      <c r="O689" s="11"/>
    </row>
    <row r="690" spans="2:15" ht="11.25" x14ac:dyDescent="0.2">
      <c r="B690" s="11"/>
      <c r="C690" s="11"/>
      <c r="D690" s="11"/>
      <c r="E690" s="11"/>
      <c r="F690" s="11"/>
      <c r="G690" s="11"/>
      <c r="H690" s="11"/>
      <c r="I690" s="11"/>
      <c r="J690" s="11"/>
      <c r="K690" s="11"/>
      <c r="L690" s="11"/>
      <c r="M690" s="11"/>
      <c r="N690" s="11"/>
      <c r="O690" s="11"/>
    </row>
    <row r="691" spans="2:15" ht="11.25" x14ac:dyDescent="0.2">
      <c r="B691" s="11"/>
      <c r="C691" s="11"/>
      <c r="D691" s="11"/>
      <c r="E691" s="11"/>
      <c r="F691" s="11"/>
      <c r="G691" s="11"/>
      <c r="H691" s="11"/>
      <c r="I691" s="11"/>
      <c r="J691" s="11"/>
      <c r="K691" s="11"/>
      <c r="L691" s="11"/>
      <c r="M691" s="11"/>
      <c r="N691" s="11"/>
      <c r="O691" s="11"/>
    </row>
    <row r="692" spans="2:15" ht="11.25" x14ac:dyDescent="0.2">
      <c r="B692" s="11"/>
      <c r="C692" s="11"/>
      <c r="D692" s="11"/>
      <c r="E692" s="11"/>
      <c r="F692" s="11"/>
      <c r="G692" s="11"/>
      <c r="H692" s="11"/>
      <c r="I692" s="11"/>
      <c r="J692" s="11"/>
      <c r="K692" s="11"/>
      <c r="L692" s="11"/>
      <c r="M692" s="11"/>
      <c r="N692" s="11"/>
      <c r="O692" s="11"/>
    </row>
    <row r="693" spans="2:15" ht="11.25" x14ac:dyDescent="0.2">
      <c r="B693" s="11"/>
      <c r="C693" s="11"/>
      <c r="D693" s="11"/>
      <c r="E693" s="11"/>
      <c r="F693" s="11"/>
      <c r="G693" s="11"/>
      <c r="H693" s="11"/>
      <c r="I693" s="11"/>
      <c r="J693" s="11"/>
      <c r="K693" s="11"/>
      <c r="L693" s="11"/>
      <c r="M693" s="11"/>
      <c r="N693" s="11"/>
      <c r="O693" s="11"/>
    </row>
    <row r="694" spans="2:15" ht="11.25" x14ac:dyDescent="0.2">
      <c r="B694" s="11"/>
      <c r="C694" s="11"/>
      <c r="D694" s="11"/>
      <c r="E694" s="11"/>
      <c r="F694" s="11"/>
      <c r="G694" s="11"/>
      <c r="H694" s="11"/>
      <c r="I694" s="11"/>
      <c r="J694" s="11"/>
      <c r="K694" s="11"/>
      <c r="L694" s="11"/>
      <c r="M694" s="11"/>
      <c r="N694" s="11"/>
      <c r="O694" s="11"/>
    </row>
    <row r="695" spans="2:15" ht="11.25" x14ac:dyDescent="0.2">
      <c r="B695" s="11"/>
      <c r="C695" s="11"/>
      <c r="D695" s="11"/>
      <c r="E695" s="11"/>
      <c r="F695" s="11"/>
      <c r="G695" s="11"/>
      <c r="H695" s="11"/>
      <c r="I695" s="11"/>
      <c r="J695" s="11"/>
      <c r="K695" s="11"/>
      <c r="L695" s="11"/>
      <c r="M695" s="11"/>
      <c r="N695" s="11"/>
      <c r="O695" s="11"/>
    </row>
    <row r="696" spans="2:15" ht="11.25" x14ac:dyDescent="0.2">
      <c r="B696" s="11"/>
      <c r="C696" s="11"/>
      <c r="D696" s="11"/>
      <c r="E696" s="11"/>
      <c r="F696" s="11"/>
      <c r="G696" s="11"/>
      <c r="H696" s="11"/>
      <c r="I696" s="11"/>
      <c r="J696" s="11"/>
      <c r="K696" s="11"/>
      <c r="L696" s="11"/>
      <c r="M696" s="11"/>
      <c r="N696" s="11"/>
      <c r="O696" s="11"/>
    </row>
    <row r="697" spans="2:15" ht="11.25" x14ac:dyDescent="0.2">
      <c r="B697" s="11"/>
      <c r="C697" s="11"/>
      <c r="D697" s="11"/>
      <c r="E697" s="11"/>
      <c r="F697" s="11"/>
      <c r="G697" s="11"/>
      <c r="H697" s="11"/>
      <c r="I697" s="11"/>
      <c r="J697" s="11"/>
      <c r="K697" s="11"/>
      <c r="L697" s="11"/>
      <c r="M697" s="11"/>
      <c r="N697" s="11"/>
      <c r="O697" s="11"/>
    </row>
    <row r="698" spans="2:15" ht="11.25" x14ac:dyDescent="0.2">
      <c r="B698" s="11"/>
      <c r="C698" s="11"/>
      <c r="D698" s="11"/>
      <c r="E698" s="11"/>
      <c r="F698" s="11"/>
      <c r="G698" s="11"/>
      <c r="H698" s="11"/>
      <c r="I698" s="11"/>
      <c r="J698" s="11"/>
      <c r="K698" s="11"/>
      <c r="L698" s="11"/>
      <c r="M698" s="11"/>
      <c r="N698" s="11"/>
      <c r="O698" s="11"/>
    </row>
    <row r="699" spans="2:15" ht="11.25" x14ac:dyDescent="0.2">
      <c r="B699" s="11"/>
      <c r="C699" s="11"/>
      <c r="D699" s="11"/>
      <c r="E699" s="11"/>
      <c r="F699" s="11"/>
      <c r="G699" s="11"/>
      <c r="H699" s="11"/>
      <c r="I699" s="11"/>
      <c r="J699" s="11"/>
      <c r="K699" s="11"/>
      <c r="L699" s="11"/>
      <c r="M699" s="11"/>
      <c r="N699" s="11"/>
      <c r="O699" s="11"/>
    </row>
    <row r="700" spans="2:15" ht="11.25" x14ac:dyDescent="0.2">
      <c r="B700" s="11"/>
      <c r="C700" s="11"/>
      <c r="D700" s="11"/>
      <c r="E700" s="11"/>
      <c r="F700" s="11"/>
      <c r="G700" s="11"/>
      <c r="H700" s="11"/>
      <c r="I700" s="11"/>
      <c r="J700" s="11"/>
      <c r="K700" s="11"/>
      <c r="L700" s="11"/>
      <c r="M700" s="11"/>
      <c r="N700" s="11"/>
      <c r="O700" s="11"/>
    </row>
    <row r="701" spans="2:15" ht="11.25" x14ac:dyDescent="0.2">
      <c r="B701" s="11"/>
      <c r="C701" s="11"/>
      <c r="D701" s="11"/>
      <c r="E701" s="11"/>
      <c r="F701" s="11"/>
      <c r="G701" s="11"/>
      <c r="H701" s="11"/>
      <c r="I701" s="11"/>
      <c r="J701" s="11"/>
      <c r="K701" s="11"/>
      <c r="L701" s="11"/>
      <c r="M701" s="11"/>
      <c r="N701" s="11"/>
      <c r="O701" s="11"/>
    </row>
    <row r="702" spans="2:15" ht="11.25" x14ac:dyDescent="0.2">
      <c r="B702" s="11"/>
      <c r="C702" s="11"/>
      <c r="D702" s="11"/>
      <c r="E702" s="11"/>
      <c r="F702" s="11"/>
      <c r="G702" s="11"/>
      <c r="H702" s="11"/>
      <c r="I702" s="11"/>
      <c r="J702" s="11"/>
      <c r="K702" s="11"/>
      <c r="L702" s="11"/>
      <c r="M702" s="11"/>
      <c r="N702" s="11"/>
      <c r="O702" s="11"/>
    </row>
    <row r="703" spans="2:15" ht="11.25" x14ac:dyDescent="0.2">
      <c r="B703" s="11"/>
      <c r="C703" s="11"/>
      <c r="D703" s="11"/>
      <c r="E703" s="11"/>
      <c r="F703" s="11"/>
      <c r="G703" s="11"/>
      <c r="H703" s="11"/>
      <c r="I703" s="11"/>
      <c r="J703" s="11"/>
      <c r="K703" s="11"/>
      <c r="L703" s="11"/>
      <c r="M703" s="11"/>
      <c r="N703" s="11"/>
      <c r="O703" s="11"/>
    </row>
    <row r="704" spans="2:15" ht="11.25" x14ac:dyDescent="0.2">
      <c r="B704" s="11"/>
      <c r="C704" s="11"/>
      <c r="D704" s="11"/>
      <c r="E704" s="11"/>
      <c r="F704" s="11"/>
      <c r="G704" s="11"/>
      <c r="H704" s="11"/>
      <c r="I704" s="11"/>
      <c r="J704" s="11"/>
      <c r="K704" s="11"/>
      <c r="L704" s="11"/>
      <c r="M704" s="11"/>
      <c r="N704" s="11"/>
      <c r="O704" s="11"/>
    </row>
    <row r="705" spans="2:15" ht="11.25" x14ac:dyDescent="0.2">
      <c r="B705" s="11"/>
      <c r="C705" s="11"/>
      <c r="D705" s="11"/>
      <c r="E705" s="11"/>
      <c r="F705" s="11"/>
      <c r="G705" s="11"/>
      <c r="H705" s="11"/>
      <c r="I705" s="11"/>
      <c r="J705" s="11"/>
      <c r="K705" s="11"/>
      <c r="L705" s="11"/>
      <c r="M705" s="11"/>
      <c r="N705" s="11"/>
      <c r="O705" s="11"/>
    </row>
    <row r="706" spans="2:15" ht="11.25" x14ac:dyDescent="0.2">
      <c r="B706" s="11"/>
      <c r="C706" s="11"/>
      <c r="D706" s="11"/>
      <c r="E706" s="11"/>
      <c r="F706" s="11"/>
      <c r="G706" s="11"/>
      <c r="H706" s="11"/>
      <c r="I706" s="11"/>
      <c r="J706" s="11"/>
      <c r="K706" s="11"/>
      <c r="L706" s="11"/>
      <c r="M706" s="11"/>
      <c r="N706" s="11"/>
      <c r="O706" s="11"/>
    </row>
    <row r="707" spans="2:15" ht="11.25" x14ac:dyDescent="0.2">
      <c r="B707" s="11"/>
      <c r="C707" s="11"/>
      <c r="D707" s="11"/>
      <c r="E707" s="11"/>
      <c r="F707" s="11"/>
      <c r="G707" s="11"/>
      <c r="H707" s="11"/>
      <c r="I707" s="11"/>
      <c r="J707" s="11"/>
      <c r="K707" s="11"/>
      <c r="L707" s="11"/>
      <c r="M707" s="11"/>
      <c r="N707" s="11"/>
      <c r="O707" s="11"/>
    </row>
    <row r="708" spans="2:15" ht="11.25" x14ac:dyDescent="0.2">
      <c r="B708" s="11"/>
      <c r="C708" s="11"/>
      <c r="D708" s="11"/>
      <c r="E708" s="11"/>
      <c r="F708" s="11"/>
      <c r="G708" s="11"/>
      <c r="H708" s="11"/>
      <c r="I708" s="11"/>
      <c r="J708" s="11"/>
      <c r="K708" s="11"/>
      <c r="L708" s="11"/>
      <c r="M708" s="11"/>
      <c r="N708" s="11"/>
      <c r="O708" s="11"/>
    </row>
    <row r="709" spans="2:15" ht="11.25" x14ac:dyDescent="0.2">
      <c r="B709" s="11"/>
      <c r="C709" s="11"/>
      <c r="D709" s="11"/>
      <c r="E709" s="11"/>
      <c r="F709" s="11"/>
      <c r="G709" s="11"/>
      <c r="H709" s="11"/>
      <c r="I709" s="11"/>
      <c r="J709" s="11"/>
      <c r="K709" s="11"/>
      <c r="L709" s="11"/>
      <c r="M709" s="11"/>
      <c r="N709" s="11"/>
      <c r="O709" s="11"/>
    </row>
    <row r="710" spans="2:15" ht="11.25" x14ac:dyDescent="0.2">
      <c r="B710" s="11"/>
      <c r="C710" s="11"/>
      <c r="D710" s="11"/>
      <c r="E710" s="11"/>
      <c r="F710" s="11"/>
      <c r="G710" s="11"/>
      <c r="H710" s="11"/>
      <c r="I710" s="11"/>
      <c r="J710" s="11"/>
      <c r="K710" s="11"/>
      <c r="L710" s="11"/>
      <c r="M710" s="11"/>
      <c r="N710" s="11"/>
      <c r="O710" s="11"/>
    </row>
    <row r="711" spans="2:15" ht="11.25" x14ac:dyDescent="0.2">
      <c r="B711" s="11"/>
      <c r="C711" s="11"/>
      <c r="D711" s="11"/>
      <c r="E711" s="11"/>
      <c r="F711" s="11"/>
      <c r="G711" s="11"/>
      <c r="H711" s="11"/>
      <c r="I711" s="11"/>
      <c r="J711" s="11"/>
      <c r="K711" s="11"/>
      <c r="L711" s="11"/>
      <c r="M711" s="11"/>
      <c r="N711" s="11"/>
      <c r="O711" s="11"/>
    </row>
    <row r="712" spans="2:15" ht="11.25" x14ac:dyDescent="0.2">
      <c r="B712" s="11"/>
      <c r="C712" s="11"/>
      <c r="D712" s="11"/>
      <c r="E712" s="11"/>
      <c r="F712" s="11"/>
      <c r="G712" s="11"/>
      <c r="H712" s="11"/>
      <c r="I712" s="11"/>
      <c r="J712" s="11"/>
      <c r="K712" s="11"/>
      <c r="L712" s="11"/>
      <c r="M712" s="11"/>
      <c r="N712" s="11"/>
      <c r="O712" s="11"/>
    </row>
    <row r="713" spans="2:15" ht="11.25" x14ac:dyDescent="0.2">
      <c r="B713" s="11"/>
      <c r="C713" s="11"/>
      <c r="D713" s="11"/>
      <c r="E713" s="11"/>
      <c r="F713" s="11"/>
      <c r="G713" s="11"/>
      <c r="H713" s="11"/>
      <c r="I713" s="11"/>
      <c r="J713" s="11"/>
      <c r="K713" s="11"/>
      <c r="L713" s="11"/>
      <c r="M713" s="11"/>
      <c r="N713" s="11"/>
      <c r="O713" s="11"/>
    </row>
    <row r="714" spans="2:15" ht="11.25" x14ac:dyDescent="0.2">
      <c r="B714" s="11"/>
      <c r="C714" s="11"/>
      <c r="D714" s="11"/>
      <c r="E714" s="11"/>
      <c r="F714" s="11"/>
      <c r="G714" s="11"/>
      <c r="H714" s="11"/>
      <c r="I714" s="11"/>
      <c r="J714" s="11"/>
      <c r="K714" s="11"/>
      <c r="L714" s="11"/>
      <c r="M714" s="11"/>
      <c r="N714" s="11"/>
      <c r="O714" s="11"/>
    </row>
    <row r="715" spans="2:15" ht="11.25" x14ac:dyDescent="0.2">
      <c r="B715" s="11"/>
      <c r="C715" s="11"/>
      <c r="D715" s="11"/>
      <c r="E715" s="11"/>
      <c r="F715" s="11"/>
      <c r="G715" s="11"/>
      <c r="H715" s="11"/>
      <c r="I715" s="11"/>
      <c r="J715" s="11"/>
      <c r="K715" s="11"/>
      <c r="L715" s="11"/>
      <c r="M715" s="11"/>
      <c r="N715" s="11"/>
      <c r="O715" s="11"/>
    </row>
    <row r="716" spans="2:15" ht="11.25" x14ac:dyDescent="0.2">
      <c r="B716" s="11"/>
      <c r="C716" s="11"/>
      <c r="D716" s="11"/>
      <c r="E716" s="11"/>
      <c r="F716" s="11"/>
      <c r="G716" s="11"/>
      <c r="H716" s="11"/>
      <c r="I716" s="11"/>
      <c r="J716" s="11"/>
      <c r="K716" s="11"/>
      <c r="L716" s="11"/>
      <c r="M716" s="11"/>
      <c r="N716" s="11"/>
      <c r="O716" s="11"/>
    </row>
    <row r="717" spans="2:15" ht="11.25" x14ac:dyDescent="0.2">
      <c r="B717" s="11"/>
      <c r="C717" s="11"/>
      <c r="D717" s="11"/>
      <c r="E717" s="11"/>
      <c r="F717" s="11"/>
      <c r="G717" s="11"/>
      <c r="H717" s="11"/>
      <c r="I717" s="11"/>
      <c r="J717" s="11"/>
      <c r="K717" s="11"/>
      <c r="L717" s="11"/>
      <c r="M717" s="11"/>
      <c r="N717" s="11"/>
      <c r="O717" s="11"/>
    </row>
    <row r="718" spans="2:15" ht="11.25" x14ac:dyDescent="0.2">
      <c r="B718" s="11"/>
      <c r="C718" s="11"/>
      <c r="D718" s="11"/>
      <c r="E718" s="11"/>
      <c r="F718" s="11"/>
      <c r="G718" s="11"/>
      <c r="H718" s="11"/>
      <c r="I718" s="11"/>
      <c r="J718" s="11"/>
      <c r="K718" s="11"/>
      <c r="L718" s="11"/>
      <c r="M718" s="11"/>
      <c r="N718" s="11"/>
      <c r="O718" s="11"/>
    </row>
    <row r="719" spans="2:15" ht="11.25" x14ac:dyDescent="0.2">
      <c r="B719" s="11"/>
      <c r="C719" s="11"/>
      <c r="D719" s="11"/>
      <c r="E719" s="11"/>
      <c r="F719" s="11"/>
      <c r="G719" s="11"/>
      <c r="H719" s="11"/>
      <c r="I719" s="11"/>
      <c r="J719" s="11"/>
      <c r="K719" s="11"/>
      <c r="L719" s="11"/>
      <c r="M719" s="11"/>
      <c r="N719" s="11"/>
      <c r="O719" s="11"/>
    </row>
    <row r="720" spans="2:15" ht="11.25" x14ac:dyDescent="0.2">
      <c r="B720" s="11"/>
      <c r="C720" s="11"/>
      <c r="D720" s="11"/>
      <c r="E720" s="11"/>
      <c r="F720" s="11"/>
      <c r="G720" s="11"/>
      <c r="H720" s="11"/>
      <c r="I720" s="11"/>
      <c r="J720" s="11"/>
      <c r="K720" s="11"/>
      <c r="L720" s="11"/>
      <c r="M720" s="11"/>
      <c r="N720" s="11"/>
      <c r="O720" s="11"/>
    </row>
    <row r="721" spans="2:15" ht="11.25" x14ac:dyDescent="0.2">
      <c r="B721" s="11"/>
      <c r="C721" s="11"/>
      <c r="D721" s="11"/>
      <c r="E721" s="11"/>
      <c r="F721" s="11"/>
      <c r="G721" s="11"/>
      <c r="H721" s="11"/>
      <c r="I721" s="11"/>
      <c r="J721" s="11"/>
      <c r="K721" s="11"/>
      <c r="L721" s="11"/>
      <c r="M721" s="11"/>
      <c r="N721" s="11"/>
      <c r="O721" s="11"/>
    </row>
    <row r="722" spans="2:15" ht="11.25" x14ac:dyDescent="0.2">
      <c r="B722" s="11"/>
      <c r="C722" s="11"/>
      <c r="D722" s="11"/>
      <c r="E722" s="11"/>
      <c r="F722" s="11"/>
      <c r="G722" s="11"/>
      <c r="H722" s="11"/>
      <c r="I722" s="11"/>
      <c r="J722" s="11"/>
      <c r="K722" s="11"/>
      <c r="L722" s="11"/>
      <c r="M722" s="11"/>
      <c r="N722" s="11"/>
      <c r="O722" s="11"/>
    </row>
    <row r="723" spans="2:15" ht="11.25" x14ac:dyDescent="0.2">
      <c r="B723" s="11"/>
      <c r="C723" s="11"/>
      <c r="D723" s="11"/>
      <c r="E723" s="11"/>
      <c r="F723" s="11"/>
      <c r="G723" s="11"/>
      <c r="H723" s="11"/>
      <c r="I723" s="11"/>
      <c r="J723" s="11"/>
      <c r="K723" s="11"/>
      <c r="L723" s="11"/>
      <c r="M723" s="11"/>
      <c r="N723" s="11"/>
      <c r="O723" s="11"/>
    </row>
    <row r="724" spans="2:15" ht="11.25" x14ac:dyDescent="0.2">
      <c r="B724" s="11"/>
      <c r="C724" s="11"/>
      <c r="D724" s="11"/>
      <c r="E724" s="11"/>
      <c r="F724" s="11"/>
      <c r="G724" s="11"/>
      <c r="H724" s="11"/>
      <c r="I724" s="11"/>
      <c r="J724" s="11"/>
      <c r="K724" s="11"/>
      <c r="L724" s="11"/>
      <c r="M724" s="11"/>
      <c r="N724" s="11"/>
      <c r="O724" s="11"/>
    </row>
    <row r="725" spans="2:15" ht="11.25" x14ac:dyDescent="0.2">
      <c r="B725" s="11"/>
      <c r="C725" s="11"/>
      <c r="D725" s="11"/>
      <c r="E725" s="11"/>
      <c r="F725" s="11"/>
      <c r="G725" s="11"/>
      <c r="H725" s="11"/>
      <c r="I725" s="11"/>
      <c r="J725" s="11"/>
      <c r="K725" s="11"/>
      <c r="L725" s="11"/>
      <c r="M725" s="11"/>
      <c r="N725" s="11"/>
      <c r="O725" s="11"/>
    </row>
    <row r="726" spans="2:15" ht="11.25" x14ac:dyDescent="0.2">
      <c r="B726" s="11"/>
      <c r="C726" s="11"/>
      <c r="D726" s="11"/>
      <c r="E726" s="11"/>
      <c r="F726" s="11"/>
      <c r="G726" s="11"/>
      <c r="H726" s="11"/>
      <c r="I726" s="11"/>
      <c r="J726" s="11"/>
      <c r="K726" s="11"/>
      <c r="L726" s="11"/>
      <c r="M726" s="11"/>
      <c r="N726" s="11"/>
      <c r="O726" s="11"/>
    </row>
    <row r="727" spans="2:15" ht="11.25" x14ac:dyDescent="0.2">
      <c r="B727" s="11"/>
      <c r="C727" s="11"/>
      <c r="D727" s="11"/>
      <c r="E727" s="11"/>
      <c r="F727" s="11"/>
      <c r="G727" s="11"/>
      <c r="H727" s="11"/>
      <c r="I727" s="11"/>
      <c r="J727" s="11"/>
      <c r="K727" s="11"/>
      <c r="L727" s="11"/>
      <c r="M727" s="11"/>
      <c r="N727" s="11"/>
      <c r="O727" s="11"/>
    </row>
    <row r="728" spans="2:15" ht="11.25" x14ac:dyDescent="0.2">
      <c r="B728" s="11"/>
      <c r="C728" s="11"/>
      <c r="D728" s="11"/>
      <c r="E728" s="11"/>
      <c r="F728" s="11"/>
      <c r="G728" s="11"/>
      <c r="H728" s="11"/>
      <c r="I728" s="11"/>
      <c r="J728" s="11"/>
      <c r="K728" s="11"/>
      <c r="L728" s="11"/>
      <c r="M728" s="11"/>
      <c r="N728" s="11"/>
      <c r="O728" s="11"/>
    </row>
    <row r="729" spans="2:15" ht="11.25" x14ac:dyDescent="0.2">
      <c r="B729" s="11"/>
      <c r="C729" s="11"/>
      <c r="D729" s="11"/>
      <c r="E729" s="11"/>
      <c r="F729" s="11"/>
      <c r="G729" s="11"/>
      <c r="H729" s="11"/>
      <c r="I729" s="11"/>
      <c r="J729" s="11"/>
      <c r="K729" s="11"/>
      <c r="L729" s="11"/>
      <c r="M729" s="11"/>
      <c r="N729" s="11"/>
      <c r="O729" s="11"/>
    </row>
    <row r="730" spans="2:15" ht="11.25" x14ac:dyDescent="0.2">
      <c r="B730" s="11"/>
      <c r="C730" s="11"/>
      <c r="D730" s="11"/>
      <c r="E730" s="11"/>
      <c r="F730" s="11"/>
      <c r="G730" s="11"/>
      <c r="H730" s="11"/>
      <c r="I730" s="11"/>
      <c r="J730" s="11"/>
      <c r="K730" s="11"/>
      <c r="L730" s="11"/>
      <c r="M730" s="11"/>
      <c r="N730" s="11"/>
      <c r="O730" s="11"/>
    </row>
    <row r="731" spans="2:15" ht="11.25" x14ac:dyDescent="0.2">
      <c r="B731" s="11"/>
      <c r="C731" s="11"/>
      <c r="D731" s="11"/>
      <c r="E731" s="11"/>
      <c r="F731" s="11"/>
      <c r="G731" s="11"/>
      <c r="H731" s="11"/>
      <c r="I731" s="11"/>
      <c r="J731" s="11"/>
      <c r="K731" s="11"/>
      <c r="L731" s="11"/>
      <c r="M731" s="11"/>
      <c r="N731" s="11"/>
      <c r="O731" s="11"/>
    </row>
    <row r="732" spans="2:15" ht="11.25" x14ac:dyDescent="0.2">
      <c r="B732" s="11"/>
      <c r="C732" s="11"/>
      <c r="D732" s="11"/>
      <c r="E732" s="11"/>
      <c r="F732" s="11"/>
      <c r="G732" s="11"/>
      <c r="H732" s="11"/>
      <c r="I732" s="11"/>
      <c r="J732" s="11"/>
      <c r="K732" s="11"/>
      <c r="L732" s="11"/>
      <c r="M732" s="11"/>
      <c r="N732" s="11"/>
      <c r="O732" s="11"/>
    </row>
    <row r="733" spans="2:15" ht="11.25" x14ac:dyDescent="0.2">
      <c r="B733" s="11"/>
      <c r="C733" s="11"/>
      <c r="D733" s="11"/>
      <c r="E733" s="11"/>
      <c r="F733" s="11"/>
      <c r="G733" s="11"/>
      <c r="H733" s="11"/>
      <c r="I733" s="11"/>
      <c r="J733" s="11"/>
      <c r="K733" s="11"/>
      <c r="L733" s="11"/>
      <c r="M733" s="11"/>
      <c r="N733" s="11"/>
      <c r="O733" s="11"/>
    </row>
    <row r="734" spans="2:15" ht="11.25" x14ac:dyDescent="0.2">
      <c r="B734" s="11"/>
      <c r="C734" s="11"/>
      <c r="D734" s="11"/>
      <c r="E734" s="11"/>
      <c r="F734" s="11"/>
      <c r="G734" s="11"/>
      <c r="H734" s="11"/>
      <c r="I734" s="11"/>
      <c r="J734" s="11"/>
      <c r="K734" s="11"/>
      <c r="L734" s="11"/>
      <c r="M734" s="11"/>
      <c r="N734" s="11"/>
      <c r="O734" s="11"/>
    </row>
    <row r="735" spans="2:15" ht="11.25" x14ac:dyDescent="0.2">
      <c r="B735" s="11"/>
      <c r="C735" s="11"/>
      <c r="D735" s="11"/>
      <c r="E735" s="11"/>
      <c r="F735" s="11"/>
      <c r="G735" s="11"/>
      <c r="H735" s="11"/>
      <c r="I735" s="11"/>
      <c r="J735" s="11"/>
      <c r="K735" s="11"/>
      <c r="L735" s="11"/>
      <c r="M735" s="11"/>
      <c r="N735" s="11"/>
      <c r="O735" s="11"/>
    </row>
    <row r="736" spans="2:15" ht="11.25" x14ac:dyDescent="0.2">
      <c r="B736" s="11"/>
      <c r="C736" s="11"/>
      <c r="D736" s="11"/>
      <c r="E736" s="11"/>
      <c r="F736" s="11"/>
      <c r="G736" s="11"/>
      <c r="H736" s="11"/>
      <c r="I736" s="11"/>
      <c r="J736" s="11"/>
      <c r="K736" s="11"/>
      <c r="L736" s="11"/>
      <c r="M736" s="11"/>
      <c r="N736" s="11"/>
      <c r="O736" s="11"/>
    </row>
    <row r="737" spans="2:15" ht="11.25" x14ac:dyDescent="0.2">
      <c r="B737" s="11"/>
      <c r="C737" s="11"/>
      <c r="D737" s="11"/>
      <c r="E737" s="11"/>
      <c r="F737" s="11"/>
      <c r="G737" s="11"/>
      <c r="H737" s="11"/>
      <c r="I737" s="11"/>
      <c r="J737" s="11"/>
      <c r="K737" s="11"/>
      <c r="L737" s="11"/>
      <c r="M737" s="11"/>
      <c r="N737" s="11"/>
      <c r="O737" s="11"/>
    </row>
    <row r="738" spans="2:15" ht="11.25" x14ac:dyDescent="0.2">
      <c r="B738" s="11"/>
      <c r="C738" s="11"/>
      <c r="D738" s="11"/>
      <c r="E738" s="11"/>
      <c r="F738" s="11"/>
      <c r="G738" s="11"/>
      <c r="H738" s="11"/>
      <c r="I738" s="11"/>
      <c r="J738" s="11"/>
      <c r="K738" s="11"/>
      <c r="L738" s="11"/>
      <c r="M738" s="11"/>
      <c r="N738" s="11"/>
      <c r="O738" s="11"/>
    </row>
    <row r="739" spans="2:15" ht="11.25" x14ac:dyDescent="0.2">
      <c r="B739" s="11"/>
      <c r="C739" s="11"/>
      <c r="D739" s="11"/>
      <c r="E739" s="11"/>
      <c r="F739" s="11"/>
      <c r="G739" s="11"/>
      <c r="H739" s="11"/>
      <c r="I739" s="11"/>
      <c r="J739" s="11"/>
      <c r="K739" s="11"/>
      <c r="L739" s="11"/>
      <c r="M739" s="11"/>
      <c r="N739" s="11"/>
      <c r="O739" s="11"/>
    </row>
    <row r="740" spans="2:15" ht="11.25" x14ac:dyDescent="0.2">
      <c r="B740" s="11"/>
      <c r="C740" s="11"/>
      <c r="D740" s="11"/>
      <c r="E740" s="11"/>
      <c r="F740" s="11"/>
      <c r="G740" s="11"/>
      <c r="H740" s="11"/>
      <c r="I740" s="11"/>
      <c r="J740" s="11"/>
      <c r="K740" s="11"/>
      <c r="L740" s="11"/>
      <c r="M740" s="11"/>
      <c r="N740" s="11"/>
      <c r="O740" s="11"/>
    </row>
    <row r="741" spans="2:15" ht="11.25" x14ac:dyDescent="0.2">
      <c r="B741" s="11"/>
      <c r="C741" s="11"/>
      <c r="D741" s="11"/>
      <c r="E741" s="11"/>
      <c r="F741" s="11"/>
      <c r="G741" s="11"/>
      <c r="H741" s="11"/>
      <c r="I741" s="11"/>
      <c r="J741" s="11"/>
      <c r="K741" s="11"/>
      <c r="L741" s="11"/>
      <c r="M741" s="11"/>
      <c r="N741" s="11"/>
      <c r="O741" s="11"/>
    </row>
    <row r="742" spans="2:15" ht="11.25" x14ac:dyDescent="0.2">
      <c r="B742" s="11"/>
      <c r="C742" s="11"/>
      <c r="D742" s="11"/>
      <c r="E742" s="11"/>
      <c r="F742" s="11"/>
      <c r="G742" s="11"/>
      <c r="H742" s="11"/>
      <c r="I742" s="11"/>
      <c r="J742" s="11"/>
      <c r="K742" s="11"/>
      <c r="L742" s="11"/>
      <c r="M742" s="11"/>
      <c r="N742" s="11"/>
      <c r="O742" s="11"/>
    </row>
    <row r="743" spans="2:15" ht="11.25" x14ac:dyDescent="0.2">
      <c r="B743" s="11"/>
      <c r="C743" s="11"/>
      <c r="D743" s="11"/>
      <c r="E743" s="11"/>
      <c r="F743" s="11"/>
      <c r="G743" s="11"/>
      <c r="H743" s="11"/>
      <c r="I743" s="11"/>
      <c r="J743" s="11"/>
      <c r="K743" s="11"/>
      <c r="L743" s="11"/>
      <c r="M743" s="11"/>
      <c r="N743" s="11"/>
      <c r="O743" s="11"/>
    </row>
    <row r="744" spans="2:15" ht="11.25" x14ac:dyDescent="0.2">
      <c r="B744" s="11"/>
      <c r="C744" s="11"/>
      <c r="D744" s="11"/>
      <c r="E744" s="11"/>
      <c r="F744" s="11"/>
      <c r="G744" s="11"/>
      <c r="H744" s="11"/>
      <c r="I744" s="11"/>
      <c r="J744" s="11"/>
      <c r="K744" s="11"/>
      <c r="L744" s="11"/>
      <c r="M744" s="11"/>
      <c r="N744" s="11"/>
      <c r="O744" s="11"/>
    </row>
    <row r="745" spans="2:15" ht="11.25" x14ac:dyDescent="0.2">
      <c r="B745" s="11"/>
      <c r="C745" s="11"/>
      <c r="D745" s="11"/>
      <c r="E745" s="11"/>
      <c r="F745" s="11"/>
      <c r="G745" s="11"/>
      <c r="H745" s="11"/>
      <c r="I745" s="11"/>
      <c r="J745" s="11"/>
      <c r="K745" s="11"/>
      <c r="L745" s="11"/>
      <c r="M745" s="11"/>
      <c r="N745" s="11"/>
      <c r="O745" s="11"/>
    </row>
    <row r="746" spans="2:15" ht="11.25" x14ac:dyDescent="0.2">
      <c r="B746" s="11"/>
      <c r="C746" s="11"/>
      <c r="D746" s="11"/>
      <c r="E746" s="11"/>
      <c r="F746" s="11"/>
      <c r="G746" s="11"/>
      <c r="H746" s="11"/>
      <c r="I746" s="11"/>
      <c r="J746" s="11"/>
      <c r="K746" s="11"/>
      <c r="L746" s="11"/>
      <c r="M746" s="11"/>
      <c r="N746" s="11"/>
      <c r="O746" s="11"/>
    </row>
    <row r="747" spans="2:15" ht="11.25" x14ac:dyDescent="0.2">
      <c r="B747" s="11"/>
      <c r="C747" s="11"/>
      <c r="D747" s="11"/>
      <c r="E747" s="11"/>
      <c r="F747" s="11"/>
      <c r="G747" s="11"/>
      <c r="H747" s="11"/>
      <c r="I747" s="11"/>
      <c r="J747" s="11"/>
      <c r="K747" s="11"/>
      <c r="L747" s="11"/>
      <c r="M747" s="11"/>
      <c r="N747" s="11"/>
      <c r="O747" s="11"/>
    </row>
    <row r="748" spans="2:15" ht="11.25" x14ac:dyDescent="0.2">
      <c r="B748" s="11"/>
      <c r="C748" s="11"/>
      <c r="D748" s="11"/>
      <c r="E748" s="11"/>
      <c r="F748" s="11"/>
      <c r="G748" s="11"/>
      <c r="H748" s="11"/>
      <c r="I748" s="11"/>
      <c r="J748" s="11"/>
      <c r="K748" s="11"/>
      <c r="L748" s="11"/>
      <c r="M748" s="11"/>
      <c r="N748" s="11"/>
      <c r="O748" s="11"/>
    </row>
    <row r="749" spans="2:15" ht="11.25" x14ac:dyDescent="0.2">
      <c r="B749" s="11"/>
      <c r="C749" s="11"/>
      <c r="D749" s="11"/>
      <c r="E749" s="11"/>
      <c r="F749" s="11"/>
      <c r="G749" s="11"/>
      <c r="H749" s="11"/>
      <c r="I749" s="11"/>
      <c r="J749" s="11"/>
      <c r="K749" s="11"/>
      <c r="L749" s="11"/>
      <c r="M749" s="11"/>
      <c r="N749" s="11"/>
      <c r="O749" s="11"/>
    </row>
    <row r="750" spans="2:15" ht="11.25" x14ac:dyDescent="0.2">
      <c r="B750" s="11"/>
      <c r="C750" s="11"/>
      <c r="D750" s="11"/>
      <c r="E750" s="11"/>
      <c r="F750" s="11"/>
      <c r="G750" s="11"/>
      <c r="H750" s="11"/>
      <c r="I750" s="11"/>
      <c r="J750" s="11"/>
      <c r="K750" s="11"/>
      <c r="L750" s="11"/>
      <c r="M750" s="11"/>
      <c r="N750" s="11"/>
      <c r="O750" s="11"/>
    </row>
    <row r="751" spans="2:15" ht="11.25" x14ac:dyDescent="0.2">
      <c r="B751" s="11"/>
      <c r="C751" s="11"/>
      <c r="D751" s="11"/>
      <c r="E751" s="11"/>
      <c r="F751" s="11"/>
      <c r="G751" s="11"/>
      <c r="H751" s="11"/>
      <c r="I751" s="11"/>
      <c r="J751" s="11"/>
      <c r="K751" s="11"/>
      <c r="L751" s="11"/>
      <c r="M751" s="11"/>
      <c r="N751" s="11"/>
      <c r="O751" s="11"/>
    </row>
    <row r="752" spans="2:15" ht="11.25" x14ac:dyDescent="0.2">
      <c r="B752" s="11"/>
      <c r="C752" s="11"/>
      <c r="D752" s="11"/>
      <c r="E752" s="11"/>
      <c r="F752" s="11"/>
      <c r="G752" s="11"/>
      <c r="H752" s="11"/>
      <c r="I752" s="11"/>
      <c r="J752" s="11"/>
      <c r="K752" s="11"/>
      <c r="L752" s="11"/>
      <c r="M752" s="11"/>
      <c r="N752" s="11"/>
      <c r="O752" s="11"/>
    </row>
    <row r="753" spans="2:15" ht="11.25" x14ac:dyDescent="0.2">
      <c r="B753" s="11"/>
      <c r="C753" s="11"/>
      <c r="D753" s="11"/>
      <c r="E753" s="11"/>
      <c r="F753" s="11"/>
      <c r="G753" s="11"/>
      <c r="H753" s="11"/>
      <c r="I753" s="11"/>
      <c r="J753" s="11"/>
      <c r="K753" s="11"/>
      <c r="L753" s="11"/>
      <c r="M753" s="11"/>
      <c r="N753" s="11"/>
      <c r="O753" s="11"/>
    </row>
    <row r="754" spans="2:15" ht="11.25" x14ac:dyDescent="0.2">
      <c r="B754" s="11"/>
      <c r="C754" s="11"/>
      <c r="D754" s="11"/>
      <c r="E754" s="11"/>
      <c r="F754" s="11"/>
      <c r="G754" s="11"/>
      <c r="H754" s="11"/>
      <c r="I754" s="11"/>
      <c r="J754" s="11"/>
      <c r="K754" s="11"/>
      <c r="L754" s="11"/>
      <c r="M754" s="11"/>
      <c r="N754" s="11"/>
      <c r="O754" s="11"/>
    </row>
    <row r="755" spans="2:15" ht="11.25" x14ac:dyDescent="0.2">
      <c r="B755" s="11"/>
      <c r="C755" s="11"/>
      <c r="D755" s="11"/>
      <c r="E755" s="11"/>
      <c r="F755" s="11"/>
      <c r="G755" s="11"/>
      <c r="H755" s="11"/>
      <c r="I755" s="11"/>
      <c r="J755" s="11"/>
      <c r="K755" s="11"/>
      <c r="L755" s="11"/>
      <c r="M755" s="11"/>
      <c r="N755" s="11"/>
      <c r="O755" s="11"/>
    </row>
    <row r="756" spans="2:15" ht="11.25" x14ac:dyDescent="0.2">
      <c r="B756" s="11"/>
      <c r="C756" s="11"/>
      <c r="D756" s="11"/>
      <c r="E756" s="11"/>
      <c r="F756" s="11"/>
      <c r="G756" s="11"/>
      <c r="H756" s="11"/>
      <c r="I756" s="11"/>
      <c r="J756" s="11"/>
      <c r="K756" s="11"/>
      <c r="L756" s="11"/>
      <c r="M756" s="11"/>
      <c r="N756" s="11"/>
      <c r="O756" s="11"/>
    </row>
    <row r="757" spans="2:15" ht="11.25" x14ac:dyDescent="0.2">
      <c r="B757" s="11"/>
      <c r="C757" s="11"/>
      <c r="D757" s="11"/>
      <c r="E757" s="11"/>
      <c r="F757" s="11"/>
      <c r="G757" s="11"/>
      <c r="H757" s="11"/>
      <c r="I757" s="11"/>
      <c r="J757" s="11"/>
      <c r="K757" s="11"/>
      <c r="L757" s="11"/>
      <c r="M757" s="11"/>
      <c r="N757" s="11"/>
      <c r="O757" s="11"/>
    </row>
    <row r="758" spans="2:15" ht="11.25" x14ac:dyDescent="0.2">
      <c r="B758" s="11"/>
      <c r="C758" s="11"/>
      <c r="D758" s="11"/>
      <c r="E758" s="11"/>
      <c r="F758" s="11"/>
      <c r="G758" s="11"/>
      <c r="H758" s="11"/>
      <c r="I758" s="11"/>
      <c r="J758" s="11"/>
      <c r="K758" s="11"/>
      <c r="L758" s="11"/>
      <c r="M758" s="11"/>
      <c r="N758" s="11"/>
      <c r="O758" s="11"/>
    </row>
    <row r="759" spans="2:15" ht="11.25" x14ac:dyDescent="0.2">
      <c r="B759" s="11"/>
      <c r="C759" s="11"/>
      <c r="D759" s="11"/>
      <c r="E759" s="11"/>
      <c r="F759" s="11"/>
      <c r="G759" s="11"/>
      <c r="H759" s="11"/>
      <c r="I759" s="11"/>
      <c r="J759" s="11"/>
      <c r="K759" s="11"/>
      <c r="L759" s="11"/>
      <c r="M759" s="11"/>
      <c r="N759" s="11"/>
      <c r="O759" s="11"/>
    </row>
    <row r="760" spans="2:15" ht="11.25" x14ac:dyDescent="0.2">
      <c r="B760" s="11"/>
      <c r="C760" s="11"/>
      <c r="D760" s="11"/>
      <c r="E760" s="11"/>
      <c r="F760" s="11"/>
      <c r="G760" s="11"/>
      <c r="H760" s="11"/>
      <c r="I760" s="11"/>
      <c r="J760" s="11"/>
      <c r="K760" s="11"/>
      <c r="L760" s="11"/>
      <c r="M760" s="11"/>
      <c r="N760" s="11"/>
      <c r="O760" s="11"/>
    </row>
    <row r="761" spans="2:15" ht="11.25" x14ac:dyDescent="0.2">
      <c r="B761" s="11"/>
      <c r="C761" s="11"/>
      <c r="D761" s="11"/>
      <c r="E761" s="11"/>
      <c r="F761" s="11"/>
      <c r="G761" s="11"/>
      <c r="H761" s="11"/>
      <c r="I761" s="11"/>
      <c r="J761" s="11"/>
      <c r="K761" s="11"/>
      <c r="L761" s="11"/>
      <c r="M761" s="11"/>
      <c r="N761" s="11"/>
      <c r="O761" s="11"/>
    </row>
    <row r="762" spans="2:15" ht="11.25" x14ac:dyDescent="0.2">
      <c r="B762" s="11"/>
      <c r="C762" s="11"/>
      <c r="D762" s="11"/>
      <c r="E762" s="11"/>
      <c r="F762" s="11"/>
      <c r="G762" s="11"/>
      <c r="H762" s="11"/>
      <c r="I762" s="11"/>
      <c r="J762" s="11"/>
      <c r="K762" s="11"/>
      <c r="L762" s="11"/>
      <c r="M762" s="11"/>
      <c r="N762" s="11"/>
      <c r="O762" s="11"/>
    </row>
    <row r="763" spans="2:15" ht="11.25" x14ac:dyDescent="0.2">
      <c r="B763" s="11"/>
      <c r="C763" s="11"/>
      <c r="D763" s="11"/>
      <c r="E763" s="11"/>
      <c r="F763" s="11"/>
      <c r="G763" s="11"/>
      <c r="H763" s="11"/>
      <c r="I763" s="11"/>
      <c r="J763" s="11"/>
      <c r="K763" s="11"/>
      <c r="L763" s="11"/>
      <c r="M763" s="11"/>
      <c r="N763" s="11"/>
      <c r="O763" s="11"/>
    </row>
    <row r="764" spans="2:15" ht="11.25" x14ac:dyDescent="0.2">
      <c r="B764" s="11"/>
      <c r="C764" s="11"/>
      <c r="D764" s="11"/>
      <c r="E764" s="11"/>
      <c r="F764" s="11"/>
      <c r="G764" s="11"/>
      <c r="H764" s="11"/>
      <c r="I764" s="11"/>
      <c r="J764" s="11"/>
      <c r="K764" s="11"/>
      <c r="L764" s="11"/>
      <c r="M764" s="11"/>
      <c r="N764" s="11"/>
      <c r="O764" s="11"/>
    </row>
    <row r="765" spans="2:15" ht="11.25" x14ac:dyDescent="0.2">
      <c r="B765" s="11"/>
      <c r="C765" s="11"/>
      <c r="D765" s="11"/>
      <c r="E765" s="11"/>
      <c r="F765" s="11"/>
      <c r="G765" s="11"/>
      <c r="H765" s="11"/>
      <c r="I765" s="11"/>
      <c r="J765" s="11"/>
      <c r="K765" s="11"/>
      <c r="L765" s="11"/>
      <c r="M765" s="11"/>
      <c r="N765" s="11"/>
      <c r="O765" s="11"/>
    </row>
    <row r="766" spans="2:15" ht="11.25" x14ac:dyDescent="0.2">
      <c r="B766" s="11"/>
      <c r="C766" s="11"/>
      <c r="D766" s="11"/>
      <c r="E766" s="11"/>
      <c r="F766" s="11"/>
      <c r="G766" s="11"/>
      <c r="H766" s="11"/>
      <c r="I766" s="11"/>
      <c r="J766" s="11"/>
      <c r="K766" s="11"/>
      <c r="L766" s="11"/>
      <c r="M766" s="11"/>
      <c r="N766" s="11"/>
      <c r="O766" s="11"/>
    </row>
    <row r="767" spans="2:15" ht="11.25" x14ac:dyDescent="0.2">
      <c r="B767" s="11"/>
      <c r="C767" s="11"/>
      <c r="D767" s="11"/>
      <c r="E767" s="11"/>
      <c r="F767" s="11"/>
      <c r="G767" s="11"/>
      <c r="H767" s="11"/>
      <c r="I767" s="11"/>
      <c r="J767" s="11"/>
      <c r="K767" s="11"/>
      <c r="L767" s="11"/>
      <c r="M767" s="11"/>
      <c r="N767" s="11"/>
      <c r="O767" s="11"/>
    </row>
    <row r="768" spans="2:15" ht="11.25" x14ac:dyDescent="0.2">
      <c r="B768" s="11"/>
      <c r="C768" s="11"/>
      <c r="D768" s="11"/>
      <c r="E768" s="11"/>
      <c r="F768" s="11"/>
      <c r="G768" s="11"/>
      <c r="H768" s="11"/>
      <c r="I768" s="11"/>
      <c r="J768" s="11"/>
      <c r="K768" s="11"/>
      <c r="L768" s="11"/>
      <c r="M768" s="11"/>
      <c r="N768" s="11"/>
      <c r="O768" s="11"/>
    </row>
    <row r="769" spans="2:15" ht="11.25" x14ac:dyDescent="0.2">
      <c r="B769" s="11"/>
      <c r="C769" s="11"/>
      <c r="D769" s="11"/>
      <c r="E769" s="11"/>
      <c r="F769" s="11"/>
      <c r="G769" s="11"/>
      <c r="H769" s="11"/>
      <c r="I769" s="11"/>
      <c r="J769" s="11"/>
      <c r="K769" s="11"/>
      <c r="L769" s="11"/>
      <c r="M769" s="11"/>
      <c r="N769" s="11"/>
      <c r="O769" s="11"/>
    </row>
    <row r="770" spans="2:15" ht="11.25" x14ac:dyDescent="0.2">
      <c r="B770" s="11"/>
      <c r="C770" s="11"/>
      <c r="D770" s="11"/>
      <c r="E770" s="11"/>
      <c r="F770" s="11"/>
      <c r="G770" s="11"/>
      <c r="H770" s="11"/>
      <c r="I770" s="11"/>
      <c r="J770" s="11"/>
      <c r="K770" s="11"/>
      <c r="L770" s="11"/>
      <c r="M770" s="11"/>
      <c r="N770" s="11"/>
      <c r="O770" s="11"/>
    </row>
    <row r="771" spans="2:15" ht="11.25" x14ac:dyDescent="0.2">
      <c r="B771" s="11"/>
      <c r="C771" s="11"/>
      <c r="D771" s="11"/>
      <c r="E771" s="11"/>
      <c r="F771" s="11"/>
      <c r="G771" s="11"/>
      <c r="H771" s="11"/>
      <c r="I771" s="11"/>
      <c r="J771" s="11"/>
      <c r="K771" s="11"/>
      <c r="L771" s="11"/>
      <c r="M771" s="11"/>
      <c r="N771" s="11"/>
      <c r="O771" s="11"/>
    </row>
    <row r="772" spans="2:15" ht="11.25" x14ac:dyDescent="0.2">
      <c r="B772" s="11"/>
      <c r="C772" s="11"/>
      <c r="D772" s="11"/>
      <c r="E772" s="11"/>
      <c r="F772" s="11"/>
      <c r="G772" s="11"/>
      <c r="H772" s="11"/>
      <c r="I772" s="11"/>
      <c r="J772" s="11"/>
      <c r="K772" s="11"/>
      <c r="L772" s="11"/>
      <c r="M772" s="11"/>
      <c r="N772" s="11"/>
      <c r="O772" s="11"/>
    </row>
    <row r="773" spans="2:15" ht="11.25" x14ac:dyDescent="0.2">
      <c r="B773" s="11"/>
      <c r="C773" s="11"/>
      <c r="D773" s="11"/>
      <c r="E773" s="11"/>
      <c r="F773" s="11"/>
      <c r="G773" s="11"/>
      <c r="H773" s="11"/>
      <c r="I773" s="11"/>
      <c r="J773" s="11"/>
      <c r="K773" s="11"/>
      <c r="L773" s="11"/>
      <c r="M773" s="11"/>
      <c r="N773" s="11"/>
      <c r="O773" s="11"/>
    </row>
    <row r="774" spans="2:15" ht="11.25" x14ac:dyDescent="0.2">
      <c r="B774" s="11"/>
      <c r="C774" s="11"/>
      <c r="D774" s="11"/>
      <c r="E774" s="11"/>
      <c r="F774" s="11"/>
      <c r="G774" s="11"/>
      <c r="H774" s="11"/>
      <c r="I774" s="11"/>
      <c r="J774" s="11"/>
      <c r="K774" s="11"/>
      <c r="L774" s="11"/>
      <c r="M774" s="11"/>
      <c r="N774" s="11"/>
      <c r="O774" s="11"/>
    </row>
    <row r="775" spans="2:15" ht="11.25" x14ac:dyDescent="0.2">
      <c r="B775" s="11"/>
      <c r="C775" s="11"/>
      <c r="D775" s="11"/>
      <c r="E775" s="11"/>
      <c r="F775" s="11"/>
      <c r="G775" s="11"/>
      <c r="H775" s="11"/>
      <c r="I775" s="11"/>
      <c r="J775" s="11"/>
      <c r="K775" s="11"/>
      <c r="L775" s="11"/>
      <c r="M775" s="11"/>
      <c r="N775" s="11"/>
      <c r="O775" s="11"/>
    </row>
    <row r="776" spans="2:15" ht="11.25" x14ac:dyDescent="0.2">
      <c r="B776" s="11"/>
      <c r="C776" s="11"/>
      <c r="D776" s="11"/>
      <c r="E776" s="11"/>
      <c r="F776" s="11"/>
      <c r="G776" s="11"/>
      <c r="H776" s="11"/>
      <c r="I776" s="11"/>
      <c r="J776" s="11"/>
      <c r="K776" s="11"/>
      <c r="L776" s="11"/>
      <c r="M776" s="11"/>
      <c r="N776" s="11"/>
      <c r="O776" s="11"/>
    </row>
    <row r="777" spans="2:15" ht="11.25" x14ac:dyDescent="0.2">
      <c r="B777" s="11"/>
      <c r="C777" s="11"/>
      <c r="D777" s="11"/>
      <c r="E777" s="11"/>
      <c r="F777" s="11"/>
      <c r="G777" s="11"/>
      <c r="H777" s="11"/>
      <c r="I777" s="11"/>
      <c r="J777" s="11"/>
      <c r="K777" s="11"/>
      <c r="L777" s="11"/>
      <c r="M777" s="11"/>
      <c r="N777" s="11"/>
      <c r="O777" s="11"/>
    </row>
    <row r="778" spans="2:15" ht="11.25" x14ac:dyDescent="0.2">
      <c r="B778" s="11"/>
      <c r="C778" s="11"/>
      <c r="D778" s="11"/>
      <c r="E778" s="11"/>
      <c r="F778" s="11"/>
      <c r="G778" s="11"/>
      <c r="H778" s="11"/>
      <c r="I778" s="11"/>
      <c r="J778" s="11"/>
      <c r="K778" s="11"/>
      <c r="L778" s="11"/>
      <c r="M778" s="11"/>
      <c r="N778" s="11"/>
      <c r="O778" s="11"/>
    </row>
    <row r="779" spans="2:15" ht="11.25" x14ac:dyDescent="0.2">
      <c r="B779" s="11"/>
      <c r="C779" s="11"/>
      <c r="D779" s="11"/>
      <c r="E779" s="11"/>
      <c r="F779" s="11"/>
      <c r="G779" s="11"/>
      <c r="H779" s="11"/>
      <c r="I779" s="11"/>
      <c r="J779" s="11"/>
      <c r="K779" s="11"/>
      <c r="L779" s="11"/>
      <c r="M779" s="11"/>
      <c r="N779" s="11"/>
      <c r="O779" s="11"/>
    </row>
    <row r="780" spans="2:15" ht="11.25" x14ac:dyDescent="0.2">
      <c r="B780" s="11"/>
      <c r="C780" s="11"/>
      <c r="D780" s="11"/>
      <c r="E780" s="11"/>
      <c r="F780" s="11"/>
      <c r="G780" s="11"/>
      <c r="H780" s="11"/>
      <c r="I780" s="11"/>
      <c r="J780" s="11"/>
      <c r="K780" s="11"/>
      <c r="L780" s="11"/>
      <c r="M780" s="11"/>
      <c r="N780" s="11"/>
      <c r="O780" s="11"/>
    </row>
    <row r="781" spans="2:15" ht="11.25" x14ac:dyDescent="0.2">
      <c r="B781" s="11"/>
      <c r="C781" s="11"/>
      <c r="D781" s="11"/>
      <c r="E781" s="11"/>
      <c r="F781" s="11"/>
      <c r="G781" s="11"/>
      <c r="H781" s="11"/>
      <c r="I781" s="11"/>
      <c r="J781" s="11"/>
      <c r="K781" s="11"/>
      <c r="L781" s="11"/>
      <c r="M781" s="11"/>
      <c r="N781" s="11"/>
      <c r="O781" s="11"/>
    </row>
    <row r="782" spans="2:15" ht="11.25" x14ac:dyDescent="0.2">
      <c r="B782" s="11"/>
      <c r="C782" s="11"/>
      <c r="D782" s="11"/>
      <c r="E782" s="11"/>
      <c r="F782" s="11"/>
      <c r="G782" s="11"/>
      <c r="H782" s="11"/>
      <c r="I782" s="11"/>
      <c r="J782" s="11"/>
      <c r="K782" s="11"/>
      <c r="L782" s="11"/>
      <c r="M782" s="11"/>
      <c r="N782" s="11"/>
      <c r="O782" s="11"/>
    </row>
    <row r="783" spans="2:15" ht="11.25" x14ac:dyDescent="0.2">
      <c r="B783" s="11"/>
      <c r="C783" s="11"/>
      <c r="D783" s="11"/>
      <c r="E783" s="11"/>
      <c r="F783" s="11"/>
      <c r="G783" s="11"/>
      <c r="H783" s="11"/>
      <c r="I783" s="11"/>
      <c r="J783" s="11"/>
      <c r="K783" s="11"/>
      <c r="L783" s="11"/>
      <c r="M783" s="11"/>
      <c r="N783" s="11"/>
      <c r="O783" s="11"/>
    </row>
    <row r="784" spans="2:15" ht="11.25" x14ac:dyDescent="0.2">
      <c r="B784" s="11"/>
      <c r="C784" s="11"/>
      <c r="D784" s="11"/>
      <c r="E784" s="11"/>
      <c r="F784" s="11"/>
      <c r="G784" s="11"/>
      <c r="H784" s="11"/>
      <c r="I784" s="11"/>
      <c r="J784" s="11"/>
      <c r="K784" s="11"/>
      <c r="L784" s="11"/>
      <c r="M784" s="11"/>
      <c r="N784" s="11"/>
      <c r="O784" s="11"/>
    </row>
    <row r="785" spans="2:15" ht="11.25" x14ac:dyDescent="0.2">
      <c r="B785" s="11"/>
      <c r="C785" s="11"/>
      <c r="D785" s="11"/>
      <c r="E785" s="11"/>
      <c r="F785" s="11"/>
      <c r="G785" s="11"/>
      <c r="H785" s="11"/>
      <c r="I785" s="11"/>
      <c r="J785" s="11"/>
      <c r="K785" s="11"/>
      <c r="L785" s="11"/>
      <c r="M785" s="11"/>
      <c r="N785" s="11"/>
      <c r="O785" s="11"/>
    </row>
    <row r="786" spans="2:15" ht="11.25" x14ac:dyDescent="0.2">
      <c r="B786" s="11"/>
      <c r="C786" s="11"/>
      <c r="D786" s="11"/>
      <c r="E786" s="11"/>
      <c r="F786" s="11"/>
      <c r="G786" s="11"/>
      <c r="H786" s="11"/>
      <c r="I786" s="11"/>
      <c r="J786" s="11"/>
      <c r="K786" s="11"/>
      <c r="L786" s="11"/>
      <c r="M786" s="11"/>
      <c r="N786" s="11"/>
      <c r="O786" s="11"/>
    </row>
    <row r="787" spans="2:15" ht="11.25" x14ac:dyDescent="0.2">
      <c r="B787" s="11"/>
      <c r="C787" s="11"/>
      <c r="D787" s="11"/>
      <c r="E787" s="11"/>
      <c r="F787" s="11"/>
      <c r="G787" s="11"/>
      <c r="H787" s="11"/>
      <c r="I787" s="11"/>
      <c r="J787" s="11"/>
      <c r="K787" s="11"/>
      <c r="L787" s="11"/>
      <c r="M787" s="11"/>
      <c r="N787" s="11"/>
      <c r="O787" s="11"/>
    </row>
    <row r="788" spans="2:15" ht="11.25" x14ac:dyDescent="0.2">
      <c r="B788" s="11"/>
      <c r="C788" s="11"/>
      <c r="D788" s="11"/>
      <c r="E788" s="11"/>
      <c r="F788" s="11"/>
      <c r="G788" s="11"/>
      <c r="H788" s="11"/>
      <c r="I788" s="11"/>
      <c r="J788" s="11"/>
      <c r="K788" s="11"/>
      <c r="L788" s="11"/>
      <c r="M788" s="11"/>
      <c r="N788" s="11"/>
      <c r="O788" s="11"/>
    </row>
    <row r="789" spans="2:15" ht="11.25" x14ac:dyDescent="0.2">
      <c r="B789" s="11"/>
      <c r="C789" s="11"/>
      <c r="D789" s="11"/>
      <c r="E789" s="11"/>
      <c r="F789" s="11"/>
      <c r="G789" s="11"/>
      <c r="H789" s="11"/>
      <c r="I789" s="11"/>
      <c r="J789" s="11"/>
      <c r="K789" s="11"/>
      <c r="L789" s="11"/>
      <c r="M789" s="11"/>
      <c r="N789" s="11"/>
      <c r="O789" s="11"/>
    </row>
    <row r="790" spans="2:15" ht="11.25" x14ac:dyDescent="0.2">
      <c r="B790" s="11"/>
      <c r="C790" s="11"/>
      <c r="D790" s="11"/>
      <c r="E790" s="11"/>
      <c r="F790" s="11"/>
      <c r="G790" s="11"/>
      <c r="H790" s="11"/>
      <c r="I790" s="11"/>
      <c r="J790" s="11"/>
      <c r="K790" s="11"/>
      <c r="L790" s="11"/>
      <c r="M790" s="11"/>
      <c r="N790" s="11"/>
      <c r="O790" s="11"/>
    </row>
    <row r="791" spans="2:15" ht="11.25" x14ac:dyDescent="0.2">
      <c r="B791" s="11"/>
      <c r="C791" s="11"/>
      <c r="D791" s="11"/>
      <c r="E791" s="11"/>
      <c r="F791" s="11"/>
      <c r="G791" s="11"/>
      <c r="H791" s="11"/>
      <c r="I791" s="11"/>
      <c r="J791" s="11"/>
      <c r="K791" s="11"/>
      <c r="L791" s="11"/>
      <c r="M791" s="11"/>
      <c r="N791" s="11"/>
      <c r="O791" s="11"/>
    </row>
    <row r="792" spans="2:15" ht="11.25" x14ac:dyDescent="0.2">
      <c r="B792" s="11"/>
      <c r="C792" s="11"/>
      <c r="D792" s="11"/>
      <c r="E792" s="11"/>
      <c r="F792" s="11"/>
      <c r="G792" s="11"/>
      <c r="H792" s="11"/>
      <c r="I792" s="11"/>
      <c r="J792" s="11"/>
      <c r="K792" s="11"/>
      <c r="L792" s="11"/>
      <c r="M792" s="11"/>
      <c r="N792" s="11"/>
      <c r="O792" s="11"/>
    </row>
    <row r="793" spans="2:15" ht="11.25" x14ac:dyDescent="0.2">
      <c r="B793" s="11"/>
      <c r="C793" s="11"/>
      <c r="D793" s="11"/>
      <c r="E793" s="11"/>
      <c r="F793" s="11"/>
      <c r="G793" s="11"/>
      <c r="H793" s="11"/>
      <c r="I793" s="11"/>
      <c r="J793" s="11"/>
      <c r="K793" s="11"/>
      <c r="L793" s="11"/>
      <c r="M793" s="11"/>
      <c r="N793" s="11"/>
      <c r="O793" s="11"/>
    </row>
    <row r="794" spans="2:15" ht="11.25" x14ac:dyDescent="0.2">
      <c r="B794" s="11"/>
      <c r="C794" s="11"/>
      <c r="D794" s="11"/>
      <c r="E794" s="11"/>
      <c r="F794" s="11"/>
      <c r="G794" s="11"/>
      <c r="H794" s="11"/>
      <c r="I794" s="11"/>
      <c r="J794" s="11"/>
      <c r="K794" s="11"/>
      <c r="L794" s="11"/>
      <c r="M794" s="11"/>
      <c r="N794" s="11"/>
      <c r="O794" s="11"/>
    </row>
    <row r="795" spans="2:15" ht="11.25" x14ac:dyDescent="0.2">
      <c r="B795" s="11"/>
      <c r="C795" s="11"/>
      <c r="D795" s="11"/>
      <c r="E795" s="11"/>
      <c r="F795" s="11"/>
      <c r="G795" s="11"/>
      <c r="H795" s="11"/>
      <c r="I795" s="11"/>
      <c r="J795" s="11"/>
      <c r="K795" s="11"/>
      <c r="L795" s="11"/>
      <c r="M795" s="11"/>
      <c r="N795" s="11"/>
      <c r="O795" s="11"/>
    </row>
    <row r="796" spans="2:15" ht="11.25" x14ac:dyDescent="0.2">
      <c r="B796" s="11"/>
      <c r="C796" s="11"/>
      <c r="D796" s="11"/>
      <c r="E796" s="11"/>
      <c r="F796" s="11"/>
      <c r="G796" s="11"/>
      <c r="H796" s="11"/>
      <c r="I796" s="11"/>
      <c r="J796" s="11"/>
      <c r="K796" s="11"/>
      <c r="L796" s="11"/>
      <c r="M796" s="11"/>
      <c r="N796" s="11"/>
      <c r="O796" s="11"/>
    </row>
    <row r="797" spans="2:15" ht="11.25" x14ac:dyDescent="0.2">
      <c r="B797" s="11"/>
      <c r="C797" s="11"/>
      <c r="D797" s="11"/>
      <c r="E797" s="11"/>
      <c r="F797" s="11"/>
      <c r="G797" s="11"/>
      <c r="H797" s="11"/>
      <c r="I797" s="11"/>
      <c r="J797" s="11"/>
      <c r="K797" s="11"/>
      <c r="L797" s="11"/>
      <c r="M797" s="11"/>
      <c r="N797" s="11"/>
      <c r="O797" s="11"/>
    </row>
    <row r="798" spans="2:15" ht="11.25" x14ac:dyDescent="0.2">
      <c r="B798" s="11"/>
      <c r="C798" s="11"/>
      <c r="D798" s="11"/>
      <c r="E798" s="11"/>
      <c r="F798" s="11"/>
      <c r="G798" s="11"/>
      <c r="H798" s="11"/>
      <c r="I798" s="11"/>
      <c r="J798" s="11"/>
      <c r="K798" s="11"/>
      <c r="L798" s="11"/>
      <c r="M798" s="11"/>
      <c r="N798" s="11"/>
      <c r="O798" s="11"/>
    </row>
    <row r="799" spans="2:15" ht="11.25" x14ac:dyDescent="0.2">
      <c r="B799" s="11"/>
      <c r="C799" s="11"/>
      <c r="D799" s="11"/>
      <c r="E799" s="11"/>
      <c r="F799" s="11"/>
      <c r="G799" s="11"/>
      <c r="H799" s="11"/>
      <c r="I799" s="11"/>
      <c r="J799" s="11"/>
      <c r="K799" s="11"/>
      <c r="L799" s="11"/>
      <c r="M799" s="11"/>
      <c r="N799" s="11"/>
      <c r="O799" s="11"/>
    </row>
    <row r="800" spans="2:15" ht="11.25" x14ac:dyDescent="0.2">
      <c r="B800" s="11"/>
      <c r="C800" s="11"/>
      <c r="D800" s="11"/>
      <c r="E800" s="11"/>
      <c r="F800" s="11"/>
      <c r="G800" s="11"/>
      <c r="H800" s="11"/>
      <c r="I800" s="11"/>
      <c r="J800" s="11"/>
      <c r="K800" s="11"/>
      <c r="L800" s="11"/>
      <c r="M800" s="11"/>
      <c r="N800" s="11"/>
      <c r="O800" s="11"/>
    </row>
    <row r="801" spans="2:15" ht="11.25" x14ac:dyDescent="0.2">
      <c r="B801" s="11"/>
      <c r="C801" s="11"/>
      <c r="D801" s="11"/>
      <c r="E801" s="11"/>
      <c r="F801" s="11"/>
      <c r="G801" s="11"/>
      <c r="H801" s="11"/>
      <c r="I801" s="11"/>
      <c r="J801" s="11"/>
      <c r="K801" s="11"/>
      <c r="L801" s="11"/>
      <c r="M801" s="11"/>
      <c r="N801" s="11"/>
      <c r="O801" s="11"/>
    </row>
    <row r="802" spans="2:15" ht="11.25" x14ac:dyDescent="0.2">
      <c r="B802" s="11"/>
      <c r="C802" s="11"/>
      <c r="D802" s="11"/>
      <c r="E802" s="11"/>
      <c r="F802" s="11"/>
      <c r="G802" s="11"/>
      <c r="H802" s="11"/>
      <c r="I802" s="11"/>
      <c r="J802" s="11"/>
      <c r="K802" s="11"/>
      <c r="L802" s="11"/>
      <c r="M802" s="11"/>
      <c r="N802" s="11"/>
      <c r="O802" s="11"/>
    </row>
    <row r="803" spans="2:15" ht="11.25" x14ac:dyDescent="0.2">
      <c r="B803" s="11"/>
      <c r="C803" s="11"/>
      <c r="D803" s="11"/>
      <c r="E803" s="11"/>
      <c r="F803" s="11"/>
      <c r="G803" s="11"/>
      <c r="H803" s="11"/>
      <c r="I803" s="11"/>
      <c r="J803" s="11"/>
      <c r="K803" s="11"/>
      <c r="L803" s="11"/>
      <c r="M803" s="11"/>
      <c r="N803" s="11"/>
      <c r="O803" s="11"/>
    </row>
    <row r="804" spans="2:15" ht="11.25" x14ac:dyDescent="0.2">
      <c r="B804" s="11"/>
      <c r="C804" s="11"/>
      <c r="D804" s="11"/>
      <c r="E804" s="11"/>
      <c r="F804" s="11"/>
      <c r="G804" s="11"/>
      <c r="H804" s="11"/>
      <c r="I804" s="11"/>
      <c r="J804" s="11"/>
      <c r="K804" s="11"/>
      <c r="L804" s="11"/>
      <c r="M804" s="11"/>
      <c r="N804" s="11"/>
      <c r="O804" s="11"/>
    </row>
    <row r="805" spans="2:15" ht="11.25" x14ac:dyDescent="0.2">
      <c r="B805" s="11"/>
      <c r="C805" s="11"/>
      <c r="D805" s="11"/>
      <c r="E805" s="11"/>
      <c r="F805" s="11"/>
      <c r="G805" s="11"/>
      <c r="H805" s="11"/>
      <c r="I805" s="11"/>
      <c r="J805" s="11"/>
      <c r="K805" s="11"/>
      <c r="L805" s="11"/>
      <c r="M805" s="11"/>
      <c r="N805" s="11"/>
      <c r="O805" s="11"/>
    </row>
    <row r="806" spans="2:15" ht="11.25" x14ac:dyDescent="0.2">
      <c r="B806" s="11"/>
      <c r="C806" s="11"/>
      <c r="D806" s="11"/>
      <c r="E806" s="11"/>
      <c r="F806" s="11"/>
      <c r="G806" s="11"/>
      <c r="H806" s="11"/>
      <c r="I806" s="11"/>
      <c r="J806" s="11"/>
      <c r="K806" s="11"/>
      <c r="L806" s="11"/>
      <c r="M806" s="11"/>
      <c r="N806" s="11"/>
      <c r="O806" s="11"/>
    </row>
    <row r="807" spans="2:15" ht="11.25" x14ac:dyDescent="0.2">
      <c r="B807" s="11"/>
      <c r="C807" s="11"/>
      <c r="D807" s="11"/>
      <c r="E807" s="11"/>
      <c r="F807" s="11"/>
      <c r="G807" s="11"/>
      <c r="H807" s="11"/>
      <c r="I807" s="11"/>
      <c r="J807" s="11"/>
      <c r="K807" s="11"/>
      <c r="L807" s="11"/>
      <c r="M807" s="11"/>
      <c r="N807" s="11"/>
      <c r="O807" s="11"/>
    </row>
    <row r="808" spans="2:15" ht="11.25" x14ac:dyDescent="0.2">
      <c r="B808" s="11"/>
      <c r="C808" s="11"/>
      <c r="D808" s="11"/>
      <c r="E808" s="11"/>
      <c r="F808" s="11"/>
      <c r="G808" s="11"/>
      <c r="H808" s="11"/>
      <c r="I808" s="11"/>
      <c r="J808" s="11"/>
      <c r="K808" s="11"/>
      <c r="L808" s="11"/>
      <c r="M808" s="11"/>
      <c r="N808" s="11"/>
      <c r="O808" s="11"/>
    </row>
    <row r="809" spans="2:15" ht="11.25" x14ac:dyDescent="0.2">
      <c r="B809" s="11"/>
      <c r="C809" s="11"/>
      <c r="D809" s="11"/>
      <c r="E809" s="11"/>
      <c r="F809" s="11"/>
      <c r="G809" s="11"/>
      <c r="H809" s="11"/>
      <c r="I809" s="11"/>
      <c r="J809" s="11"/>
      <c r="K809" s="11"/>
      <c r="L809" s="11"/>
      <c r="M809" s="11"/>
      <c r="N809" s="11"/>
      <c r="O809" s="11"/>
    </row>
    <row r="810" spans="2:15" ht="11.25" x14ac:dyDescent="0.2">
      <c r="B810" s="11"/>
      <c r="C810" s="11"/>
      <c r="D810" s="11"/>
      <c r="E810" s="11"/>
      <c r="F810" s="11"/>
      <c r="G810" s="11"/>
      <c r="H810" s="11"/>
      <c r="I810" s="11"/>
      <c r="J810" s="11"/>
      <c r="K810" s="11"/>
      <c r="L810" s="11"/>
      <c r="M810" s="11"/>
      <c r="N810" s="11"/>
      <c r="O810" s="11"/>
    </row>
    <row r="811" spans="2:15" ht="11.25" x14ac:dyDescent="0.2">
      <c r="B811" s="11"/>
      <c r="C811" s="11"/>
      <c r="D811" s="11"/>
      <c r="E811" s="11"/>
      <c r="F811" s="11"/>
      <c r="G811" s="11"/>
      <c r="H811" s="11"/>
      <c r="I811" s="11"/>
      <c r="J811" s="11"/>
      <c r="K811" s="11"/>
      <c r="L811" s="11"/>
      <c r="M811" s="11"/>
      <c r="N811" s="11"/>
      <c r="O811" s="11"/>
    </row>
    <row r="812" spans="2:15" ht="11.25" x14ac:dyDescent="0.2">
      <c r="B812" s="11"/>
      <c r="C812" s="11"/>
      <c r="D812" s="11"/>
      <c r="E812" s="11"/>
      <c r="F812" s="11"/>
      <c r="G812" s="11"/>
      <c r="H812" s="11"/>
      <c r="I812" s="11"/>
      <c r="J812" s="11"/>
      <c r="K812" s="11"/>
      <c r="L812" s="11"/>
      <c r="M812" s="11"/>
      <c r="N812" s="11"/>
      <c r="O812" s="11"/>
    </row>
    <row r="813" spans="2:15" ht="11.25" x14ac:dyDescent="0.2">
      <c r="B813" s="11"/>
      <c r="C813" s="11"/>
      <c r="D813" s="11"/>
      <c r="E813" s="11"/>
      <c r="F813" s="11"/>
      <c r="G813" s="11"/>
      <c r="H813" s="11"/>
      <c r="I813" s="11"/>
      <c r="J813" s="11"/>
      <c r="K813" s="11"/>
      <c r="L813" s="11"/>
      <c r="M813" s="11"/>
      <c r="N813" s="11"/>
      <c r="O813" s="11"/>
    </row>
    <row r="814" spans="2:15" ht="11.25" x14ac:dyDescent="0.2">
      <c r="B814" s="11"/>
      <c r="C814" s="11"/>
      <c r="D814" s="11"/>
      <c r="E814" s="11"/>
      <c r="F814" s="11"/>
      <c r="G814" s="11"/>
      <c r="H814" s="11"/>
      <c r="I814" s="11"/>
      <c r="J814" s="11"/>
      <c r="K814" s="11"/>
      <c r="L814" s="11"/>
      <c r="M814" s="11"/>
      <c r="N814" s="11"/>
      <c r="O814" s="11"/>
    </row>
    <row r="815" spans="2:15" ht="11.25" x14ac:dyDescent="0.2">
      <c r="B815" s="11"/>
      <c r="C815" s="11"/>
      <c r="D815" s="11"/>
      <c r="E815" s="11"/>
      <c r="F815" s="11"/>
      <c r="G815" s="11"/>
      <c r="H815" s="11"/>
      <c r="I815" s="11"/>
      <c r="J815" s="11"/>
      <c r="K815" s="11"/>
      <c r="L815" s="11"/>
      <c r="M815" s="11"/>
      <c r="N815" s="11"/>
      <c r="O815" s="11"/>
    </row>
    <row r="816" spans="2:15" ht="11.25" x14ac:dyDescent="0.2">
      <c r="B816" s="11"/>
      <c r="C816" s="11"/>
      <c r="D816" s="11"/>
      <c r="E816" s="11"/>
      <c r="F816" s="11"/>
      <c r="G816" s="11"/>
      <c r="H816" s="11"/>
      <c r="I816" s="11"/>
      <c r="J816" s="11"/>
      <c r="K816" s="11"/>
      <c r="L816" s="11"/>
      <c r="M816" s="11"/>
      <c r="N816" s="11"/>
      <c r="O816" s="11"/>
    </row>
    <row r="817" spans="2:15" ht="11.25" x14ac:dyDescent="0.2">
      <c r="B817" s="11"/>
      <c r="C817" s="11"/>
      <c r="D817" s="11"/>
      <c r="E817" s="11"/>
      <c r="F817" s="11"/>
      <c r="G817" s="11"/>
      <c r="H817" s="11"/>
      <c r="I817" s="11"/>
      <c r="J817" s="11"/>
      <c r="K817" s="11"/>
      <c r="L817" s="11"/>
      <c r="M817" s="11"/>
      <c r="N817" s="11"/>
      <c r="O817" s="11"/>
    </row>
    <row r="818" spans="2:15" ht="11.25" x14ac:dyDescent="0.2">
      <c r="B818" s="11"/>
      <c r="C818" s="11"/>
      <c r="D818" s="11"/>
      <c r="E818" s="11"/>
      <c r="F818" s="11"/>
      <c r="G818" s="11"/>
      <c r="H818" s="11"/>
      <c r="I818" s="11"/>
      <c r="J818" s="11"/>
      <c r="K818" s="11"/>
      <c r="L818" s="11"/>
      <c r="M818" s="11"/>
      <c r="N818" s="11"/>
      <c r="O818" s="11"/>
    </row>
    <row r="819" spans="2:15" ht="11.25" x14ac:dyDescent="0.2">
      <c r="B819" s="11"/>
      <c r="C819" s="11"/>
      <c r="D819" s="11"/>
      <c r="E819" s="11"/>
      <c r="F819" s="11"/>
      <c r="G819" s="11"/>
      <c r="H819" s="11"/>
      <c r="I819" s="11"/>
      <c r="J819" s="11"/>
      <c r="K819" s="11"/>
      <c r="L819" s="11"/>
      <c r="M819" s="11"/>
      <c r="N819" s="11"/>
      <c r="O819" s="11"/>
    </row>
    <row r="820" spans="2:15" ht="11.25" x14ac:dyDescent="0.2">
      <c r="B820" s="11"/>
      <c r="C820" s="11"/>
      <c r="D820" s="11"/>
      <c r="E820" s="11"/>
      <c r="F820" s="11"/>
      <c r="G820" s="11"/>
      <c r="H820" s="11"/>
      <c r="I820" s="11"/>
      <c r="J820" s="11"/>
      <c r="K820" s="11"/>
      <c r="L820" s="11"/>
      <c r="M820" s="11"/>
      <c r="N820" s="11"/>
      <c r="O820" s="11"/>
    </row>
    <row r="821" spans="2:15" ht="11.25" x14ac:dyDescent="0.2">
      <c r="B821" s="11"/>
      <c r="C821" s="11"/>
      <c r="D821" s="11"/>
      <c r="E821" s="11"/>
      <c r="F821" s="11"/>
      <c r="G821" s="11"/>
      <c r="H821" s="11"/>
      <c r="I821" s="11"/>
      <c r="J821" s="11"/>
      <c r="K821" s="11"/>
      <c r="L821" s="11"/>
      <c r="M821" s="11"/>
      <c r="N821" s="11"/>
      <c r="O821" s="11"/>
    </row>
    <row r="822" spans="2:15" ht="11.25" x14ac:dyDescent="0.2">
      <c r="B822" s="11"/>
      <c r="C822" s="11"/>
      <c r="D822" s="11"/>
      <c r="E822" s="11"/>
      <c r="F822" s="11"/>
      <c r="G822" s="11"/>
      <c r="H822" s="11"/>
      <c r="I822" s="11"/>
      <c r="J822" s="11"/>
      <c r="K822" s="11"/>
      <c r="L822" s="11"/>
      <c r="M822" s="11"/>
      <c r="N822" s="11"/>
      <c r="O822" s="11"/>
    </row>
    <row r="823" spans="2:15" ht="11.25" x14ac:dyDescent="0.2">
      <c r="B823" s="11"/>
      <c r="C823" s="11"/>
      <c r="D823" s="11"/>
      <c r="E823" s="11"/>
      <c r="F823" s="11"/>
      <c r="G823" s="11"/>
      <c r="H823" s="11"/>
      <c r="I823" s="11"/>
      <c r="J823" s="11"/>
      <c r="K823" s="11"/>
      <c r="L823" s="11"/>
      <c r="M823" s="11"/>
      <c r="N823" s="11"/>
      <c r="O823" s="11"/>
    </row>
    <row r="824" spans="2:15" ht="11.25" x14ac:dyDescent="0.2">
      <c r="B824" s="11"/>
      <c r="C824" s="11"/>
      <c r="D824" s="11"/>
      <c r="E824" s="11"/>
      <c r="F824" s="11"/>
      <c r="G824" s="11"/>
      <c r="H824" s="11"/>
      <c r="I824" s="11"/>
      <c r="J824" s="11"/>
      <c r="K824" s="11"/>
      <c r="L824" s="11"/>
      <c r="M824" s="11"/>
      <c r="N824" s="11"/>
      <c r="O824" s="11"/>
    </row>
    <row r="825" spans="2:15" ht="11.25" x14ac:dyDescent="0.2">
      <c r="B825" s="11"/>
      <c r="C825" s="11"/>
      <c r="D825" s="11"/>
      <c r="E825" s="11"/>
      <c r="F825" s="11"/>
      <c r="G825" s="11"/>
      <c r="H825" s="11"/>
      <c r="I825" s="11"/>
      <c r="J825" s="11"/>
      <c r="K825" s="11"/>
      <c r="L825" s="11"/>
      <c r="M825" s="11"/>
      <c r="N825" s="11"/>
      <c r="O825" s="11"/>
    </row>
    <row r="826" spans="2:15" ht="11.25" x14ac:dyDescent="0.2">
      <c r="B826" s="11"/>
      <c r="C826" s="11"/>
      <c r="D826" s="11"/>
      <c r="E826" s="11"/>
      <c r="F826" s="11"/>
      <c r="G826" s="11"/>
      <c r="H826" s="11"/>
      <c r="I826" s="11"/>
      <c r="J826" s="11"/>
      <c r="K826" s="11"/>
      <c r="L826" s="11"/>
      <c r="M826" s="11"/>
      <c r="N826" s="11"/>
      <c r="O826" s="11"/>
    </row>
    <row r="827" spans="2:15" ht="11.25" x14ac:dyDescent="0.2">
      <c r="B827" s="11"/>
      <c r="C827" s="11"/>
      <c r="D827" s="11"/>
      <c r="E827" s="11"/>
      <c r="F827" s="11"/>
      <c r="G827" s="11"/>
      <c r="H827" s="11"/>
      <c r="I827" s="11"/>
      <c r="J827" s="11"/>
      <c r="K827" s="11"/>
      <c r="L827" s="11"/>
      <c r="M827" s="11"/>
      <c r="N827" s="11"/>
      <c r="O827" s="11"/>
    </row>
    <row r="828" spans="2:15" ht="11.25" x14ac:dyDescent="0.2">
      <c r="B828" s="11"/>
      <c r="C828" s="11"/>
      <c r="D828" s="11"/>
      <c r="E828" s="11"/>
      <c r="F828" s="11"/>
      <c r="G828" s="11"/>
      <c r="H828" s="11"/>
      <c r="I828" s="11"/>
      <c r="J828" s="11"/>
      <c r="K828" s="11"/>
      <c r="L828" s="11"/>
      <c r="M828" s="11"/>
      <c r="N828" s="11"/>
      <c r="O828" s="11"/>
    </row>
    <row r="829" spans="2:15" ht="11.25" x14ac:dyDescent="0.2">
      <c r="B829" s="11"/>
      <c r="C829" s="11"/>
      <c r="D829" s="11"/>
      <c r="E829" s="11"/>
      <c r="F829" s="11"/>
      <c r="G829" s="11"/>
      <c r="H829" s="11"/>
      <c r="I829" s="11"/>
      <c r="J829" s="11"/>
      <c r="K829" s="11"/>
      <c r="L829" s="11"/>
      <c r="M829" s="11"/>
      <c r="N829" s="11"/>
      <c r="O829" s="11"/>
    </row>
    <row r="830" spans="2:15" ht="11.25" x14ac:dyDescent="0.2">
      <c r="B830" s="11"/>
      <c r="C830" s="11"/>
      <c r="D830" s="11"/>
      <c r="E830" s="11"/>
      <c r="F830" s="11"/>
      <c r="G830" s="11"/>
      <c r="H830" s="11"/>
      <c r="I830" s="11"/>
      <c r="J830" s="11"/>
      <c r="K830" s="11"/>
      <c r="L830" s="11"/>
      <c r="M830" s="11"/>
      <c r="N830" s="11"/>
      <c r="O830" s="11"/>
    </row>
    <row r="831" spans="2:15" ht="11.25" x14ac:dyDescent="0.2">
      <c r="B831" s="11"/>
      <c r="C831" s="11"/>
      <c r="D831" s="11"/>
      <c r="E831" s="11"/>
      <c r="F831" s="11"/>
      <c r="G831" s="11"/>
      <c r="H831" s="11"/>
      <c r="I831" s="11"/>
      <c r="J831" s="11"/>
      <c r="K831" s="11"/>
      <c r="L831" s="11"/>
      <c r="M831" s="11"/>
      <c r="N831" s="11"/>
      <c r="O831" s="11"/>
    </row>
    <row r="832" spans="2:15" ht="11.25" x14ac:dyDescent="0.2">
      <c r="B832" s="11"/>
      <c r="C832" s="11"/>
      <c r="D832" s="11"/>
      <c r="E832" s="11"/>
      <c r="F832" s="11"/>
      <c r="G832" s="11"/>
      <c r="H832" s="11"/>
      <c r="I832" s="11"/>
      <c r="J832" s="11"/>
      <c r="K832" s="11"/>
      <c r="L832" s="11"/>
      <c r="M832" s="11"/>
      <c r="N832" s="11"/>
      <c r="O832" s="11"/>
    </row>
    <row r="833" spans="2:15" ht="11.25" x14ac:dyDescent="0.2">
      <c r="B833" s="11"/>
      <c r="C833" s="11"/>
      <c r="D833" s="11"/>
      <c r="E833" s="11"/>
      <c r="F833" s="11"/>
      <c r="G833" s="11"/>
      <c r="H833" s="11"/>
      <c r="I833" s="11"/>
      <c r="J833" s="11"/>
      <c r="K833" s="11"/>
      <c r="L833" s="11"/>
      <c r="M833" s="11"/>
      <c r="N833" s="11"/>
      <c r="O833" s="11"/>
    </row>
    <row r="834" spans="2:15" ht="11.25" x14ac:dyDescent="0.2">
      <c r="B834" s="11"/>
      <c r="C834" s="11"/>
      <c r="D834" s="11"/>
      <c r="E834" s="11"/>
      <c r="F834" s="11"/>
      <c r="G834" s="11"/>
      <c r="H834" s="11"/>
      <c r="I834" s="11"/>
      <c r="J834" s="11"/>
      <c r="K834" s="11"/>
      <c r="L834" s="11"/>
      <c r="M834" s="11"/>
      <c r="N834" s="11"/>
      <c r="O834" s="11"/>
    </row>
    <row r="835" spans="2:15" ht="11.25" x14ac:dyDescent="0.2">
      <c r="B835" s="11"/>
      <c r="C835" s="11"/>
      <c r="D835" s="11"/>
      <c r="E835" s="11"/>
      <c r="F835" s="11"/>
      <c r="G835" s="11"/>
      <c r="H835" s="11"/>
      <c r="I835" s="11"/>
      <c r="J835" s="11"/>
      <c r="K835" s="11"/>
      <c r="L835" s="11"/>
      <c r="M835" s="11"/>
      <c r="N835" s="11"/>
      <c r="O835" s="11"/>
    </row>
    <row r="836" spans="2:15" ht="11.25" x14ac:dyDescent="0.2">
      <c r="B836" s="11"/>
      <c r="C836" s="11"/>
      <c r="D836" s="11"/>
      <c r="E836" s="11"/>
      <c r="F836" s="11"/>
      <c r="G836" s="11"/>
      <c r="H836" s="11"/>
      <c r="I836" s="11"/>
      <c r="J836" s="11"/>
      <c r="K836" s="11"/>
      <c r="L836" s="11"/>
      <c r="M836" s="11"/>
      <c r="N836" s="11"/>
      <c r="O836" s="11"/>
    </row>
    <row r="837" spans="2:15" ht="11.25" x14ac:dyDescent="0.2">
      <c r="B837" s="11"/>
      <c r="C837" s="11"/>
      <c r="D837" s="11"/>
      <c r="E837" s="11"/>
      <c r="F837" s="11"/>
      <c r="G837" s="11"/>
      <c r="H837" s="11"/>
      <c r="I837" s="11"/>
      <c r="J837" s="11"/>
      <c r="K837" s="11"/>
      <c r="L837" s="11"/>
      <c r="M837" s="11"/>
      <c r="N837" s="11"/>
      <c r="O837" s="11"/>
    </row>
    <row r="838" spans="2:15" ht="11.25" x14ac:dyDescent="0.2">
      <c r="B838" s="11"/>
      <c r="C838" s="11"/>
      <c r="D838" s="11"/>
      <c r="E838" s="11"/>
      <c r="F838" s="11"/>
      <c r="G838" s="11"/>
      <c r="H838" s="11"/>
      <c r="I838" s="11"/>
      <c r="J838" s="11"/>
      <c r="K838" s="11"/>
      <c r="L838" s="11"/>
      <c r="M838" s="11"/>
      <c r="N838" s="11"/>
      <c r="O838" s="11"/>
    </row>
    <row r="839" spans="2:15" ht="11.25" x14ac:dyDescent="0.2">
      <c r="B839" s="11"/>
      <c r="C839" s="11"/>
      <c r="D839" s="11"/>
      <c r="E839" s="11"/>
      <c r="F839" s="11"/>
      <c r="G839" s="11"/>
      <c r="H839" s="11"/>
      <c r="I839" s="11"/>
      <c r="J839" s="11"/>
      <c r="K839" s="11"/>
      <c r="L839" s="11"/>
      <c r="M839" s="11"/>
      <c r="N839" s="11"/>
      <c r="O839" s="11"/>
    </row>
    <row r="840" spans="2:15" ht="11.25" x14ac:dyDescent="0.2">
      <c r="B840" s="11"/>
      <c r="C840" s="11"/>
      <c r="D840" s="11"/>
      <c r="E840" s="11"/>
      <c r="F840" s="11"/>
      <c r="G840" s="11"/>
      <c r="H840" s="11"/>
      <c r="I840" s="11"/>
      <c r="J840" s="11"/>
      <c r="K840" s="11"/>
      <c r="L840" s="11"/>
      <c r="M840" s="11"/>
      <c r="N840" s="11"/>
      <c r="O840" s="11"/>
    </row>
    <row r="841" spans="2:15" ht="11.25" x14ac:dyDescent="0.2">
      <c r="B841" s="11"/>
      <c r="C841" s="11"/>
      <c r="D841" s="11"/>
      <c r="E841" s="11"/>
      <c r="F841" s="11"/>
      <c r="G841" s="11"/>
      <c r="H841" s="11"/>
      <c r="I841" s="11"/>
      <c r="J841" s="11"/>
      <c r="K841" s="11"/>
      <c r="L841" s="11"/>
      <c r="M841" s="11"/>
      <c r="N841" s="11"/>
      <c r="O841" s="11"/>
    </row>
    <row r="842" spans="2:15" ht="11.25" x14ac:dyDescent="0.2">
      <c r="B842" s="11"/>
      <c r="C842" s="11"/>
      <c r="D842" s="11"/>
      <c r="E842" s="11"/>
      <c r="F842" s="11"/>
      <c r="G842" s="11"/>
      <c r="H842" s="11"/>
      <c r="I842" s="11"/>
      <c r="J842" s="11"/>
      <c r="K842" s="11"/>
      <c r="L842" s="11"/>
      <c r="M842" s="11"/>
      <c r="N842" s="11"/>
      <c r="O842" s="11"/>
    </row>
    <row r="843" spans="2:15" ht="11.25" x14ac:dyDescent="0.2">
      <c r="B843" s="11"/>
      <c r="C843" s="11"/>
      <c r="D843" s="11"/>
      <c r="E843" s="11"/>
      <c r="F843" s="11"/>
      <c r="G843" s="11"/>
      <c r="H843" s="11"/>
      <c r="I843" s="11"/>
      <c r="J843" s="11"/>
      <c r="K843" s="11"/>
      <c r="L843" s="11"/>
      <c r="M843" s="11"/>
      <c r="N843" s="11"/>
      <c r="O843" s="11"/>
    </row>
    <row r="844" spans="2:15" ht="11.25" x14ac:dyDescent="0.2">
      <c r="B844" s="11"/>
      <c r="C844" s="11"/>
      <c r="D844" s="11"/>
      <c r="E844" s="11"/>
      <c r="F844" s="11"/>
      <c r="G844" s="11"/>
      <c r="H844" s="11"/>
      <c r="I844" s="11"/>
      <c r="J844" s="11"/>
      <c r="K844" s="11"/>
      <c r="L844" s="11"/>
      <c r="M844" s="11"/>
      <c r="N844" s="11"/>
      <c r="O844" s="11"/>
    </row>
    <row r="845" spans="2:15" ht="11.25" x14ac:dyDescent="0.2">
      <c r="B845" s="11"/>
      <c r="C845" s="11"/>
      <c r="D845" s="11"/>
      <c r="E845" s="11"/>
      <c r="F845" s="11"/>
      <c r="G845" s="11"/>
      <c r="H845" s="11"/>
      <c r="I845" s="11"/>
      <c r="J845" s="11"/>
      <c r="K845" s="11"/>
      <c r="L845" s="11"/>
      <c r="M845" s="11"/>
      <c r="N845" s="11"/>
      <c r="O845" s="11"/>
    </row>
    <row r="846" spans="2:15" ht="11.25" x14ac:dyDescent="0.2">
      <c r="B846" s="11"/>
      <c r="C846" s="11"/>
      <c r="D846" s="11"/>
      <c r="E846" s="11"/>
      <c r="F846" s="11"/>
      <c r="G846" s="11"/>
      <c r="H846" s="11"/>
      <c r="I846" s="11"/>
      <c r="J846" s="11"/>
      <c r="K846" s="11"/>
      <c r="L846" s="11"/>
      <c r="M846" s="11"/>
      <c r="N846" s="11"/>
      <c r="O846" s="11"/>
    </row>
    <row r="847" spans="2:15" ht="11.25" x14ac:dyDescent="0.2">
      <c r="B847" s="11"/>
      <c r="C847" s="11"/>
      <c r="D847" s="11"/>
      <c r="E847" s="11"/>
      <c r="F847" s="11"/>
      <c r="G847" s="11"/>
      <c r="H847" s="11"/>
      <c r="I847" s="11"/>
      <c r="J847" s="11"/>
      <c r="K847" s="11"/>
      <c r="L847" s="11"/>
      <c r="M847" s="11"/>
      <c r="N847" s="11"/>
      <c r="O847" s="11"/>
    </row>
    <row r="848" spans="2:15" ht="11.25" x14ac:dyDescent="0.2">
      <c r="B848" s="11"/>
      <c r="C848" s="11"/>
      <c r="D848" s="11"/>
      <c r="E848" s="11"/>
      <c r="F848" s="11"/>
      <c r="G848" s="11"/>
      <c r="H848" s="11"/>
      <c r="I848" s="11"/>
      <c r="J848" s="11"/>
      <c r="K848" s="11"/>
      <c r="L848" s="11"/>
      <c r="M848" s="11"/>
      <c r="N848" s="11"/>
      <c r="O848" s="11"/>
    </row>
    <row r="849" spans="2:15" ht="11.25" x14ac:dyDescent="0.2">
      <c r="B849" s="11"/>
      <c r="C849" s="11"/>
      <c r="D849" s="11"/>
      <c r="E849" s="11"/>
      <c r="F849" s="11"/>
      <c r="G849" s="11"/>
      <c r="H849" s="11"/>
      <c r="I849" s="11"/>
      <c r="J849" s="11"/>
      <c r="K849" s="11"/>
      <c r="L849" s="11"/>
      <c r="M849" s="11"/>
      <c r="N849" s="11"/>
      <c r="O849" s="11"/>
    </row>
    <row r="850" spans="2:15" ht="11.25" x14ac:dyDescent="0.2">
      <c r="B850" s="11"/>
      <c r="C850" s="11"/>
      <c r="D850" s="11"/>
      <c r="E850" s="11"/>
      <c r="F850" s="11"/>
      <c r="G850" s="11"/>
      <c r="H850" s="11"/>
      <c r="I850" s="11"/>
      <c r="J850" s="11"/>
      <c r="K850" s="11"/>
      <c r="L850" s="11"/>
      <c r="M850" s="11"/>
      <c r="N850" s="11"/>
      <c r="O850" s="11"/>
    </row>
    <row r="851" spans="2:15" ht="11.25" x14ac:dyDescent="0.2">
      <c r="B851" s="11"/>
      <c r="C851" s="11"/>
      <c r="D851" s="11"/>
      <c r="E851" s="11"/>
      <c r="F851" s="11"/>
      <c r="G851" s="11"/>
      <c r="H851" s="11"/>
      <c r="I851" s="11"/>
      <c r="J851" s="11"/>
      <c r="K851" s="11"/>
      <c r="L851" s="11"/>
      <c r="M851" s="11"/>
      <c r="N851" s="11"/>
      <c r="O851" s="11"/>
    </row>
    <row r="852" spans="2:15" ht="11.25" x14ac:dyDescent="0.2">
      <c r="B852" s="11"/>
      <c r="C852" s="11"/>
      <c r="D852" s="11"/>
      <c r="E852" s="11"/>
      <c r="F852" s="11"/>
      <c r="G852" s="11"/>
      <c r="H852" s="11"/>
      <c r="I852" s="11"/>
      <c r="J852" s="11"/>
      <c r="K852" s="11"/>
      <c r="L852" s="11"/>
      <c r="M852" s="11"/>
      <c r="N852" s="11"/>
      <c r="O852" s="11"/>
    </row>
    <row r="853" spans="2:15" ht="11.25" x14ac:dyDescent="0.2">
      <c r="B853" s="11"/>
      <c r="C853" s="11"/>
      <c r="D853" s="11"/>
      <c r="E853" s="11"/>
      <c r="F853" s="11"/>
      <c r="G853" s="11"/>
      <c r="H853" s="11"/>
      <c r="I853" s="11"/>
      <c r="J853" s="11"/>
      <c r="K853" s="11"/>
      <c r="L853" s="11"/>
      <c r="M853" s="11"/>
      <c r="N853" s="11"/>
      <c r="O853" s="11"/>
    </row>
    <row r="854" spans="2:15" ht="11.25" x14ac:dyDescent="0.2">
      <c r="B854" s="11"/>
      <c r="C854" s="11"/>
      <c r="D854" s="11"/>
      <c r="E854" s="11"/>
      <c r="F854" s="11"/>
      <c r="G854" s="11"/>
      <c r="H854" s="11"/>
      <c r="I854" s="11"/>
      <c r="J854" s="11"/>
      <c r="K854" s="11"/>
      <c r="L854" s="11"/>
      <c r="M854" s="11"/>
      <c r="N854" s="11"/>
      <c r="O854" s="11"/>
    </row>
    <row r="855" spans="2:15" ht="11.25" x14ac:dyDescent="0.2">
      <c r="B855" s="11"/>
      <c r="C855" s="11"/>
      <c r="D855" s="11"/>
      <c r="E855" s="11"/>
      <c r="F855" s="11"/>
      <c r="G855" s="11"/>
      <c r="H855" s="11"/>
      <c r="I855" s="11"/>
      <c r="J855" s="11"/>
      <c r="K855" s="11"/>
      <c r="L855" s="11"/>
      <c r="M855" s="11"/>
      <c r="N855" s="11"/>
      <c r="O855" s="11"/>
    </row>
    <row r="856" spans="2:15" ht="11.25" x14ac:dyDescent="0.2">
      <c r="B856" s="11"/>
      <c r="C856" s="11"/>
      <c r="D856" s="11"/>
      <c r="E856" s="11"/>
      <c r="F856" s="11"/>
      <c r="G856" s="11"/>
      <c r="H856" s="11"/>
      <c r="I856" s="11"/>
      <c r="J856" s="11"/>
      <c r="K856" s="11"/>
      <c r="L856" s="11"/>
      <c r="M856" s="11"/>
      <c r="N856" s="11"/>
      <c r="O856" s="11"/>
    </row>
    <row r="857" spans="2:15" ht="11.25" x14ac:dyDescent="0.2">
      <c r="B857" s="11"/>
      <c r="C857" s="11"/>
      <c r="D857" s="11"/>
      <c r="E857" s="11"/>
      <c r="F857" s="11"/>
      <c r="G857" s="11"/>
      <c r="H857" s="11"/>
      <c r="I857" s="11"/>
      <c r="J857" s="11"/>
      <c r="K857" s="11"/>
      <c r="L857" s="11"/>
      <c r="M857" s="11"/>
      <c r="N857" s="11"/>
      <c r="O857" s="11"/>
    </row>
    <row r="858" spans="2:15" ht="11.25" x14ac:dyDescent="0.2">
      <c r="B858" s="11"/>
      <c r="C858" s="11"/>
      <c r="D858" s="11"/>
      <c r="E858" s="11"/>
      <c r="F858" s="11"/>
      <c r="G858" s="11"/>
      <c r="H858" s="11"/>
      <c r="I858" s="11"/>
      <c r="J858" s="11"/>
      <c r="K858" s="11"/>
      <c r="L858" s="11"/>
      <c r="M858" s="11"/>
      <c r="N858" s="11"/>
      <c r="O858" s="11"/>
    </row>
    <row r="859" spans="2:15" ht="11.25" x14ac:dyDescent="0.2">
      <c r="B859" s="11"/>
      <c r="C859" s="11"/>
      <c r="D859" s="11"/>
      <c r="E859" s="11"/>
      <c r="F859" s="11"/>
      <c r="G859" s="11"/>
      <c r="H859" s="11"/>
      <c r="I859" s="11"/>
      <c r="J859" s="11"/>
      <c r="K859" s="11"/>
      <c r="L859" s="11"/>
      <c r="M859" s="11"/>
      <c r="N859" s="11"/>
      <c r="O859" s="11"/>
    </row>
    <row r="860" spans="2:15" ht="11.25" x14ac:dyDescent="0.2">
      <c r="B860" s="11"/>
      <c r="C860" s="11"/>
      <c r="D860" s="11"/>
      <c r="E860" s="11"/>
      <c r="F860" s="11"/>
      <c r="G860" s="11"/>
      <c r="H860" s="11"/>
      <c r="I860" s="11"/>
      <c r="J860" s="11"/>
      <c r="K860" s="11"/>
      <c r="L860" s="11"/>
      <c r="M860" s="11"/>
      <c r="N860" s="11"/>
      <c r="O860" s="11"/>
    </row>
    <row r="861" spans="2:15" ht="11.25" x14ac:dyDescent="0.2">
      <c r="B861" s="11"/>
      <c r="C861" s="11"/>
      <c r="D861" s="11"/>
      <c r="E861" s="11"/>
      <c r="F861" s="11"/>
      <c r="G861" s="11"/>
      <c r="H861" s="11"/>
      <c r="I861" s="11"/>
      <c r="J861" s="11"/>
      <c r="K861" s="11"/>
      <c r="L861" s="11"/>
      <c r="M861" s="11"/>
      <c r="N861" s="11"/>
      <c r="O861" s="11"/>
    </row>
    <row r="862" spans="2:15" ht="11.25" x14ac:dyDescent="0.2">
      <c r="B862" s="11"/>
      <c r="C862" s="11"/>
      <c r="D862" s="11"/>
      <c r="E862" s="11"/>
      <c r="F862" s="11"/>
      <c r="G862" s="11"/>
      <c r="H862" s="11"/>
      <c r="I862" s="11"/>
      <c r="J862" s="11"/>
      <c r="K862" s="11"/>
      <c r="L862" s="11"/>
      <c r="M862" s="11"/>
      <c r="N862" s="11"/>
      <c r="O862" s="11"/>
    </row>
    <row r="863" spans="2:15" ht="11.25" x14ac:dyDescent="0.2">
      <c r="B863" s="11"/>
      <c r="C863" s="11"/>
      <c r="D863" s="11"/>
      <c r="E863" s="11"/>
      <c r="F863" s="11"/>
      <c r="G863" s="11"/>
      <c r="H863" s="11"/>
      <c r="I863" s="11"/>
      <c r="J863" s="11"/>
      <c r="K863" s="11"/>
      <c r="L863" s="11"/>
      <c r="M863" s="11"/>
      <c r="N863" s="11"/>
      <c r="O863" s="11"/>
    </row>
    <row r="864" spans="2:15" ht="11.25" x14ac:dyDescent="0.2">
      <c r="B864" s="11"/>
      <c r="C864" s="11"/>
      <c r="D864" s="11"/>
      <c r="E864" s="11"/>
      <c r="F864" s="11"/>
      <c r="G864" s="11"/>
      <c r="H864" s="11"/>
      <c r="I864" s="11"/>
      <c r="J864" s="11"/>
      <c r="K864" s="11"/>
      <c r="L864" s="11"/>
      <c r="M864" s="11"/>
      <c r="N864" s="11"/>
      <c r="O864" s="11"/>
    </row>
    <row r="865" spans="2:15" ht="11.25" x14ac:dyDescent="0.2">
      <c r="B865" s="11"/>
      <c r="C865" s="11"/>
      <c r="D865" s="11"/>
      <c r="E865" s="11"/>
      <c r="F865" s="11"/>
      <c r="G865" s="11"/>
      <c r="H865" s="11"/>
      <c r="I865" s="11"/>
      <c r="J865" s="11"/>
      <c r="K865" s="11"/>
      <c r="L865" s="11"/>
      <c r="M865" s="11"/>
      <c r="N865" s="11"/>
      <c r="O865" s="11"/>
    </row>
    <row r="866" spans="2:15" ht="11.25" x14ac:dyDescent="0.2">
      <c r="B866" s="11"/>
      <c r="C866" s="11"/>
      <c r="D866" s="11"/>
      <c r="E866" s="11"/>
      <c r="F866" s="11"/>
      <c r="G866" s="11"/>
      <c r="H866" s="11"/>
      <c r="I866" s="11"/>
      <c r="J866" s="11"/>
      <c r="K866" s="11"/>
      <c r="L866" s="11"/>
      <c r="M866" s="11"/>
      <c r="N866" s="11"/>
      <c r="O866" s="11"/>
    </row>
    <row r="867" spans="2:15" ht="11.25" x14ac:dyDescent="0.2">
      <c r="B867" s="11"/>
      <c r="C867" s="11"/>
      <c r="D867" s="11"/>
      <c r="E867" s="11"/>
      <c r="F867" s="11"/>
      <c r="G867" s="11"/>
      <c r="H867" s="11"/>
      <c r="I867" s="11"/>
      <c r="J867" s="11"/>
      <c r="K867" s="11"/>
      <c r="L867" s="11"/>
      <c r="M867" s="11"/>
      <c r="N867" s="11"/>
      <c r="O867" s="11"/>
    </row>
    <row r="868" spans="2:15" ht="11.25" x14ac:dyDescent="0.2">
      <c r="B868" s="11"/>
      <c r="C868" s="11"/>
      <c r="D868" s="11"/>
      <c r="E868" s="11"/>
      <c r="F868" s="11"/>
      <c r="G868" s="11"/>
      <c r="H868" s="11"/>
      <c r="I868" s="11"/>
      <c r="J868" s="11"/>
      <c r="K868" s="11"/>
      <c r="L868" s="11"/>
      <c r="M868" s="11"/>
      <c r="N868" s="11"/>
      <c r="O868" s="11"/>
    </row>
    <row r="869" spans="2:15" ht="11.25" x14ac:dyDescent="0.2">
      <c r="B869" s="11"/>
      <c r="C869" s="11"/>
      <c r="D869" s="11"/>
      <c r="E869" s="11"/>
      <c r="F869" s="11"/>
      <c r="G869" s="11"/>
      <c r="H869" s="11"/>
      <c r="I869" s="11"/>
      <c r="J869" s="11"/>
      <c r="K869" s="11"/>
      <c r="L869" s="11"/>
      <c r="M869" s="11"/>
      <c r="N869" s="11"/>
      <c r="O869" s="11"/>
    </row>
    <row r="870" spans="2:15" ht="11.25" x14ac:dyDescent="0.2">
      <c r="B870" s="11"/>
      <c r="C870" s="11"/>
      <c r="D870" s="11"/>
      <c r="E870" s="11"/>
      <c r="F870" s="11"/>
      <c r="G870" s="11"/>
      <c r="H870" s="11"/>
      <c r="I870" s="11"/>
      <c r="J870" s="11"/>
      <c r="K870" s="11"/>
      <c r="L870" s="11"/>
      <c r="M870" s="11"/>
      <c r="N870" s="11"/>
      <c r="O870" s="11"/>
    </row>
    <row r="871" spans="2:15" ht="11.25" x14ac:dyDescent="0.2">
      <c r="B871" s="11"/>
      <c r="C871" s="11"/>
      <c r="D871" s="11"/>
      <c r="E871" s="11"/>
      <c r="F871" s="11"/>
      <c r="G871" s="11"/>
      <c r="H871" s="11"/>
      <c r="I871" s="11"/>
      <c r="J871" s="11"/>
      <c r="K871" s="11"/>
      <c r="L871" s="11"/>
      <c r="M871" s="11"/>
      <c r="N871" s="11"/>
      <c r="O871" s="11"/>
    </row>
    <row r="872" spans="2:15" ht="11.25" x14ac:dyDescent="0.2">
      <c r="B872" s="11"/>
      <c r="C872" s="11"/>
      <c r="D872" s="11"/>
      <c r="E872" s="11"/>
      <c r="F872" s="11"/>
      <c r="G872" s="11"/>
      <c r="H872" s="11"/>
      <c r="I872" s="11"/>
      <c r="J872" s="11"/>
      <c r="K872" s="11"/>
      <c r="L872" s="11"/>
      <c r="M872" s="11"/>
      <c r="N872" s="11"/>
      <c r="O872" s="11"/>
    </row>
    <row r="873" spans="2:15" ht="11.25" x14ac:dyDescent="0.2">
      <c r="B873" s="11"/>
      <c r="C873" s="11"/>
      <c r="D873" s="11"/>
      <c r="E873" s="11"/>
      <c r="F873" s="11"/>
      <c r="G873" s="11"/>
      <c r="H873" s="11"/>
      <c r="I873" s="11"/>
      <c r="J873" s="11"/>
      <c r="K873" s="11"/>
      <c r="L873" s="11"/>
      <c r="M873" s="11"/>
      <c r="N873" s="11"/>
      <c r="O873" s="11"/>
    </row>
    <row r="874" spans="2:15" ht="11.25" x14ac:dyDescent="0.2">
      <c r="B874" s="11"/>
      <c r="C874" s="11"/>
      <c r="D874" s="11"/>
      <c r="E874" s="11"/>
      <c r="F874" s="11"/>
      <c r="G874" s="11"/>
      <c r="H874" s="11"/>
      <c r="I874" s="11"/>
      <c r="J874" s="11"/>
      <c r="K874" s="11"/>
      <c r="L874" s="11"/>
      <c r="M874" s="11"/>
      <c r="N874" s="11"/>
      <c r="O874" s="11"/>
    </row>
    <row r="875" spans="2:15" ht="11.25" x14ac:dyDescent="0.2">
      <c r="B875" s="11"/>
      <c r="C875" s="11"/>
      <c r="D875" s="11"/>
      <c r="E875" s="11"/>
      <c r="F875" s="11"/>
      <c r="G875" s="11"/>
      <c r="H875" s="11"/>
      <c r="I875" s="11"/>
      <c r="J875" s="11"/>
      <c r="K875" s="11"/>
      <c r="L875" s="11"/>
      <c r="M875" s="11"/>
      <c r="N875" s="11"/>
      <c r="O875" s="11"/>
    </row>
    <row r="876" spans="2:15" ht="11.25" x14ac:dyDescent="0.2">
      <c r="B876" s="11"/>
      <c r="C876" s="11"/>
      <c r="D876" s="11"/>
      <c r="E876" s="11"/>
      <c r="F876" s="11"/>
      <c r="G876" s="11"/>
      <c r="H876" s="11"/>
      <c r="I876" s="11"/>
      <c r="J876" s="11"/>
      <c r="K876" s="11"/>
      <c r="L876" s="11"/>
      <c r="M876" s="11"/>
      <c r="N876" s="11"/>
      <c r="O876" s="11"/>
    </row>
    <row r="877" spans="2:15" ht="11.25" x14ac:dyDescent="0.2">
      <c r="B877" s="11"/>
      <c r="C877" s="11"/>
      <c r="D877" s="11"/>
      <c r="E877" s="11"/>
      <c r="F877" s="11"/>
      <c r="G877" s="11"/>
      <c r="H877" s="11"/>
      <c r="I877" s="11"/>
      <c r="J877" s="11"/>
      <c r="K877" s="11"/>
      <c r="L877" s="11"/>
      <c r="M877" s="11"/>
      <c r="N877" s="11"/>
      <c r="O877" s="11"/>
    </row>
    <row r="878" spans="2:15" ht="11.25" x14ac:dyDescent="0.2">
      <c r="B878" s="11"/>
      <c r="C878" s="11"/>
      <c r="D878" s="11"/>
      <c r="E878" s="11"/>
      <c r="F878" s="11"/>
      <c r="G878" s="11"/>
      <c r="H878" s="11"/>
      <c r="I878" s="11"/>
      <c r="J878" s="11"/>
      <c r="K878" s="11"/>
      <c r="L878" s="11"/>
      <c r="M878" s="11"/>
      <c r="N878" s="11"/>
      <c r="O878" s="11"/>
    </row>
    <row r="879" spans="2:15" ht="11.25" x14ac:dyDescent="0.2">
      <c r="B879" s="11"/>
      <c r="C879" s="11"/>
      <c r="D879" s="11"/>
      <c r="E879" s="11"/>
      <c r="F879" s="11"/>
      <c r="G879" s="11"/>
      <c r="H879" s="11"/>
      <c r="I879" s="11"/>
      <c r="J879" s="11"/>
      <c r="K879" s="11"/>
      <c r="L879" s="11"/>
      <c r="M879" s="11"/>
      <c r="N879" s="11"/>
      <c r="O879" s="11"/>
    </row>
    <row r="880" spans="2:15" ht="11.25" x14ac:dyDescent="0.2">
      <c r="B880" s="11"/>
      <c r="C880" s="11"/>
      <c r="D880" s="11"/>
      <c r="E880" s="11"/>
      <c r="F880" s="11"/>
      <c r="G880" s="11"/>
      <c r="H880" s="11"/>
      <c r="I880" s="11"/>
      <c r="J880" s="11"/>
      <c r="K880" s="11"/>
      <c r="L880" s="11"/>
      <c r="M880" s="11"/>
      <c r="N880" s="11"/>
      <c r="O880" s="11"/>
    </row>
    <row r="881" spans="2:15" ht="11.25" x14ac:dyDescent="0.2">
      <c r="B881" s="11"/>
      <c r="C881" s="11"/>
      <c r="D881" s="11"/>
      <c r="E881" s="11"/>
      <c r="F881" s="11"/>
      <c r="G881" s="11"/>
      <c r="H881" s="11"/>
      <c r="I881" s="11"/>
      <c r="J881" s="11"/>
      <c r="K881" s="11"/>
      <c r="L881" s="11"/>
      <c r="M881" s="11"/>
      <c r="N881" s="11"/>
      <c r="O881" s="11"/>
    </row>
    <row r="882" spans="2:15" ht="11.25" x14ac:dyDescent="0.2">
      <c r="B882" s="11"/>
      <c r="C882" s="11"/>
      <c r="D882" s="11"/>
      <c r="E882" s="11"/>
      <c r="F882" s="11"/>
      <c r="G882" s="11"/>
      <c r="H882" s="11"/>
      <c r="I882" s="11"/>
      <c r="J882" s="11"/>
      <c r="K882" s="11"/>
      <c r="L882" s="11"/>
      <c r="M882" s="11"/>
      <c r="N882" s="11"/>
      <c r="O882" s="11"/>
    </row>
    <row r="883" spans="2:15" ht="11.25" x14ac:dyDescent="0.2">
      <c r="B883" s="11"/>
      <c r="C883" s="11"/>
      <c r="D883" s="11"/>
      <c r="E883" s="11"/>
      <c r="F883" s="11"/>
      <c r="G883" s="11"/>
      <c r="H883" s="11"/>
      <c r="I883" s="11"/>
      <c r="J883" s="11"/>
      <c r="K883" s="11"/>
      <c r="L883" s="11"/>
      <c r="M883" s="11"/>
      <c r="N883" s="11"/>
      <c r="O883" s="11"/>
    </row>
    <row r="884" spans="2:15" ht="11.25" x14ac:dyDescent="0.2">
      <c r="B884" s="11"/>
      <c r="C884" s="11"/>
      <c r="D884" s="11"/>
      <c r="E884" s="11"/>
      <c r="F884" s="11"/>
      <c r="G884" s="11"/>
      <c r="H884" s="11"/>
      <c r="I884" s="11"/>
      <c r="J884" s="11"/>
      <c r="K884" s="11"/>
      <c r="L884" s="11"/>
      <c r="M884" s="11"/>
      <c r="N884" s="11"/>
      <c r="O884" s="11"/>
    </row>
    <row r="885" spans="2:15" ht="11.25" x14ac:dyDescent="0.2">
      <c r="B885" s="11"/>
      <c r="C885" s="11"/>
      <c r="D885" s="11"/>
      <c r="E885" s="11"/>
      <c r="F885" s="11"/>
      <c r="G885" s="11"/>
      <c r="H885" s="11"/>
      <c r="I885" s="11"/>
      <c r="J885" s="11"/>
      <c r="K885" s="11"/>
      <c r="L885" s="11"/>
      <c r="M885" s="11"/>
      <c r="N885" s="11"/>
      <c r="O885" s="11"/>
    </row>
    <row r="886" spans="2:15" ht="11.25" x14ac:dyDescent="0.2">
      <c r="B886" s="11"/>
      <c r="C886" s="11"/>
      <c r="D886" s="11"/>
      <c r="E886" s="11"/>
      <c r="F886" s="11"/>
      <c r="G886" s="11"/>
      <c r="H886" s="11"/>
      <c r="I886" s="11"/>
      <c r="J886" s="11"/>
      <c r="K886" s="11"/>
      <c r="L886" s="11"/>
      <c r="M886" s="11"/>
      <c r="N886" s="11"/>
      <c r="O886" s="11"/>
    </row>
    <row r="887" spans="2:15" ht="11.25" x14ac:dyDescent="0.2">
      <c r="B887" s="11"/>
      <c r="C887" s="11"/>
      <c r="D887" s="11"/>
      <c r="E887" s="11"/>
      <c r="F887" s="11"/>
      <c r="G887" s="11"/>
      <c r="H887" s="11"/>
      <c r="I887" s="11"/>
      <c r="J887" s="11"/>
      <c r="K887" s="11"/>
      <c r="L887" s="11"/>
      <c r="M887" s="11"/>
      <c r="N887" s="11"/>
      <c r="O887" s="11"/>
    </row>
    <row r="888" spans="2:15" ht="11.25" x14ac:dyDescent="0.2">
      <c r="B888" s="11"/>
      <c r="C888" s="11"/>
      <c r="D888" s="11"/>
      <c r="E888" s="11"/>
      <c r="F888" s="11"/>
      <c r="G888" s="11"/>
      <c r="H888" s="11"/>
      <c r="I888" s="11"/>
      <c r="J888" s="11"/>
      <c r="K888" s="11"/>
      <c r="L888" s="11"/>
      <c r="M888" s="11"/>
      <c r="N888" s="11"/>
      <c r="O888" s="11"/>
    </row>
    <row r="889" spans="2:15" ht="11.25" x14ac:dyDescent="0.2">
      <c r="B889" s="11"/>
      <c r="C889" s="11"/>
      <c r="D889" s="11"/>
      <c r="E889" s="11"/>
      <c r="F889" s="11"/>
      <c r="G889" s="11"/>
      <c r="H889" s="11"/>
      <c r="I889" s="11"/>
      <c r="J889" s="11"/>
      <c r="K889" s="11"/>
      <c r="L889" s="11"/>
      <c r="M889" s="11"/>
      <c r="N889" s="11"/>
      <c r="O889" s="11"/>
    </row>
    <row r="890" spans="2:15" ht="11.25" x14ac:dyDescent="0.2">
      <c r="B890" s="11"/>
      <c r="C890" s="11"/>
      <c r="D890" s="11"/>
      <c r="E890" s="11"/>
      <c r="F890" s="11"/>
      <c r="G890" s="11"/>
      <c r="H890" s="11"/>
      <c r="I890" s="11"/>
      <c r="J890" s="11"/>
      <c r="K890" s="11"/>
      <c r="L890" s="11"/>
      <c r="M890" s="11"/>
      <c r="N890" s="11"/>
      <c r="O890" s="11"/>
    </row>
    <row r="891" spans="2:15" ht="11.25" x14ac:dyDescent="0.2">
      <c r="B891" s="11"/>
      <c r="C891" s="11"/>
      <c r="D891" s="11"/>
      <c r="E891" s="11"/>
      <c r="F891" s="11"/>
      <c r="G891" s="11"/>
      <c r="H891" s="11"/>
      <c r="I891" s="11"/>
      <c r="J891" s="11"/>
      <c r="K891" s="11"/>
      <c r="L891" s="11"/>
      <c r="M891" s="11"/>
      <c r="N891" s="11"/>
      <c r="O891" s="11"/>
    </row>
    <row r="892" spans="2:15" ht="11.25" x14ac:dyDescent="0.2">
      <c r="B892" s="11"/>
      <c r="C892" s="11"/>
      <c r="D892" s="11"/>
      <c r="E892" s="11"/>
      <c r="F892" s="11"/>
      <c r="G892" s="11"/>
      <c r="H892" s="11"/>
      <c r="I892" s="11"/>
      <c r="J892" s="11"/>
      <c r="K892" s="11"/>
      <c r="L892" s="11"/>
      <c r="M892" s="11"/>
      <c r="N892" s="11"/>
      <c r="O892" s="11"/>
    </row>
    <row r="893" spans="2:15" ht="11.25" x14ac:dyDescent="0.2">
      <c r="B893" s="11"/>
      <c r="C893" s="11"/>
      <c r="D893" s="11"/>
      <c r="E893" s="11"/>
      <c r="F893" s="11"/>
      <c r="G893" s="11"/>
      <c r="H893" s="11"/>
      <c r="I893" s="11"/>
      <c r="J893" s="11"/>
      <c r="K893" s="11"/>
      <c r="L893" s="11"/>
      <c r="M893" s="11"/>
      <c r="N893" s="11"/>
      <c r="O893" s="11"/>
    </row>
    <row r="894" spans="2:15" ht="11.25" x14ac:dyDescent="0.2">
      <c r="B894" s="11"/>
      <c r="C894" s="11"/>
      <c r="D894" s="11"/>
      <c r="E894" s="11"/>
      <c r="F894" s="11"/>
      <c r="G894" s="11"/>
      <c r="H894" s="11"/>
      <c r="I894" s="11"/>
      <c r="J894" s="11"/>
      <c r="K894" s="11"/>
      <c r="L894" s="11"/>
      <c r="M894" s="11"/>
      <c r="N894" s="11"/>
      <c r="O894" s="11"/>
    </row>
    <row r="895" spans="2:15" ht="11.25" x14ac:dyDescent="0.2">
      <c r="B895" s="11"/>
      <c r="C895" s="11"/>
      <c r="D895" s="11"/>
      <c r="E895" s="11"/>
      <c r="F895" s="11"/>
      <c r="G895" s="11"/>
      <c r="H895" s="11"/>
      <c r="I895" s="11"/>
      <c r="J895" s="11"/>
      <c r="K895" s="11"/>
      <c r="L895" s="11"/>
      <c r="M895" s="11"/>
      <c r="N895" s="11"/>
      <c r="O895" s="11"/>
    </row>
    <row r="896" spans="2:15" ht="11.25" x14ac:dyDescent="0.2">
      <c r="B896" s="11"/>
      <c r="C896" s="11"/>
      <c r="D896" s="11"/>
      <c r="E896" s="11"/>
      <c r="F896" s="11"/>
      <c r="G896" s="11"/>
      <c r="H896" s="11"/>
      <c r="I896" s="11"/>
      <c r="J896" s="11"/>
      <c r="K896" s="11"/>
      <c r="L896" s="11"/>
      <c r="M896" s="11"/>
      <c r="N896" s="11"/>
      <c r="O896" s="11"/>
    </row>
    <row r="897" spans="2:15" ht="11.25" x14ac:dyDescent="0.2">
      <c r="B897" s="11"/>
      <c r="C897" s="11"/>
      <c r="D897" s="11"/>
      <c r="E897" s="11"/>
      <c r="F897" s="11"/>
      <c r="G897" s="11"/>
      <c r="H897" s="11"/>
      <c r="I897" s="11"/>
      <c r="J897" s="11"/>
      <c r="K897" s="11"/>
      <c r="L897" s="11"/>
      <c r="M897" s="11"/>
      <c r="N897" s="11"/>
      <c r="O897" s="11"/>
    </row>
    <row r="898" spans="2:15" ht="11.25" x14ac:dyDescent="0.2">
      <c r="B898" s="11"/>
      <c r="C898" s="11"/>
      <c r="D898" s="11"/>
      <c r="E898" s="11"/>
      <c r="F898" s="11"/>
      <c r="G898" s="11"/>
      <c r="H898" s="11"/>
      <c r="I898" s="11"/>
      <c r="J898" s="11"/>
      <c r="K898" s="11"/>
      <c r="L898" s="11"/>
      <c r="M898" s="11"/>
      <c r="N898" s="11"/>
      <c r="O898" s="11"/>
    </row>
    <row r="899" spans="2:15" ht="11.25" x14ac:dyDescent="0.2">
      <c r="B899" s="11"/>
      <c r="C899" s="11"/>
      <c r="D899" s="11"/>
      <c r="E899" s="11"/>
      <c r="F899" s="11"/>
      <c r="G899" s="11"/>
      <c r="H899" s="11"/>
      <c r="I899" s="11"/>
      <c r="J899" s="11"/>
      <c r="K899" s="11"/>
      <c r="L899" s="11"/>
      <c r="M899" s="11"/>
      <c r="N899" s="11"/>
      <c r="O899" s="11"/>
    </row>
    <row r="900" spans="2:15" ht="11.25" x14ac:dyDescent="0.2">
      <c r="B900" s="11"/>
      <c r="C900" s="11"/>
      <c r="D900" s="11"/>
      <c r="E900" s="11"/>
      <c r="F900" s="11"/>
      <c r="G900" s="11"/>
      <c r="H900" s="11"/>
      <c r="I900" s="11"/>
      <c r="J900" s="11"/>
      <c r="K900" s="11"/>
      <c r="L900" s="11"/>
      <c r="M900" s="11"/>
      <c r="N900" s="11"/>
      <c r="O900" s="11"/>
    </row>
    <row r="901" spans="2:15" ht="11.25" x14ac:dyDescent="0.2">
      <c r="B901" s="11"/>
      <c r="C901" s="11"/>
      <c r="D901" s="11"/>
      <c r="E901" s="11"/>
      <c r="F901" s="11"/>
      <c r="G901" s="11"/>
      <c r="H901" s="11"/>
      <c r="I901" s="11"/>
      <c r="J901" s="11"/>
      <c r="K901" s="11"/>
      <c r="L901" s="11"/>
      <c r="M901" s="11"/>
      <c r="N901" s="11"/>
      <c r="O901" s="11"/>
    </row>
    <row r="902" spans="2:15" ht="11.25" x14ac:dyDescent="0.2">
      <c r="B902" s="11"/>
      <c r="C902" s="11"/>
      <c r="D902" s="11"/>
      <c r="E902" s="11"/>
      <c r="F902" s="11"/>
      <c r="G902" s="11"/>
      <c r="H902" s="11"/>
      <c r="I902" s="11"/>
      <c r="J902" s="11"/>
      <c r="K902" s="11"/>
      <c r="L902" s="11"/>
      <c r="M902" s="11"/>
      <c r="N902" s="11"/>
      <c r="O902" s="11"/>
    </row>
    <row r="903" spans="2:15" ht="11.25" x14ac:dyDescent="0.2">
      <c r="B903" s="11"/>
      <c r="C903" s="11"/>
      <c r="D903" s="11"/>
      <c r="E903" s="11"/>
      <c r="F903" s="11"/>
      <c r="G903" s="11"/>
      <c r="H903" s="11"/>
      <c r="I903" s="11"/>
      <c r="J903" s="11"/>
      <c r="K903" s="11"/>
      <c r="L903" s="11"/>
      <c r="M903" s="11"/>
      <c r="N903" s="11"/>
      <c r="O903" s="11"/>
    </row>
    <row r="904" spans="2:15" ht="11.25" x14ac:dyDescent="0.2">
      <c r="B904" s="11"/>
      <c r="C904" s="11"/>
      <c r="D904" s="11"/>
      <c r="E904" s="11"/>
      <c r="F904" s="11"/>
      <c r="G904" s="11"/>
      <c r="H904" s="11"/>
      <c r="I904" s="11"/>
      <c r="J904" s="11"/>
      <c r="K904" s="11"/>
      <c r="L904" s="11"/>
      <c r="M904" s="11"/>
      <c r="N904" s="11"/>
      <c r="O904" s="11"/>
    </row>
    <row r="905" spans="2:15" ht="11.25" x14ac:dyDescent="0.2">
      <c r="B905" s="11"/>
      <c r="C905" s="11"/>
      <c r="D905" s="11"/>
      <c r="E905" s="11"/>
      <c r="F905" s="11"/>
      <c r="G905" s="11"/>
      <c r="H905" s="11"/>
      <c r="I905" s="11"/>
      <c r="J905" s="11"/>
      <c r="K905" s="11"/>
      <c r="L905" s="11"/>
      <c r="M905" s="11"/>
      <c r="N905" s="11"/>
      <c r="O905" s="11"/>
    </row>
    <row r="906" spans="2:15" ht="11.25" x14ac:dyDescent="0.2">
      <c r="B906" s="11"/>
      <c r="C906" s="11"/>
      <c r="D906" s="11"/>
      <c r="E906" s="11"/>
      <c r="F906" s="11"/>
      <c r="G906" s="11"/>
      <c r="H906" s="11"/>
      <c r="I906" s="11"/>
      <c r="J906" s="11"/>
      <c r="K906" s="11"/>
      <c r="L906" s="11"/>
      <c r="M906" s="11"/>
      <c r="N906" s="11"/>
      <c r="O906" s="11"/>
    </row>
    <row r="907" spans="2:15" ht="11.25" x14ac:dyDescent="0.2">
      <c r="B907" s="11"/>
      <c r="C907" s="11"/>
      <c r="D907" s="11"/>
      <c r="E907" s="11"/>
      <c r="F907" s="11"/>
      <c r="G907" s="11"/>
      <c r="H907" s="11"/>
      <c r="I907" s="11"/>
      <c r="J907" s="11"/>
      <c r="K907" s="11"/>
      <c r="L907" s="11"/>
      <c r="M907" s="11"/>
      <c r="N907" s="11"/>
      <c r="O907" s="11"/>
    </row>
    <row r="908" spans="2:15" ht="11.25" x14ac:dyDescent="0.2">
      <c r="B908" s="11"/>
      <c r="C908" s="11"/>
      <c r="D908" s="11"/>
      <c r="E908" s="11"/>
      <c r="F908" s="11"/>
      <c r="G908" s="11"/>
      <c r="H908" s="11"/>
      <c r="I908" s="11"/>
      <c r="J908" s="11"/>
      <c r="K908" s="11"/>
      <c r="L908" s="11"/>
      <c r="M908" s="11"/>
      <c r="N908" s="11"/>
      <c r="O908" s="11"/>
    </row>
    <row r="909" spans="2:15" ht="11.25" x14ac:dyDescent="0.2">
      <c r="B909" s="11"/>
      <c r="C909" s="11"/>
      <c r="D909" s="11"/>
      <c r="E909" s="11"/>
      <c r="F909" s="11"/>
      <c r="G909" s="11"/>
      <c r="H909" s="11"/>
      <c r="I909" s="11"/>
      <c r="J909" s="11"/>
      <c r="K909" s="11"/>
      <c r="L909" s="11"/>
      <c r="M909" s="11"/>
      <c r="N909" s="11"/>
      <c r="O909" s="11"/>
    </row>
    <row r="910" spans="2:15" ht="11.25" x14ac:dyDescent="0.2">
      <c r="B910" s="11"/>
      <c r="C910" s="11"/>
      <c r="D910" s="11"/>
      <c r="E910" s="11"/>
      <c r="F910" s="11"/>
      <c r="G910" s="11"/>
      <c r="H910" s="11"/>
      <c r="I910" s="11"/>
      <c r="J910" s="11"/>
      <c r="K910" s="11"/>
      <c r="L910" s="11"/>
      <c r="M910" s="11"/>
      <c r="N910" s="11"/>
      <c r="O910" s="11"/>
    </row>
    <row r="911" spans="2:15" ht="11.25" x14ac:dyDescent="0.2">
      <c r="B911" s="11"/>
      <c r="C911" s="11"/>
      <c r="D911" s="11"/>
      <c r="E911" s="11"/>
      <c r="F911" s="11"/>
      <c r="G911" s="11"/>
      <c r="H911" s="11"/>
      <c r="I911" s="11"/>
      <c r="J911" s="11"/>
      <c r="K911" s="11"/>
      <c r="L911" s="11"/>
      <c r="M911" s="11"/>
      <c r="N911" s="11"/>
      <c r="O911" s="11"/>
    </row>
    <row r="912" spans="2:15" ht="11.25" x14ac:dyDescent="0.2">
      <c r="B912" s="11"/>
      <c r="C912" s="11"/>
      <c r="D912" s="11"/>
      <c r="E912" s="11"/>
      <c r="F912" s="11"/>
      <c r="G912" s="11"/>
      <c r="H912" s="11"/>
      <c r="I912" s="11"/>
      <c r="J912" s="11"/>
      <c r="K912" s="11"/>
      <c r="L912" s="11"/>
      <c r="M912" s="11"/>
      <c r="N912" s="11"/>
      <c r="O912" s="11"/>
    </row>
    <row r="913" spans="2:15" ht="11.25" x14ac:dyDescent="0.2">
      <c r="B913" s="11"/>
      <c r="C913" s="11"/>
      <c r="D913" s="11"/>
      <c r="E913" s="11"/>
      <c r="F913" s="11"/>
      <c r="G913" s="11"/>
      <c r="H913" s="11"/>
      <c r="I913" s="11"/>
      <c r="J913" s="11"/>
      <c r="K913" s="11"/>
      <c r="L913" s="11"/>
      <c r="M913" s="11"/>
      <c r="N913" s="11"/>
      <c r="O913" s="11"/>
    </row>
    <row r="914" spans="2:15" ht="11.25" x14ac:dyDescent="0.2">
      <c r="B914" s="11"/>
      <c r="C914" s="11"/>
      <c r="D914" s="11"/>
      <c r="E914" s="11"/>
      <c r="F914" s="11"/>
      <c r="G914" s="11"/>
      <c r="H914" s="11"/>
      <c r="I914" s="11"/>
      <c r="J914" s="11"/>
      <c r="K914" s="11"/>
      <c r="L914" s="11"/>
      <c r="M914" s="11"/>
      <c r="N914" s="11"/>
      <c r="O914" s="11"/>
    </row>
    <row r="915" spans="2:15" ht="11.25" x14ac:dyDescent="0.2">
      <c r="B915" s="11"/>
      <c r="C915" s="11"/>
      <c r="D915" s="11"/>
      <c r="E915" s="11"/>
      <c r="F915" s="11"/>
      <c r="G915" s="11"/>
      <c r="H915" s="11"/>
      <c r="I915" s="11"/>
      <c r="J915" s="11"/>
      <c r="K915" s="11"/>
      <c r="L915" s="11"/>
      <c r="M915" s="11"/>
      <c r="N915" s="11"/>
      <c r="O915" s="11"/>
    </row>
    <row r="916" spans="2:15" ht="11.25" x14ac:dyDescent="0.2">
      <c r="B916" s="11"/>
      <c r="C916" s="11"/>
      <c r="D916" s="11"/>
      <c r="E916" s="11"/>
      <c r="F916" s="11"/>
      <c r="G916" s="11"/>
      <c r="H916" s="11"/>
      <c r="I916" s="11"/>
      <c r="J916" s="11"/>
      <c r="K916" s="11"/>
      <c r="L916" s="11"/>
      <c r="M916" s="11"/>
      <c r="N916" s="11"/>
      <c r="O916" s="11"/>
    </row>
    <row r="917" spans="2:15" ht="11.25" x14ac:dyDescent="0.2">
      <c r="B917" s="11"/>
      <c r="C917" s="11"/>
      <c r="D917" s="11"/>
      <c r="E917" s="11"/>
      <c r="F917" s="11"/>
      <c r="G917" s="11"/>
      <c r="H917" s="11"/>
      <c r="I917" s="11"/>
      <c r="J917" s="11"/>
      <c r="K917" s="11"/>
      <c r="L917" s="11"/>
      <c r="M917" s="11"/>
      <c r="N917" s="11"/>
      <c r="O917" s="11"/>
    </row>
    <row r="918" spans="2:15" ht="11.25" x14ac:dyDescent="0.2">
      <c r="B918" s="11"/>
      <c r="C918" s="11"/>
      <c r="D918" s="11"/>
      <c r="E918" s="11"/>
      <c r="F918" s="11"/>
      <c r="G918" s="11"/>
      <c r="H918" s="11"/>
      <c r="I918" s="11"/>
      <c r="J918" s="11"/>
      <c r="K918" s="11"/>
      <c r="L918" s="11"/>
      <c r="M918" s="11"/>
      <c r="N918" s="11"/>
      <c r="O918" s="11"/>
    </row>
    <row r="919" spans="2:15" ht="11.25" x14ac:dyDescent="0.2">
      <c r="B919" s="11"/>
      <c r="C919" s="11"/>
      <c r="D919" s="11"/>
      <c r="E919" s="11"/>
      <c r="F919" s="11"/>
      <c r="G919" s="11"/>
      <c r="H919" s="11"/>
      <c r="I919" s="11"/>
      <c r="J919" s="11"/>
      <c r="K919" s="11"/>
      <c r="L919" s="11"/>
      <c r="M919" s="11"/>
      <c r="N919" s="11"/>
      <c r="O919" s="11"/>
    </row>
    <row r="920" spans="2:15" ht="11.25" x14ac:dyDescent="0.2">
      <c r="B920" s="11"/>
      <c r="C920" s="11"/>
      <c r="D920" s="11"/>
      <c r="E920" s="11"/>
      <c r="F920" s="11"/>
      <c r="G920" s="11"/>
      <c r="H920" s="11"/>
      <c r="I920" s="11"/>
      <c r="J920" s="11"/>
      <c r="K920" s="11"/>
      <c r="L920" s="11"/>
      <c r="M920" s="11"/>
      <c r="N920" s="11"/>
      <c r="O920" s="11"/>
    </row>
    <row r="921" spans="2:15" ht="11.25" x14ac:dyDescent="0.2">
      <c r="B921" s="11"/>
      <c r="C921" s="11"/>
      <c r="D921" s="11"/>
      <c r="E921" s="11"/>
      <c r="F921" s="11"/>
      <c r="G921" s="11"/>
      <c r="H921" s="11"/>
      <c r="I921" s="11"/>
      <c r="J921" s="11"/>
      <c r="K921" s="11"/>
      <c r="L921" s="11"/>
      <c r="M921" s="11"/>
      <c r="N921" s="11"/>
      <c r="O921" s="11"/>
    </row>
    <row r="922" spans="2:15" ht="11.25" x14ac:dyDescent="0.2">
      <c r="B922" s="11"/>
      <c r="C922" s="11"/>
      <c r="D922" s="11"/>
      <c r="E922" s="11"/>
      <c r="F922" s="11"/>
      <c r="G922" s="11"/>
      <c r="H922" s="11"/>
      <c r="I922" s="11"/>
      <c r="J922" s="11"/>
      <c r="K922" s="11"/>
      <c r="L922" s="11"/>
      <c r="M922" s="11"/>
      <c r="N922" s="11"/>
      <c r="O922" s="11"/>
    </row>
    <row r="923" spans="2:15" ht="11.25" x14ac:dyDescent="0.2">
      <c r="B923" s="11"/>
      <c r="C923" s="11"/>
      <c r="D923" s="11"/>
      <c r="E923" s="11"/>
      <c r="F923" s="11"/>
      <c r="G923" s="11"/>
      <c r="H923" s="11"/>
      <c r="I923" s="11"/>
      <c r="J923" s="11"/>
      <c r="K923" s="11"/>
      <c r="L923" s="11"/>
      <c r="M923" s="11"/>
      <c r="N923" s="11"/>
      <c r="O923" s="11"/>
    </row>
    <row r="924" spans="2:15" ht="11.25" x14ac:dyDescent="0.2">
      <c r="B924" s="11"/>
      <c r="C924" s="11"/>
      <c r="D924" s="11"/>
      <c r="E924" s="11"/>
      <c r="F924" s="11"/>
      <c r="G924" s="11"/>
      <c r="H924" s="11"/>
      <c r="I924" s="11"/>
      <c r="J924" s="11"/>
      <c r="K924" s="11"/>
      <c r="L924" s="11"/>
      <c r="M924" s="11"/>
      <c r="N924" s="11"/>
      <c r="O924" s="11"/>
    </row>
    <row r="925" spans="2:15" ht="11.25" x14ac:dyDescent="0.2">
      <c r="B925" s="11"/>
      <c r="C925" s="11"/>
      <c r="D925" s="11"/>
      <c r="E925" s="11"/>
      <c r="F925" s="11"/>
      <c r="G925" s="11"/>
      <c r="H925" s="11"/>
      <c r="I925" s="11"/>
      <c r="J925" s="11"/>
      <c r="K925" s="11"/>
      <c r="L925" s="11"/>
      <c r="M925" s="11"/>
      <c r="N925" s="11"/>
      <c r="O925" s="11"/>
    </row>
    <row r="926" spans="2:15" ht="11.25" x14ac:dyDescent="0.2">
      <c r="B926" s="11"/>
      <c r="C926" s="11"/>
      <c r="D926" s="11"/>
      <c r="E926" s="11"/>
      <c r="F926" s="11"/>
      <c r="G926" s="11"/>
      <c r="H926" s="11"/>
      <c r="I926" s="11"/>
      <c r="J926" s="11"/>
      <c r="K926" s="11"/>
      <c r="L926" s="11"/>
      <c r="M926" s="11"/>
      <c r="N926" s="11"/>
      <c r="O926" s="11"/>
    </row>
    <row r="927" spans="2:15" ht="11.25" x14ac:dyDescent="0.2">
      <c r="B927" s="11"/>
      <c r="C927" s="11"/>
      <c r="D927" s="11"/>
      <c r="E927" s="11"/>
      <c r="F927" s="11"/>
      <c r="G927" s="11"/>
      <c r="H927" s="11"/>
      <c r="I927" s="11"/>
      <c r="J927" s="11"/>
      <c r="K927" s="11"/>
      <c r="L927" s="11"/>
      <c r="M927" s="11"/>
      <c r="N927" s="11"/>
      <c r="O927" s="11"/>
    </row>
    <row r="928" spans="2:15" ht="11.25" x14ac:dyDescent="0.2">
      <c r="B928" s="11"/>
      <c r="C928" s="11"/>
      <c r="D928" s="11"/>
      <c r="E928" s="11"/>
      <c r="F928" s="11"/>
      <c r="G928" s="11"/>
      <c r="H928" s="11"/>
      <c r="I928" s="11"/>
      <c r="J928" s="11"/>
      <c r="K928" s="11"/>
      <c r="L928" s="11"/>
      <c r="M928" s="11"/>
      <c r="N928" s="11"/>
      <c r="O928" s="11"/>
    </row>
    <row r="929" spans="2:15" ht="11.25" x14ac:dyDescent="0.2">
      <c r="B929" s="11"/>
      <c r="C929" s="11"/>
      <c r="D929" s="11"/>
      <c r="E929" s="11"/>
      <c r="F929" s="11"/>
      <c r="G929" s="11"/>
      <c r="H929" s="11"/>
      <c r="I929" s="11"/>
      <c r="J929" s="11"/>
      <c r="K929" s="11"/>
      <c r="L929" s="11"/>
      <c r="M929" s="11"/>
      <c r="N929" s="11"/>
      <c r="O929" s="11"/>
    </row>
    <row r="930" spans="2:15" ht="11.25" x14ac:dyDescent="0.2">
      <c r="B930" s="11"/>
      <c r="C930" s="11"/>
      <c r="D930" s="11"/>
      <c r="E930" s="11"/>
      <c r="F930" s="11"/>
      <c r="G930" s="11"/>
      <c r="H930" s="11"/>
      <c r="I930" s="11"/>
      <c r="J930" s="11"/>
      <c r="K930" s="11"/>
      <c r="L930" s="11"/>
      <c r="M930" s="11"/>
      <c r="N930" s="11"/>
      <c r="O930" s="11"/>
    </row>
    <row r="931" spans="2:15" ht="11.25" x14ac:dyDescent="0.2">
      <c r="B931" s="11"/>
      <c r="C931" s="11"/>
      <c r="D931" s="11"/>
      <c r="E931" s="11"/>
      <c r="F931" s="11"/>
      <c r="G931" s="11"/>
      <c r="H931" s="11"/>
      <c r="I931" s="11"/>
      <c r="J931" s="11"/>
      <c r="K931" s="11"/>
      <c r="L931" s="11"/>
      <c r="M931" s="11"/>
      <c r="N931" s="11"/>
      <c r="O931" s="11"/>
    </row>
    <row r="932" spans="2:15" ht="11.25" x14ac:dyDescent="0.2">
      <c r="B932" s="11"/>
      <c r="C932" s="11"/>
      <c r="D932" s="11"/>
      <c r="E932" s="11"/>
      <c r="F932" s="11"/>
      <c r="G932" s="11"/>
      <c r="H932" s="11"/>
      <c r="I932" s="11"/>
      <c r="J932" s="11"/>
      <c r="K932" s="11"/>
      <c r="L932" s="11"/>
      <c r="M932" s="11"/>
      <c r="N932" s="11"/>
      <c r="O932" s="11"/>
    </row>
    <row r="933" spans="2:15" ht="11.25" x14ac:dyDescent="0.2">
      <c r="B933" s="11"/>
      <c r="C933" s="11"/>
      <c r="D933" s="11"/>
      <c r="E933" s="11"/>
      <c r="F933" s="11"/>
      <c r="G933" s="11"/>
      <c r="H933" s="11"/>
      <c r="I933" s="11"/>
      <c r="J933" s="11"/>
      <c r="K933" s="11"/>
      <c r="L933" s="11"/>
      <c r="M933" s="11"/>
      <c r="N933" s="11"/>
      <c r="O933" s="11"/>
    </row>
    <row r="934" spans="2:15" ht="11.25" x14ac:dyDescent="0.2">
      <c r="B934" s="11"/>
      <c r="C934" s="11"/>
      <c r="D934" s="11"/>
      <c r="E934" s="11"/>
      <c r="F934" s="11"/>
      <c r="G934" s="11"/>
      <c r="H934" s="11"/>
      <c r="I934" s="11"/>
      <c r="J934" s="11"/>
      <c r="K934" s="11"/>
      <c r="L934" s="11"/>
      <c r="M934" s="11"/>
      <c r="N934" s="11"/>
      <c r="O934" s="11"/>
    </row>
    <row r="935" spans="2:15" ht="11.25" x14ac:dyDescent="0.2">
      <c r="B935" s="11"/>
      <c r="C935" s="11"/>
      <c r="D935" s="11"/>
      <c r="E935" s="11"/>
      <c r="F935" s="11"/>
      <c r="G935" s="11"/>
      <c r="H935" s="11"/>
      <c r="I935" s="11"/>
      <c r="J935" s="11"/>
      <c r="K935" s="11"/>
      <c r="L935" s="11"/>
      <c r="M935" s="11"/>
      <c r="N935" s="11"/>
      <c r="O935" s="11"/>
    </row>
    <row r="936" spans="2:15" ht="11.25" x14ac:dyDescent="0.2">
      <c r="B936" s="11"/>
      <c r="C936" s="11"/>
      <c r="D936" s="11"/>
      <c r="E936" s="11"/>
      <c r="F936" s="11"/>
      <c r="G936" s="11"/>
      <c r="H936" s="11"/>
      <c r="I936" s="11"/>
      <c r="J936" s="11"/>
      <c r="K936" s="11"/>
      <c r="L936" s="11"/>
      <c r="M936" s="11"/>
      <c r="N936" s="11"/>
      <c r="O936" s="11"/>
    </row>
    <row r="937" spans="2:15" ht="11.25" x14ac:dyDescent="0.2">
      <c r="B937" s="11"/>
      <c r="C937" s="11"/>
      <c r="D937" s="11"/>
      <c r="E937" s="11"/>
      <c r="F937" s="11"/>
      <c r="G937" s="11"/>
      <c r="H937" s="11"/>
      <c r="I937" s="11"/>
      <c r="J937" s="11"/>
      <c r="K937" s="11"/>
      <c r="L937" s="11"/>
      <c r="M937" s="11"/>
      <c r="N937" s="11"/>
      <c r="O937" s="11"/>
    </row>
    <row r="938" spans="2:15" ht="11.25" x14ac:dyDescent="0.2">
      <c r="B938" s="11"/>
      <c r="C938" s="11"/>
      <c r="D938" s="11"/>
      <c r="E938" s="11"/>
      <c r="F938" s="11"/>
      <c r="G938" s="11"/>
      <c r="H938" s="11"/>
      <c r="I938" s="11"/>
      <c r="J938" s="11"/>
      <c r="K938" s="11"/>
      <c r="L938" s="11"/>
      <c r="M938" s="11"/>
      <c r="N938" s="11"/>
      <c r="O938" s="11"/>
    </row>
    <row r="939" spans="2:15" ht="11.25" x14ac:dyDescent="0.2">
      <c r="B939" s="11"/>
      <c r="C939" s="11"/>
      <c r="D939" s="11"/>
      <c r="E939" s="11"/>
      <c r="F939" s="11"/>
      <c r="G939" s="11"/>
      <c r="H939" s="11"/>
      <c r="I939" s="11"/>
      <c r="J939" s="11"/>
      <c r="K939" s="11"/>
      <c r="L939" s="11"/>
      <c r="M939" s="11"/>
      <c r="N939" s="11"/>
      <c r="O939" s="11"/>
    </row>
    <row r="940" spans="2:15" ht="11.25" x14ac:dyDescent="0.2">
      <c r="B940" s="11"/>
      <c r="C940" s="11"/>
      <c r="D940" s="11"/>
      <c r="E940" s="11"/>
      <c r="F940" s="11"/>
      <c r="G940" s="11"/>
      <c r="H940" s="11"/>
      <c r="I940" s="11"/>
      <c r="J940" s="11"/>
      <c r="K940" s="11"/>
      <c r="L940" s="11"/>
      <c r="M940" s="11"/>
      <c r="N940" s="11"/>
      <c r="O940" s="11"/>
    </row>
    <row r="941" spans="2:15" ht="11.25" x14ac:dyDescent="0.2">
      <c r="B941" s="11"/>
      <c r="C941" s="11"/>
      <c r="D941" s="11"/>
      <c r="E941" s="11"/>
      <c r="F941" s="11"/>
      <c r="G941" s="11"/>
      <c r="H941" s="11"/>
      <c r="I941" s="11"/>
      <c r="J941" s="11"/>
      <c r="K941" s="11"/>
      <c r="L941" s="11"/>
      <c r="M941" s="11"/>
      <c r="N941" s="11"/>
      <c r="O941" s="11"/>
    </row>
    <row r="942" spans="2:15" ht="11.25" x14ac:dyDescent="0.2">
      <c r="B942" s="11"/>
      <c r="C942" s="11"/>
      <c r="D942" s="11"/>
      <c r="E942" s="11"/>
      <c r="F942" s="11"/>
      <c r="G942" s="11"/>
      <c r="H942" s="11"/>
      <c r="I942" s="11"/>
      <c r="J942" s="11"/>
      <c r="K942" s="11"/>
      <c r="L942" s="11"/>
      <c r="M942" s="11"/>
      <c r="N942" s="11"/>
      <c r="O942" s="11"/>
    </row>
    <row r="943" spans="2:15" ht="11.25" x14ac:dyDescent="0.2">
      <c r="B943" s="11"/>
      <c r="C943" s="11"/>
      <c r="D943" s="11"/>
      <c r="E943" s="11"/>
      <c r="F943" s="11"/>
      <c r="G943" s="11"/>
      <c r="H943" s="11"/>
      <c r="I943" s="11"/>
      <c r="J943" s="11"/>
      <c r="K943" s="11"/>
      <c r="L943" s="11"/>
      <c r="M943" s="11"/>
      <c r="N943" s="11"/>
      <c r="O943" s="11"/>
    </row>
    <row r="944" spans="2:15" ht="11.25" x14ac:dyDescent="0.2">
      <c r="B944" s="11"/>
      <c r="C944" s="11"/>
      <c r="D944" s="11"/>
      <c r="E944" s="11"/>
      <c r="F944" s="11"/>
      <c r="G944" s="11"/>
      <c r="H944" s="11"/>
      <c r="I944" s="11"/>
      <c r="J944" s="11"/>
      <c r="K944" s="11"/>
      <c r="L944" s="11"/>
      <c r="M944" s="11"/>
      <c r="N944" s="11"/>
      <c r="O944" s="11"/>
    </row>
    <row r="945" spans="2:15" ht="11.25" x14ac:dyDescent="0.2">
      <c r="B945" s="11"/>
      <c r="C945" s="11"/>
      <c r="D945" s="11"/>
      <c r="E945" s="11"/>
      <c r="F945" s="11"/>
      <c r="G945" s="11"/>
      <c r="H945" s="11"/>
      <c r="I945" s="11"/>
      <c r="J945" s="11"/>
      <c r="K945" s="11"/>
      <c r="L945" s="11"/>
      <c r="M945" s="11"/>
      <c r="N945" s="11"/>
      <c r="O945" s="11"/>
    </row>
    <row r="946" spans="2:15" ht="11.25" x14ac:dyDescent="0.2">
      <c r="B946" s="11"/>
      <c r="C946" s="11"/>
      <c r="D946" s="11"/>
      <c r="E946" s="11"/>
      <c r="F946" s="11"/>
      <c r="G946" s="11"/>
      <c r="H946" s="11"/>
      <c r="I946" s="11"/>
      <c r="J946" s="11"/>
      <c r="K946" s="11"/>
      <c r="L946" s="11"/>
      <c r="M946" s="11"/>
      <c r="N946" s="11"/>
      <c r="O946" s="11"/>
    </row>
    <row r="947" spans="2:15" ht="11.25" x14ac:dyDescent="0.2">
      <c r="B947" s="11"/>
      <c r="C947" s="11"/>
      <c r="D947" s="11"/>
      <c r="E947" s="11"/>
      <c r="F947" s="11"/>
      <c r="G947" s="11"/>
      <c r="H947" s="11"/>
      <c r="I947" s="11"/>
      <c r="J947" s="11"/>
      <c r="K947" s="11"/>
      <c r="L947" s="11"/>
      <c r="M947" s="11"/>
      <c r="N947" s="11"/>
      <c r="O947" s="11"/>
    </row>
    <row r="948" spans="2:15" ht="11.25" x14ac:dyDescent="0.2">
      <c r="B948" s="11"/>
      <c r="C948" s="11"/>
      <c r="D948" s="11"/>
      <c r="E948" s="11"/>
      <c r="F948" s="11"/>
      <c r="G948" s="11"/>
      <c r="H948" s="11"/>
      <c r="I948" s="11"/>
      <c r="J948" s="11"/>
      <c r="K948" s="11"/>
      <c r="L948" s="11"/>
      <c r="M948" s="11"/>
      <c r="N948" s="11"/>
      <c r="O948" s="11"/>
    </row>
    <row r="949" spans="2:15" ht="11.25" x14ac:dyDescent="0.2">
      <c r="B949" s="11"/>
      <c r="C949" s="11"/>
      <c r="D949" s="11"/>
      <c r="E949" s="11"/>
      <c r="F949" s="11"/>
      <c r="G949" s="11"/>
      <c r="H949" s="11"/>
      <c r="I949" s="11"/>
      <c r="J949" s="11"/>
      <c r="K949" s="11"/>
      <c r="L949" s="11"/>
      <c r="M949" s="11"/>
      <c r="N949" s="11"/>
      <c r="O949" s="11"/>
    </row>
    <row r="950" spans="2:15" ht="11.25" x14ac:dyDescent="0.2">
      <c r="B950" s="11"/>
      <c r="C950" s="11"/>
      <c r="D950" s="11"/>
      <c r="E950" s="11"/>
      <c r="F950" s="11"/>
      <c r="G950" s="11"/>
      <c r="H950" s="11"/>
      <c r="I950" s="11"/>
      <c r="J950" s="11"/>
      <c r="K950" s="11"/>
      <c r="L950" s="11"/>
      <c r="M950" s="11"/>
      <c r="N950" s="11"/>
      <c r="O950" s="11"/>
    </row>
    <row r="951" spans="2:15" ht="11.25" x14ac:dyDescent="0.2">
      <c r="B951" s="11"/>
      <c r="C951" s="11"/>
      <c r="D951" s="11"/>
      <c r="E951" s="11"/>
      <c r="F951" s="11"/>
      <c r="G951" s="11"/>
      <c r="H951" s="11"/>
      <c r="I951" s="11"/>
      <c r="J951" s="11"/>
      <c r="K951" s="11"/>
      <c r="L951" s="11"/>
      <c r="M951" s="11"/>
      <c r="N951" s="11"/>
      <c r="O951" s="11"/>
    </row>
    <row r="952" spans="2:15" ht="11.25" x14ac:dyDescent="0.2">
      <c r="B952" s="11"/>
      <c r="C952" s="11"/>
      <c r="D952" s="11"/>
      <c r="E952" s="11"/>
      <c r="F952" s="11"/>
      <c r="G952" s="11"/>
      <c r="H952" s="11"/>
      <c r="I952" s="11"/>
      <c r="J952" s="11"/>
      <c r="K952" s="11"/>
      <c r="L952" s="11"/>
      <c r="M952" s="11"/>
      <c r="N952" s="11"/>
      <c r="O952" s="11"/>
    </row>
    <row r="953" spans="2:15" ht="11.25" x14ac:dyDescent="0.2">
      <c r="B953" s="11"/>
      <c r="C953" s="11"/>
      <c r="D953" s="11"/>
      <c r="E953" s="11"/>
      <c r="F953" s="11"/>
      <c r="G953" s="11"/>
      <c r="H953" s="11"/>
      <c r="I953" s="11"/>
      <c r="J953" s="11"/>
      <c r="K953" s="11"/>
      <c r="L953" s="11"/>
      <c r="M953" s="11"/>
      <c r="N953" s="11"/>
      <c r="O953" s="11"/>
    </row>
    <row r="954" spans="2:15" ht="11.25" x14ac:dyDescent="0.2">
      <c r="B954" s="11"/>
      <c r="C954" s="11"/>
      <c r="D954" s="11"/>
      <c r="E954" s="11"/>
      <c r="F954" s="11"/>
      <c r="G954" s="11"/>
      <c r="H954" s="11"/>
      <c r="I954" s="11"/>
      <c r="J954" s="11"/>
      <c r="K954" s="11"/>
      <c r="L954" s="11"/>
      <c r="M954" s="11"/>
      <c r="N954" s="11"/>
      <c r="O954" s="11"/>
    </row>
    <row r="955" spans="2:15" ht="11.25" x14ac:dyDescent="0.2">
      <c r="B955" s="11"/>
      <c r="C955" s="11"/>
      <c r="D955" s="11"/>
      <c r="E955" s="11"/>
      <c r="F955" s="11"/>
      <c r="G955" s="11"/>
      <c r="H955" s="11"/>
      <c r="I955" s="11"/>
      <c r="J955" s="11"/>
      <c r="K955" s="11"/>
      <c r="L955" s="11"/>
      <c r="M955" s="11"/>
      <c r="N955" s="11"/>
      <c r="O955" s="11"/>
    </row>
    <row r="956" spans="2:15" ht="11.25" x14ac:dyDescent="0.2">
      <c r="B956" s="11"/>
      <c r="C956" s="11"/>
      <c r="D956" s="11"/>
      <c r="E956" s="11"/>
      <c r="F956" s="11"/>
      <c r="G956" s="11"/>
      <c r="H956" s="11"/>
      <c r="I956" s="11"/>
      <c r="J956" s="11"/>
      <c r="K956" s="11"/>
      <c r="L956" s="11"/>
      <c r="M956" s="11"/>
      <c r="N956" s="11"/>
      <c r="O956" s="11"/>
    </row>
    <row r="957" spans="2:15" ht="11.25" x14ac:dyDescent="0.2">
      <c r="B957" s="11"/>
      <c r="C957" s="11"/>
      <c r="D957" s="11"/>
      <c r="E957" s="11"/>
      <c r="F957" s="11"/>
      <c r="G957" s="11"/>
      <c r="H957" s="11"/>
      <c r="I957" s="11"/>
      <c r="J957" s="11"/>
      <c r="K957" s="11"/>
      <c r="L957" s="11"/>
      <c r="M957" s="11"/>
      <c r="N957" s="11"/>
      <c r="O957" s="11"/>
    </row>
    <row r="958" spans="2:15" ht="11.25" x14ac:dyDescent="0.2">
      <c r="B958" s="11"/>
      <c r="C958" s="11"/>
      <c r="D958" s="11"/>
      <c r="E958" s="11"/>
      <c r="F958" s="11"/>
      <c r="G958" s="11"/>
      <c r="H958" s="11"/>
      <c r="I958" s="11"/>
      <c r="J958" s="11"/>
      <c r="K958" s="11"/>
      <c r="L958" s="11"/>
      <c r="M958" s="11"/>
      <c r="N958" s="11"/>
      <c r="O958" s="11"/>
    </row>
    <row r="959" spans="2:15" ht="11.25" x14ac:dyDescent="0.2">
      <c r="B959" s="11"/>
      <c r="C959" s="11"/>
      <c r="D959" s="11"/>
      <c r="E959" s="11"/>
      <c r="F959" s="11"/>
      <c r="G959" s="11"/>
      <c r="H959" s="11"/>
      <c r="I959" s="11"/>
      <c r="J959" s="11"/>
      <c r="K959" s="11"/>
      <c r="L959" s="11"/>
      <c r="M959" s="11"/>
      <c r="N959" s="11"/>
      <c r="O959" s="11"/>
    </row>
    <row r="960" spans="2:15" ht="11.25" x14ac:dyDescent="0.2">
      <c r="B960" s="11"/>
      <c r="C960" s="11"/>
      <c r="D960" s="11"/>
      <c r="E960" s="11"/>
      <c r="F960" s="11"/>
      <c r="G960" s="11"/>
      <c r="H960" s="11"/>
      <c r="I960" s="11"/>
      <c r="J960" s="11"/>
      <c r="K960" s="11"/>
      <c r="L960" s="11"/>
      <c r="M960" s="11"/>
      <c r="N960" s="11"/>
      <c r="O960" s="11"/>
    </row>
    <row r="961" spans="2:15" ht="11.25" x14ac:dyDescent="0.2">
      <c r="B961" s="11"/>
      <c r="C961" s="11"/>
      <c r="D961" s="11"/>
      <c r="E961" s="11"/>
      <c r="F961" s="11"/>
      <c r="G961" s="11"/>
      <c r="H961" s="11"/>
      <c r="I961" s="11"/>
      <c r="J961" s="11"/>
      <c r="K961" s="11"/>
      <c r="L961" s="11"/>
      <c r="M961" s="11"/>
      <c r="N961" s="11"/>
      <c r="O961" s="11"/>
    </row>
    <row r="962" spans="2:15" ht="11.25" x14ac:dyDescent="0.2">
      <c r="B962" s="11"/>
      <c r="C962" s="11"/>
      <c r="D962" s="11"/>
      <c r="E962" s="11"/>
      <c r="F962" s="11"/>
      <c r="G962" s="11"/>
      <c r="H962" s="11"/>
      <c r="I962" s="11"/>
      <c r="J962" s="11"/>
      <c r="K962" s="11"/>
      <c r="L962" s="11"/>
      <c r="M962" s="11"/>
      <c r="N962" s="11"/>
      <c r="O962" s="11"/>
    </row>
    <row r="963" spans="2:15" ht="11.25" x14ac:dyDescent="0.2">
      <c r="B963" s="11"/>
      <c r="C963" s="11"/>
      <c r="D963" s="11"/>
      <c r="E963" s="11"/>
      <c r="F963" s="11"/>
      <c r="G963" s="11"/>
      <c r="H963" s="11"/>
      <c r="I963" s="11"/>
      <c r="J963" s="11"/>
      <c r="K963" s="11"/>
      <c r="L963" s="11"/>
      <c r="M963" s="11"/>
      <c r="N963" s="11"/>
      <c r="O963" s="11"/>
    </row>
    <row r="964" spans="2:15" ht="11.25" x14ac:dyDescent="0.2">
      <c r="B964" s="11"/>
      <c r="C964" s="11"/>
      <c r="D964" s="11"/>
      <c r="E964" s="11"/>
      <c r="F964" s="11"/>
      <c r="G964" s="11"/>
      <c r="H964" s="11"/>
      <c r="I964" s="11"/>
      <c r="J964" s="11"/>
      <c r="K964" s="11"/>
      <c r="L964" s="11"/>
      <c r="M964" s="11"/>
      <c r="N964" s="11"/>
      <c r="O964" s="11"/>
    </row>
    <row r="965" spans="2:15" ht="11.25" x14ac:dyDescent="0.2">
      <c r="B965" s="11"/>
      <c r="C965" s="11"/>
      <c r="D965" s="11"/>
      <c r="E965" s="11"/>
      <c r="F965" s="11"/>
      <c r="G965" s="11"/>
      <c r="H965" s="11"/>
      <c r="I965" s="11"/>
      <c r="J965" s="11"/>
      <c r="K965" s="11"/>
      <c r="L965" s="11"/>
      <c r="M965" s="11"/>
      <c r="N965" s="11"/>
      <c r="O965" s="11"/>
    </row>
    <row r="966" spans="2:15" ht="11.25" x14ac:dyDescent="0.2">
      <c r="B966" s="11"/>
      <c r="C966" s="11"/>
      <c r="D966" s="11"/>
      <c r="E966" s="11"/>
      <c r="F966" s="11"/>
      <c r="G966" s="11"/>
      <c r="H966" s="11"/>
      <c r="I966" s="11"/>
      <c r="J966" s="11"/>
      <c r="K966" s="11"/>
      <c r="L966" s="11"/>
      <c r="M966" s="11"/>
      <c r="N966" s="11"/>
      <c r="O966" s="11"/>
    </row>
    <row r="967" spans="2:15" ht="11.25" x14ac:dyDescent="0.2">
      <c r="B967" s="11"/>
      <c r="C967" s="11"/>
      <c r="D967" s="11"/>
      <c r="E967" s="11"/>
      <c r="F967" s="11"/>
      <c r="G967" s="11"/>
      <c r="H967" s="11"/>
      <c r="I967" s="11"/>
      <c r="J967" s="11"/>
      <c r="K967" s="11"/>
      <c r="L967" s="11"/>
      <c r="M967" s="11"/>
      <c r="N967" s="11"/>
      <c r="O967" s="11"/>
    </row>
    <row r="968" spans="2:15" ht="11.25" x14ac:dyDescent="0.2">
      <c r="B968" s="11"/>
      <c r="C968" s="11"/>
      <c r="D968" s="11"/>
      <c r="E968" s="11"/>
      <c r="F968" s="11"/>
      <c r="G968" s="11"/>
      <c r="H968" s="11"/>
      <c r="I968" s="11"/>
      <c r="J968" s="11"/>
      <c r="K968" s="11"/>
      <c r="L968" s="11"/>
      <c r="M968" s="11"/>
      <c r="N968" s="11"/>
      <c r="O968" s="11"/>
    </row>
    <row r="969" spans="2:15" ht="11.25" x14ac:dyDescent="0.2">
      <c r="B969" s="11"/>
      <c r="C969" s="11"/>
      <c r="D969" s="11"/>
      <c r="E969" s="11"/>
      <c r="F969" s="11"/>
      <c r="G969" s="11"/>
      <c r="H969" s="11"/>
      <c r="I969" s="11"/>
      <c r="J969" s="11"/>
      <c r="K969" s="11"/>
      <c r="L969" s="11"/>
      <c r="M969" s="11"/>
      <c r="N969" s="11"/>
      <c r="O969" s="11"/>
    </row>
    <row r="970" spans="2:15" ht="11.25" x14ac:dyDescent="0.2">
      <c r="B970" s="11"/>
      <c r="C970" s="11"/>
      <c r="D970" s="11"/>
      <c r="E970" s="11"/>
      <c r="F970" s="11"/>
      <c r="G970" s="11"/>
      <c r="H970" s="11"/>
      <c r="I970" s="11"/>
      <c r="J970" s="11"/>
      <c r="K970" s="11"/>
      <c r="L970" s="11"/>
      <c r="M970" s="11"/>
      <c r="N970" s="11"/>
      <c r="O970" s="11"/>
    </row>
    <row r="971" spans="2:15" ht="11.25" x14ac:dyDescent="0.2">
      <c r="B971" s="11"/>
      <c r="C971" s="11"/>
      <c r="D971" s="11"/>
      <c r="E971" s="11"/>
      <c r="F971" s="11"/>
      <c r="G971" s="11"/>
      <c r="H971" s="11"/>
      <c r="I971" s="11"/>
      <c r="J971" s="11"/>
      <c r="K971" s="11"/>
      <c r="L971" s="11"/>
      <c r="M971" s="11"/>
      <c r="N971" s="11"/>
      <c r="O971" s="11"/>
    </row>
    <row r="972" spans="2:15" ht="11.25" x14ac:dyDescent="0.2">
      <c r="B972" s="11"/>
      <c r="C972" s="11"/>
      <c r="D972" s="11"/>
      <c r="E972" s="11"/>
      <c r="F972" s="11"/>
      <c r="G972" s="11"/>
      <c r="H972" s="11"/>
      <c r="I972" s="11"/>
      <c r="J972" s="11"/>
      <c r="K972" s="11"/>
      <c r="L972" s="11"/>
      <c r="M972" s="11"/>
      <c r="N972" s="11"/>
      <c r="O972" s="11"/>
    </row>
    <row r="973" spans="2:15" ht="11.25" x14ac:dyDescent="0.2">
      <c r="B973" s="11"/>
      <c r="C973" s="11"/>
      <c r="D973" s="11"/>
      <c r="E973" s="11"/>
      <c r="F973" s="11"/>
      <c r="G973" s="11"/>
      <c r="H973" s="11"/>
      <c r="I973" s="11"/>
      <c r="J973" s="11"/>
      <c r="K973" s="11"/>
      <c r="L973" s="11"/>
      <c r="M973" s="11"/>
      <c r="N973" s="11"/>
      <c r="O973" s="11"/>
    </row>
    <row r="974" spans="2:15" ht="11.25" x14ac:dyDescent="0.2">
      <c r="B974" s="11"/>
      <c r="C974" s="11"/>
      <c r="D974" s="11"/>
      <c r="E974" s="11"/>
      <c r="F974" s="11"/>
      <c r="G974" s="11"/>
      <c r="H974" s="11"/>
      <c r="I974" s="11"/>
      <c r="J974" s="11"/>
      <c r="K974" s="11"/>
      <c r="L974" s="11"/>
      <c r="M974" s="11"/>
      <c r="N974" s="11"/>
      <c r="O974" s="11"/>
    </row>
    <row r="975" spans="2:15" ht="11.25" x14ac:dyDescent="0.2">
      <c r="B975" s="11"/>
      <c r="C975" s="11"/>
      <c r="D975" s="11"/>
      <c r="E975" s="11"/>
      <c r="F975" s="11"/>
      <c r="G975" s="11"/>
      <c r="H975" s="11"/>
      <c r="I975" s="11"/>
      <c r="J975" s="11"/>
      <c r="K975" s="11"/>
      <c r="L975" s="11"/>
      <c r="M975" s="11"/>
      <c r="N975" s="11"/>
      <c r="O975" s="11"/>
    </row>
    <row r="976" spans="2:15" ht="11.25" x14ac:dyDescent="0.2">
      <c r="B976" s="11"/>
      <c r="C976" s="11"/>
      <c r="D976" s="11"/>
      <c r="E976" s="11"/>
      <c r="F976" s="11"/>
      <c r="G976" s="11"/>
      <c r="H976" s="11"/>
      <c r="I976" s="11"/>
      <c r="J976" s="11"/>
      <c r="K976" s="11"/>
      <c r="L976" s="11"/>
      <c r="M976" s="11"/>
      <c r="N976" s="11"/>
      <c r="O976" s="11"/>
    </row>
    <row r="977" spans="2:15" ht="11.25" x14ac:dyDescent="0.2">
      <c r="B977" s="11"/>
      <c r="C977" s="11"/>
      <c r="D977" s="11"/>
      <c r="E977" s="11"/>
      <c r="F977" s="11"/>
      <c r="G977" s="11"/>
      <c r="H977" s="11"/>
      <c r="I977" s="11"/>
      <c r="J977" s="11"/>
      <c r="K977" s="11"/>
      <c r="L977" s="11"/>
      <c r="M977" s="11"/>
      <c r="N977" s="11"/>
      <c r="O977" s="11"/>
    </row>
    <row r="978" spans="2:15" ht="11.25" x14ac:dyDescent="0.2">
      <c r="B978" s="11"/>
      <c r="C978" s="11"/>
      <c r="D978" s="11"/>
      <c r="E978" s="11"/>
      <c r="F978" s="11"/>
      <c r="G978" s="11"/>
      <c r="H978" s="11"/>
      <c r="I978" s="11"/>
      <c r="J978" s="11"/>
      <c r="K978" s="11"/>
      <c r="L978" s="11"/>
      <c r="M978" s="11"/>
      <c r="N978" s="11"/>
      <c r="O978" s="11"/>
    </row>
    <row r="979" spans="2:15" ht="11.25" x14ac:dyDescent="0.2">
      <c r="B979" s="11"/>
      <c r="C979" s="11"/>
      <c r="D979" s="11"/>
      <c r="E979" s="11"/>
      <c r="F979" s="11"/>
      <c r="G979" s="11"/>
      <c r="H979" s="11"/>
      <c r="I979" s="11"/>
      <c r="J979" s="11"/>
      <c r="K979" s="11"/>
      <c r="L979" s="11"/>
      <c r="M979" s="11"/>
      <c r="N979" s="11"/>
      <c r="O979" s="11"/>
    </row>
    <row r="980" spans="2:15" ht="11.25" x14ac:dyDescent="0.2">
      <c r="B980" s="11"/>
      <c r="C980" s="11"/>
      <c r="D980" s="11"/>
      <c r="E980" s="11"/>
      <c r="F980" s="11"/>
      <c r="G980" s="11"/>
      <c r="H980" s="11"/>
      <c r="I980" s="11"/>
      <c r="J980" s="11"/>
      <c r="K980" s="11"/>
      <c r="L980" s="11"/>
      <c r="M980" s="11"/>
      <c r="N980" s="11"/>
      <c r="O980" s="11"/>
    </row>
    <row r="981" spans="2:15" ht="11.25" x14ac:dyDescent="0.2">
      <c r="B981" s="11"/>
      <c r="C981" s="11"/>
      <c r="D981" s="11"/>
      <c r="E981" s="11"/>
      <c r="F981" s="11"/>
      <c r="G981" s="11"/>
      <c r="H981" s="11"/>
      <c r="I981" s="11"/>
      <c r="J981" s="11"/>
      <c r="K981" s="11"/>
      <c r="L981" s="11"/>
      <c r="M981" s="11"/>
      <c r="N981" s="11"/>
      <c r="O981" s="11"/>
    </row>
    <row r="982" spans="2:15" ht="11.25" x14ac:dyDescent="0.2">
      <c r="B982" s="11"/>
      <c r="C982" s="11"/>
      <c r="D982" s="11"/>
      <c r="E982" s="11"/>
      <c r="F982" s="11"/>
      <c r="G982" s="11"/>
      <c r="H982" s="11"/>
      <c r="I982" s="11"/>
      <c r="J982" s="11"/>
      <c r="K982" s="11"/>
      <c r="L982" s="11"/>
      <c r="M982" s="11"/>
      <c r="N982" s="11"/>
      <c r="O982" s="11"/>
    </row>
    <row r="983" spans="2:15" ht="11.25" x14ac:dyDescent="0.2">
      <c r="B983" s="11"/>
      <c r="C983" s="11"/>
      <c r="D983" s="11"/>
      <c r="E983" s="11"/>
      <c r="F983" s="11"/>
      <c r="G983" s="11"/>
      <c r="H983" s="11"/>
      <c r="I983" s="11"/>
      <c r="J983" s="11"/>
      <c r="K983" s="11"/>
      <c r="L983" s="11"/>
      <c r="M983" s="11"/>
      <c r="N983" s="11"/>
      <c r="O983" s="11"/>
    </row>
    <row r="984" spans="2:15" ht="11.25" x14ac:dyDescent="0.2">
      <c r="B984" s="11"/>
      <c r="C984" s="11"/>
      <c r="D984" s="11"/>
      <c r="E984" s="11"/>
      <c r="F984" s="11"/>
      <c r="G984" s="11"/>
      <c r="H984" s="11"/>
      <c r="I984" s="11"/>
      <c r="J984" s="11"/>
      <c r="K984" s="11"/>
      <c r="L984" s="11"/>
      <c r="M984" s="11"/>
      <c r="N984" s="11"/>
      <c r="O984" s="11"/>
    </row>
    <row r="985" spans="2:15" ht="11.25" x14ac:dyDescent="0.2">
      <c r="B985" s="11"/>
      <c r="C985" s="11"/>
      <c r="D985" s="11"/>
      <c r="E985" s="11"/>
      <c r="F985" s="11"/>
      <c r="G985" s="11"/>
      <c r="H985" s="11"/>
      <c r="I985" s="11"/>
      <c r="J985" s="11"/>
      <c r="K985" s="11"/>
      <c r="L985" s="11"/>
      <c r="M985" s="11"/>
      <c r="N985" s="11"/>
      <c r="O985" s="11"/>
    </row>
    <row r="986" spans="2:15" ht="11.25" x14ac:dyDescent="0.2">
      <c r="B986" s="11"/>
      <c r="C986" s="11"/>
      <c r="D986" s="11"/>
      <c r="E986" s="11"/>
      <c r="F986" s="11"/>
      <c r="G986" s="11"/>
      <c r="H986" s="11"/>
      <c r="I986" s="11"/>
      <c r="J986" s="11"/>
      <c r="K986" s="11"/>
      <c r="L986" s="11"/>
      <c r="M986" s="11"/>
      <c r="N986" s="11"/>
      <c r="O986" s="11"/>
    </row>
    <row r="987" spans="2:15" ht="11.25" x14ac:dyDescent="0.2">
      <c r="B987" s="11"/>
      <c r="C987" s="11"/>
      <c r="D987" s="11"/>
      <c r="E987" s="11"/>
      <c r="F987" s="11"/>
      <c r="G987" s="11"/>
      <c r="H987" s="11"/>
      <c r="I987" s="11"/>
      <c r="J987" s="11"/>
      <c r="K987" s="11"/>
      <c r="L987" s="11"/>
      <c r="M987" s="11"/>
      <c r="N987" s="11"/>
      <c r="O987" s="11"/>
    </row>
    <row r="988" spans="2:15" ht="11.25" x14ac:dyDescent="0.2">
      <c r="B988" s="11"/>
      <c r="C988" s="11"/>
      <c r="D988" s="11"/>
      <c r="E988" s="11"/>
      <c r="F988" s="11"/>
      <c r="G988" s="11"/>
      <c r="H988" s="11"/>
      <c r="I988" s="11"/>
      <c r="J988" s="11"/>
      <c r="K988" s="11"/>
      <c r="L988" s="11"/>
      <c r="M988" s="11"/>
      <c r="N988" s="11"/>
      <c r="O988" s="11"/>
    </row>
    <row r="989" spans="2:15" ht="11.25" x14ac:dyDescent="0.2">
      <c r="B989" s="11"/>
      <c r="C989" s="11"/>
      <c r="D989" s="11"/>
      <c r="E989" s="11"/>
      <c r="F989" s="11"/>
      <c r="G989" s="11"/>
      <c r="H989" s="11"/>
      <c r="I989" s="11"/>
      <c r="J989" s="11"/>
      <c r="K989" s="11"/>
      <c r="L989" s="11"/>
      <c r="M989" s="11"/>
      <c r="N989" s="11"/>
      <c r="O989" s="11"/>
    </row>
    <row r="990" spans="2:15" ht="11.25" x14ac:dyDescent="0.2">
      <c r="B990" s="11"/>
      <c r="C990" s="11"/>
      <c r="D990" s="11"/>
      <c r="E990" s="11"/>
      <c r="F990" s="11"/>
      <c r="G990" s="11"/>
      <c r="H990" s="11"/>
      <c r="I990" s="11"/>
      <c r="J990" s="11"/>
      <c r="K990" s="11"/>
      <c r="L990" s="11"/>
      <c r="M990" s="11"/>
      <c r="N990" s="11"/>
      <c r="O990" s="11"/>
    </row>
    <row r="991" spans="2:15" ht="11.25" x14ac:dyDescent="0.2">
      <c r="B991" s="11"/>
      <c r="C991" s="11"/>
      <c r="D991" s="11"/>
      <c r="E991" s="11"/>
      <c r="F991" s="11"/>
      <c r="G991" s="11"/>
      <c r="H991" s="11"/>
      <c r="I991" s="11"/>
      <c r="J991" s="11"/>
      <c r="K991" s="11"/>
      <c r="L991" s="11"/>
      <c r="M991" s="11"/>
      <c r="N991" s="11"/>
      <c r="O991" s="11"/>
    </row>
    <row r="992" spans="2:15" ht="11.25" x14ac:dyDescent="0.2">
      <c r="B992" s="11"/>
      <c r="C992" s="11"/>
      <c r="D992" s="11"/>
      <c r="E992" s="11"/>
      <c r="F992" s="11"/>
      <c r="G992" s="11"/>
      <c r="H992" s="11"/>
      <c r="I992" s="11"/>
      <c r="J992" s="11"/>
      <c r="K992" s="11"/>
      <c r="L992" s="11"/>
      <c r="M992" s="11"/>
      <c r="N992" s="11"/>
      <c r="O992" s="11"/>
    </row>
    <row r="993" spans="2:15" ht="11.25" x14ac:dyDescent="0.2">
      <c r="B993" s="11"/>
      <c r="C993" s="11"/>
      <c r="D993" s="11"/>
      <c r="E993" s="11"/>
      <c r="F993" s="11"/>
      <c r="G993" s="11"/>
      <c r="H993" s="11"/>
      <c r="I993" s="11"/>
      <c r="J993" s="11"/>
      <c r="K993" s="11"/>
      <c r="L993" s="11"/>
      <c r="M993" s="11"/>
      <c r="N993" s="11"/>
      <c r="O993" s="11"/>
    </row>
    <row r="994" spans="2:15" ht="11.25" x14ac:dyDescent="0.2">
      <c r="B994" s="11"/>
      <c r="C994" s="11"/>
      <c r="D994" s="11"/>
      <c r="E994" s="11"/>
      <c r="F994" s="11"/>
      <c r="G994" s="11"/>
      <c r="H994" s="11"/>
      <c r="I994" s="11"/>
      <c r="J994" s="11"/>
      <c r="K994" s="11"/>
      <c r="L994" s="11"/>
      <c r="M994" s="11"/>
      <c r="N994" s="11"/>
      <c r="O994" s="11"/>
    </row>
    <row r="995" spans="2:15" ht="11.25" x14ac:dyDescent="0.2">
      <c r="B995" s="11"/>
      <c r="C995" s="11"/>
      <c r="D995" s="11"/>
      <c r="E995" s="11"/>
      <c r="F995" s="11"/>
      <c r="G995" s="11"/>
      <c r="H995" s="11"/>
      <c r="I995" s="11"/>
      <c r="J995" s="11"/>
      <c r="K995" s="11"/>
      <c r="L995" s="11"/>
      <c r="M995" s="11"/>
      <c r="N995" s="11"/>
      <c r="O995" s="11"/>
    </row>
    <row r="996" spans="2:15" ht="11.25" x14ac:dyDescent="0.2">
      <c r="B996" s="11"/>
      <c r="C996" s="11"/>
      <c r="D996" s="11"/>
      <c r="E996" s="11"/>
      <c r="F996" s="11"/>
      <c r="G996" s="11"/>
      <c r="H996" s="11"/>
      <c r="I996" s="11"/>
      <c r="J996" s="11"/>
      <c r="K996" s="11"/>
      <c r="L996" s="11"/>
      <c r="M996" s="11"/>
      <c r="N996" s="11"/>
      <c r="O996" s="11"/>
    </row>
    <row r="997" spans="2:15" ht="11.25" x14ac:dyDescent="0.2">
      <c r="B997" s="11"/>
      <c r="C997" s="11"/>
      <c r="D997" s="11"/>
      <c r="E997" s="11"/>
      <c r="F997" s="11"/>
      <c r="G997" s="11"/>
      <c r="H997" s="11"/>
      <c r="I997" s="11"/>
      <c r="J997" s="11"/>
      <c r="K997" s="11"/>
      <c r="L997" s="11"/>
      <c r="M997" s="11"/>
      <c r="N997" s="11"/>
      <c r="O997" s="11"/>
    </row>
    <row r="998" spans="2:15" ht="11.25" x14ac:dyDescent="0.2">
      <c r="B998" s="11"/>
      <c r="C998" s="11"/>
      <c r="D998" s="11"/>
      <c r="E998" s="11"/>
      <c r="F998" s="11"/>
      <c r="G998" s="11"/>
      <c r="H998" s="11"/>
      <c r="I998" s="11"/>
      <c r="J998" s="11"/>
      <c r="K998" s="11"/>
      <c r="L998" s="11"/>
      <c r="M998" s="11"/>
      <c r="N998" s="11"/>
      <c r="O998" s="11"/>
    </row>
    <row r="999" spans="2:15" ht="11.25" x14ac:dyDescent="0.2">
      <c r="B999" s="11"/>
      <c r="C999" s="11"/>
      <c r="D999" s="11"/>
      <c r="E999" s="11"/>
      <c r="F999" s="11"/>
      <c r="G999" s="11"/>
      <c r="H999" s="11"/>
      <c r="I999" s="11"/>
      <c r="J999" s="11"/>
      <c r="K999" s="11"/>
      <c r="L999" s="11"/>
      <c r="M999" s="11"/>
      <c r="N999" s="11"/>
      <c r="O999" s="11"/>
    </row>
    <row r="1000" spans="2:15" ht="11.25" x14ac:dyDescent="0.2">
      <c r="B1000" s="11"/>
      <c r="C1000" s="11"/>
      <c r="D1000" s="11"/>
      <c r="E1000" s="11"/>
      <c r="F1000" s="11"/>
      <c r="G1000" s="11"/>
      <c r="H1000" s="11"/>
      <c r="I1000" s="11"/>
      <c r="J1000" s="11"/>
      <c r="K1000" s="11"/>
      <c r="L1000" s="11"/>
      <c r="M1000" s="11"/>
      <c r="N1000" s="11"/>
      <c r="O1000" s="11"/>
    </row>
    <row r="1001" spans="2:15" ht="11.25" x14ac:dyDescent="0.2">
      <c r="B1001" s="11"/>
      <c r="C1001" s="11"/>
      <c r="D1001" s="11"/>
      <c r="E1001" s="11"/>
      <c r="F1001" s="11"/>
      <c r="G1001" s="11"/>
      <c r="H1001" s="11"/>
      <c r="I1001" s="11"/>
      <c r="J1001" s="11"/>
      <c r="K1001" s="11"/>
      <c r="L1001" s="11"/>
      <c r="M1001" s="11"/>
      <c r="N1001" s="11"/>
      <c r="O1001" s="11"/>
    </row>
    <row r="1002" spans="2:15" ht="11.25" x14ac:dyDescent="0.2">
      <c r="B1002" s="11"/>
      <c r="C1002" s="11"/>
      <c r="D1002" s="11"/>
      <c r="E1002" s="11"/>
      <c r="F1002" s="11"/>
      <c r="G1002" s="11"/>
      <c r="H1002" s="11"/>
      <c r="I1002" s="11"/>
      <c r="J1002" s="11"/>
      <c r="K1002" s="11"/>
      <c r="L1002" s="11"/>
      <c r="M1002" s="11"/>
      <c r="N1002" s="11"/>
      <c r="O1002" s="11"/>
    </row>
    <row r="1003" spans="2:15" ht="11.25" x14ac:dyDescent="0.2">
      <c r="B1003" s="11"/>
      <c r="C1003" s="11"/>
      <c r="D1003" s="11"/>
      <c r="E1003" s="11"/>
      <c r="F1003" s="11"/>
      <c r="G1003" s="11"/>
      <c r="H1003" s="11"/>
      <c r="I1003" s="11"/>
      <c r="J1003" s="11"/>
      <c r="K1003" s="11"/>
      <c r="L1003" s="11"/>
      <c r="M1003" s="11"/>
      <c r="N1003" s="11"/>
      <c r="O1003" s="11"/>
    </row>
    <row r="1004" spans="2:15" ht="11.25" x14ac:dyDescent="0.2">
      <c r="B1004" s="11"/>
      <c r="C1004" s="11"/>
      <c r="D1004" s="11"/>
      <c r="E1004" s="11"/>
      <c r="F1004" s="11"/>
      <c r="G1004" s="11"/>
      <c r="H1004" s="11"/>
      <c r="I1004" s="11"/>
      <c r="J1004" s="11"/>
      <c r="K1004" s="11"/>
      <c r="L1004" s="11"/>
      <c r="M1004" s="11"/>
      <c r="N1004" s="11"/>
      <c r="O1004" s="11"/>
    </row>
    <row r="1005" spans="2:15" ht="11.25" x14ac:dyDescent="0.2">
      <c r="B1005" s="11"/>
      <c r="C1005" s="11"/>
      <c r="D1005" s="11"/>
      <c r="E1005" s="11"/>
      <c r="F1005" s="11"/>
      <c r="G1005" s="11"/>
      <c r="H1005" s="11"/>
      <c r="I1005" s="11"/>
      <c r="J1005" s="11"/>
      <c r="K1005" s="11"/>
      <c r="L1005" s="11"/>
      <c r="M1005" s="11"/>
      <c r="N1005" s="11"/>
      <c r="O1005" s="11"/>
    </row>
    <row r="1006" spans="2:15" ht="11.25" x14ac:dyDescent="0.2">
      <c r="B1006" s="11"/>
      <c r="C1006" s="11"/>
      <c r="D1006" s="11"/>
      <c r="E1006" s="11"/>
      <c r="F1006" s="11"/>
      <c r="G1006" s="11"/>
      <c r="H1006" s="11"/>
      <c r="I1006" s="11"/>
      <c r="J1006" s="11"/>
      <c r="K1006" s="11"/>
      <c r="L1006" s="11"/>
      <c r="M1006" s="11"/>
      <c r="N1006" s="11"/>
      <c r="O1006" s="11"/>
    </row>
    <row r="1007" spans="2:15" ht="11.25" x14ac:dyDescent="0.2">
      <c r="B1007" s="11"/>
      <c r="C1007" s="11"/>
      <c r="D1007" s="11"/>
      <c r="E1007" s="11"/>
      <c r="F1007" s="11"/>
      <c r="G1007" s="11"/>
      <c r="H1007" s="11"/>
      <c r="I1007" s="11"/>
      <c r="J1007" s="11"/>
      <c r="K1007" s="11"/>
      <c r="L1007" s="11"/>
      <c r="M1007" s="11"/>
      <c r="N1007" s="11"/>
      <c r="O1007" s="11"/>
    </row>
    <row r="1008" spans="2:15" ht="11.25" x14ac:dyDescent="0.2">
      <c r="B1008" s="11"/>
      <c r="C1008" s="11"/>
      <c r="D1008" s="11"/>
      <c r="E1008" s="11"/>
      <c r="F1008" s="11"/>
      <c r="G1008" s="11"/>
      <c r="H1008" s="11"/>
      <c r="I1008" s="11"/>
      <c r="J1008" s="11"/>
      <c r="K1008" s="11"/>
      <c r="L1008" s="11"/>
      <c r="M1008" s="11"/>
      <c r="N1008" s="11"/>
      <c r="O1008" s="11"/>
    </row>
    <row r="1009" spans="2:15" ht="11.25" x14ac:dyDescent="0.2">
      <c r="B1009" s="11"/>
      <c r="C1009" s="11"/>
      <c r="D1009" s="11"/>
      <c r="E1009" s="11"/>
      <c r="F1009" s="11"/>
      <c r="G1009" s="11"/>
      <c r="H1009" s="11"/>
      <c r="I1009" s="11"/>
      <c r="J1009" s="11"/>
      <c r="K1009" s="11"/>
      <c r="L1009" s="11"/>
      <c r="M1009" s="11"/>
      <c r="N1009" s="11"/>
      <c r="O1009" s="11"/>
    </row>
    <row r="1010" spans="2:15" ht="11.25" x14ac:dyDescent="0.2">
      <c r="B1010" s="11"/>
      <c r="C1010" s="11"/>
      <c r="D1010" s="11"/>
      <c r="E1010" s="11"/>
      <c r="F1010" s="11"/>
      <c r="G1010" s="11"/>
      <c r="H1010" s="11"/>
      <c r="I1010" s="11"/>
      <c r="J1010" s="11"/>
      <c r="K1010" s="11"/>
      <c r="L1010" s="11"/>
      <c r="M1010" s="11"/>
      <c r="N1010" s="11"/>
      <c r="O1010" s="11"/>
    </row>
    <row r="1011" spans="2:15" ht="11.25" x14ac:dyDescent="0.2">
      <c r="B1011" s="11"/>
      <c r="C1011" s="11"/>
      <c r="D1011" s="11"/>
      <c r="E1011" s="11"/>
      <c r="F1011" s="11"/>
      <c r="G1011" s="11"/>
      <c r="H1011" s="11"/>
      <c r="I1011" s="11"/>
      <c r="J1011" s="11"/>
      <c r="K1011" s="11"/>
      <c r="L1011" s="11"/>
      <c r="M1011" s="11"/>
      <c r="N1011" s="11"/>
      <c r="O1011" s="11"/>
    </row>
    <row r="1012" spans="2:15" ht="11.25" x14ac:dyDescent="0.2">
      <c r="B1012" s="11"/>
      <c r="C1012" s="11"/>
      <c r="D1012" s="11"/>
      <c r="E1012" s="11"/>
      <c r="F1012" s="11"/>
      <c r="G1012" s="11"/>
      <c r="H1012" s="11"/>
      <c r="I1012" s="11"/>
      <c r="J1012" s="11"/>
      <c r="K1012" s="11"/>
      <c r="L1012" s="11"/>
      <c r="M1012" s="11"/>
      <c r="N1012" s="11"/>
      <c r="O1012" s="11"/>
    </row>
    <row r="1013" spans="2:15" ht="11.25" x14ac:dyDescent="0.2">
      <c r="B1013" s="11"/>
      <c r="C1013" s="11"/>
      <c r="D1013" s="11"/>
      <c r="E1013" s="11"/>
      <c r="F1013" s="11"/>
      <c r="G1013" s="11"/>
      <c r="H1013" s="11"/>
      <c r="I1013" s="11"/>
      <c r="J1013" s="11"/>
      <c r="K1013" s="11"/>
      <c r="L1013" s="11"/>
      <c r="M1013" s="11"/>
      <c r="N1013" s="11"/>
      <c r="O1013" s="11"/>
    </row>
    <row r="1014" spans="2:15" ht="11.25" x14ac:dyDescent="0.2">
      <c r="B1014" s="11"/>
      <c r="C1014" s="11"/>
      <c r="D1014" s="11"/>
      <c r="E1014" s="11"/>
      <c r="F1014" s="11"/>
      <c r="G1014" s="11"/>
      <c r="H1014" s="11"/>
      <c r="I1014" s="11"/>
      <c r="J1014" s="11"/>
      <c r="K1014" s="11"/>
      <c r="L1014" s="11"/>
      <c r="M1014" s="11"/>
      <c r="N1014" s="11"/>
      <c r="O1014" s="11"/>
    </row>
    <row r="1015" spans="2:15" ht="11.25" x14ac:dyDescent="0.2">
      <c r="B1015" s="11"/>
      <c r="C1015" s="11"/>
      <c r="D1015" s="11"/>
      <c r="E1015" s="11"/>
      <c r="F1015" s="11"/>
      <c r="G1015" s="11"/>
      <c r="H1015" s="11"/>
      <c r="I1015" s="11"/>
      <c r="J1015" s="11"/>
      <c r="K1015" s="11"/>
      <c r="L1015" s="11"/>
      <c r="M1015" s="11"/>
      <c r="N1015" s="11"/>
      <c r="O1015" s="11"/>
    </row>
    <row r="1016" spans="2:15" ht="11.25" x14ac:dyDescent="0.2">
      <c r="B1016" s="11"/>
      <c r="C1016" s="11"/>
      <c r="D1016" s="11"/>
      <c r="E1016" s="11"/>
      <c r="F1016" s="11"/>
      <c r="G1016" s="11"/>
      <c r="H1016" s="11"/>
      <c r="I1016" s="11"/>
      <c r="J1016" s="11"/>
      <c r="K1016" s="11"/>
      <c r="L1016" s="11"/>
      <c r="M1016" s="11"/>
      <c r="N1016" s="11"/>
      <c r="O1016" s="11"/>
    </row>
    <row r="1017" spans="2:15" ht="11.25" x14ac:dyDescent="0.2">
      <c r="B1017" s="11"/>
      <c r="C1017" s="11"/>
      <c r="D1017" s="11"/>
      <c r="E1017" s="11"/>
      <c r="F1017" s="11"/>
      <c r="G1017" s="11"/>
      <c r="H1017" s="11"/>
      <c r="I1017" s="11"/>
      <c r="J1017" s="11"/>
      <c r="K1017" s="11"/>
      <c r="L1017" s="11"/>
      <c r="M1017" s="11"/>
      <c r="N1017" s="11"/>
      <c r="O1017" s="11"/>
    </row>
    <row r="1018" spans="2:15" ht="11.25" x14ac:dyDescent="0.2">
      <c r="B1018" s="11"/>
      <c r="C1018" s="11"/>
      <c r="D1018" s="11"/>
      <c r="E1018" s="11"/>
      <c r="F1018" s="11"/>
      <c r="G1018" s="11"/>
      <c r="H1018" s="11"/>
      <c r="I1018" s="11"/>
      <c r="J1018" s="11"/>
      <c r="K1018" s="11"/>
      <c r="L1018" s="11"/>
      <c r="M1018" s="11"/>
      <c r="N1018" s="11"/>
      <c r="O1018" s="11"/>
    </row>
    <row r="1019" spans="2:15" ht="11.25" x14ac:dyDescent="0.2">
      <c r="B1019" s="11"/>
      <c r="C1019" s="11"/>
      <c r="D1019" s="11"/>
      <c r="E1019" s="11"/>
      <c r="F1019" s="11"/>
      <c r="G1019" s="11"/>
      <c r="H1019" s="11"/>
      <c r="I1019" s="11"/>
      <c r="J1019" s="11"/>
      <c r="K1019" s="11"/>
      <c r="L1019" s="11"/>
      <c r="M1019" s="11"/>
      <c r="N1019" s="11"/>
      <c r="O1019" s="11"/>
    </row>
    <row r="1020" spans="2:15" ht="11.25" x14ac:dyDescent="0.2">
      <c r="B1020" s="11"/>
      <c r="C1020" s="11"/>
      <c r="D1020" s="11"/>
      <c r="E1020" s="11"/>
      <c r="F1020" s="11"/>
      <c r="G1020" s="11"/>
      <c r="H1020" s="11"/>
      <c r="I1020" s="11"/>
      <c r="J1020" s="11"/>
      <c r="K1020" s="11"/>
      <c r="L1020" s="11"/>
      <c r="M1020" s="11"/>
      <c r="N1020" s="11"/>
      <c r="O1020" s="11"/>
    </row>
    <row r="1021" spans="2:15" ht="11.25" x14ac:dyDescent="0.2">
      <c r="B1021" s="11"/>
      <c r="C1021" s="11"/>
      <c r="D1021" s="11"/>
      <c r="E1021" s="11"/>
      <c r="F1021" s="11"/>
      <c r="G1021" s="11"/>
      <c r="H1021" s="11"/>
      <c r="I1021" s="11"/>
      <c r="J1021" s="11"/>
      <c r="K1021" s="11"/>
      <c r="L1021" s="11"/>
      <c r="M1021" s="11"/>
      <c r="N1021" s="11"/>
      <c r="O1021" s="11"/>
    </row>
    <row r="1022" spans="2:15" ht="11.25" x14ac:dyDescent="0.2">
      <c r="B1022" s="11"/>
      <c r="C1022" s="11"/>
      <c r="D1022" s="11"/>
      <c r="E1022" s="11"/>
      <c r="F1022" s="11"/>
      <c r="G1022" s="11"/>
      <c r="H1022" s="11"/>
      <c r="I1022" s="11"/>
      <c r="J1022" s="11"/>
      <c r="K1022" s="11"/>
      <c r="L1022" s="11"/>
      <c r="M1022" s="11"/>
      <c r="N1022" s="11"/>
      <c r="O1022" s="11"/>
    </row>
    <row r="1023" spans="2:15" ht="11.25" x14ac:dyDescent="0.2">
      <c r="B1023" s="11"/>
      <c r="C1023" s="11"/>
      <c r="D1023" s="11"/>
      <c r="E1023" s="11"/>
      <c r="F1023" s="11"/>
      <c r="G1023" s="11"/>
      <c r="H1023" s="11"/>
      <c r="I1023" s="11"/>
      <c r="J1023" s="11"/>
      <c r="K1023" s="11"/>
      <c r="L1023" s="11"/>
      <c r="M1023" s="11"/>
      <c r="N1023" s="11"/>
      <c r="O1023" s="11"/>
    </row>
    <row r="1024" spans="2:15" ht="11.25" x14ac:dyDescent="0.2">
      <c r="B1024" s="11"/>
      <c r="C1024" s="11"/>
      <c r="D1024" s="11"/>
      <c r="E1024" s="11"/>
      <c r="F1024" s="11"/>
      <c r="G1024" s="11"/>
      <c r="H1024" s="11"/>
      <c r="I1024" s="11"/>
      <c r="J1024" s="11"/>
      <c r="K1024" s="11"/>
      <c r="L1024" s="11"/>
      <c r="M1024" s="11"/>
      <c r="N1024" s="11"/>
      <c r="O1024" s="11"/>
    </row>
    <row r="1025" spans="2:15" ht="11.25" x14ac:dyDescent="0.2">
      <c r="B1025" s="11"/>
      <c r="C1025" s="11"/>
      <c r="D1025" s="11"/>
      <c r="E1025" s="11"/>
      <c r="F1025" s="11"/>
      <c r="G1025" s="11"/>
      <c r="H1025" s="11"/>
      <c r="I1025" s="11"/>
      <c r="J1025" s="11"/>
      <c r="K1025" s="11"/>
      <c r="L1025" s="11"/>
      <c r="M1025" s="11"/>
      <c r="N1025" s="11"/>
      <c r="O1025" s="11"/>
    </row>
    <row r="1026" spans="2:15" ht="11.25" x14ac:dyDescent="0.2">
      <c r="B1026" s="11"/>
      <c r="C1026" s="11"/>
      <c r="D1026" s="11"/>
      <c r="E1026" s="11"/>
      <c r="F1026" s="11"/>
      <c r="G1026" s="11"/>
      <c r="H1026" s="11"/>
      <c r="I1026" s="11"/>
      <c r="J1026" s="11"/>
      <c r="K1026" s="11"/>
      <c r="L1026" s="11"/>
      <c r="M1026" s="11"/>
      <c r="N1026" s="11"/>
      <c r="O1026" s="11"/>
    </row>
    <row r="1027" spans="2:15" ht="11.25" x14ac:dyDescent="0.2">
      <c r="B1027" s="11"/>
      <c r="C1027" s="11"/>
      <c r="D1027" s="11"/>
      <c r="E1027" s="11"/>
      <c r="F1027" s="11"/>
      <c r="G1027" s="11"/>
      <c r="H1027" s="11"/>
      <c r="I1027" s="11"/>
      <c r="J1027" s="11"/>
      <c r="K1027" s="11"/>
      <c r="L1027" s="11"/>
      <c r="M1027" s="11"/>
      <c r="N1027" s="11"/>
      <c r="O1027" s="11"/>
    </row>
    <row r="1028" spans="2:15" ht="11.25" x14ac:dyDescent="0.2">
      <c r="B1028" s="11"/>
      <c r="C1028" s="11"/>
      <c r="D1028" s="11"/>
      <c r="E1028" s="11"/>
      <c r="F1028" s="11"/>
      <c r="G1028" s="11"/>
      <c r="H1028" s="11"/>
      <c r="I1028" s="11"/>
      <c r="J1028" s="11"/>
      <c r="K1028" s="11"/>
      <c r="L1028" s="11"/>
      <c r="M1028" s="11"/>
      <c r="N1028" s="11"/>
      <c r="O1028" s="11"/>
    </row>
    <row r="1029" spans="2:15" ht="11.25" x14ac:dyDescent="0.2">
      <c r="B1029" s="11"/>
      <c r="C1029" s="11"/>
      <c r="D1029" s="11"/>
      <c r="E1029" s="11"/>
      <c r="F1029" s="11"/>
      <c r="G1029" s="11"/>
      <c r="H1029" s="11"/>
      <c r="I1029" s="11"/>
      <c r="J1029" s="11"/>
      <c r="K1029" s="11"/>
      <c r="L1029" s="11"/>
      <c r="M1029" s="11"/>
      <c r="N1029" s="11"/>
      <c r="O1029" s="11"/>
    </row>
    <row r="1030" spans="2:15" ht="11.25" x14ac:dyDescent="0.2">
      <c r="B1030" s="11"/>
      <c r="C1030" s="11"/>
      <c r="D1030" s="11"/>
      <c r="E1030" s="11"/>
      <c r="F1030" s="11"/>
      <c r="G1030" s="11"/>
      <c r="H1030" s="11"/>
      <c r="I1030" s="11"/>
      <c r="J1030" s="11"/>
      <c r="K1030" s="11"/>
      <c r="L1030" s="11"/>
      <c r="M1030" s="11"/>
      <c r="N1030" s="11"/>
      <c r="O1030" s="11"/>
    </row>
    <row r="1031" spans="2:15" ht="11.25" x14ac:dyDescent="0.2">
      <c r="B1031" s="11"/>
      <c r="C1031" s="11"/>
      <c r="D1031" s="11"/>
      <c r="E1031" s="11"/>
      <c r="F1031" s="11"/>
      <c r="G1031" s="11"/>
      <c r="H1031" s="11"/>
      <c r="I1031" s="11"/>
      <c r="J1031" s="11"/>
      <c r="K1031" s="11"/>
      <c r="L1031" s="11"/>
      <c r="M1031" s="11"/>
      <c r="N1031" s="11"/>
      <c r="O1031" s="11"/>
    </row>
    <row r="1032" spans="2:15" ht="11.25" x14ac:dyDescent="0.2">
      <c r="B1032" s="11"/>
      <c r="C1032" s="11"/>
      <c r="D1032" s="11"/>
      <c r="E1032" s="11"/>
      <c r="F1032" s="11"/>
      <c r="G1032" s="11"/>
      <c r="H1032" s="11"/>
      <c r="I1032" s="11"/>
      <c r="J1032" s="11"/>
      <c r="K1032" s="11"/>
      <c r="L1032" s="11"/>
      <c r="M1032" s="11"/>
      <c r="N1032" s="11"/>
      <c r="O1032" s="11"/>
    </row>
    <row r="1033" spans="2:15" ht="11.25" x14ac:dyDescent="0.2">
      <c r="B1033" s="11"/>
      <c r="C1033" s="11"/>
      <c r="D1033" s="11"/>
      <c r="E1033" s="11"/>
      <c r="F1033" s="11"/>
      <c r="G1033" s="11"/>
      <c r="H1033" s="11"/>
      <c r="I1033" s="11"/>
      <c r="J1033" s="11"/>
      <c r="K1033" s="11"/>
      <c r="L1033" s="11"/>
      <c r="M1033" s="11"/>
      <c r="N1033" s="11"/>
      <c r="O1033" s="11"/>
    </row>
    <row r="1034" spans="2:15" ht="11.25" x14ac:dyDescent="0.2">
      <c r="B1034" s="11"/>
      <c r="C1034" s="11"/>
      <c r="D1034" s="11"/>
      <c r="E1034" s="11"/>
      <c r="F1034" s="11"/>
      <c r="G1034" s="11"/>
      <c r="H1034" s="11"/>
      <c r="I1034" s="11"/>
      <c r="J1034" s="11"/>
      <c r="K1034" s="11"/>
      <c r="L1034" s="11"/>
      <c r="M1034" s="11"/>
      <c r="N1034" s="11"/>
      <c r="O1034" s="11"/>
    </row>
    <row r="1035" spans="2:15" ht="11.25" x14ac:dyDescent="0.2">
      <c r="B1035" s="11"/>
      <c r="C1035" s="11"/>
      <c r="D1035" s="11"/>
      <c r="E1035" s="11"/>
      <c r="F1035" s="11"/>
      <c r="G1035" s="11"/>
      <c r="H1035" s="11"/>
      <c r="I1035" s="11"/>
      <c r="J1035" s="11"/>
      <c r="K1035" s="11"/>
      <c r="L1035" s="11"/>
      <c r="M1035" s="11"/>
      <c r="N1035" s="11"/>
      <c r="O1035" s="11"/>
    </row>
    <row r="1036" spans="2:15" ht="11.25" x14ac:dyDescent="0.2">
      <c r="B1036" s="11"/>
      <c r="C1036" s="11"/>
      <c r="D1036" s="11"/>
      <c r="E1036" s="11"/>
      <c r="F1036" s="11"/>
      <c r="G1036" s="11"/>
      <c r="H1036" s="11"/>
      <c r="I1036" s="11"/>
      <c r="J1036" s="11"/>
      <c r="K1036" s="11"/>
      <c r="L1036" s="11"/>
      <c r="M1036" s="11"/>
      <c r="N1036" s="11"/>
      <c r="O1036" s="11"/>
    </row>
    <row r="1037" spans="2:15" ht="11.25" x14ac:dyDescent="0.2">
      <c r="B1037" s="11"/>
      <c r="C1037" s="11"/>
      <c r="D1037" s="11"/>
      <c r="E1037" s="11"/>
      <c r="F1037" s="11"/>
      <c r="G1037" s="11"/>
      <c r="H1037" s="11"/>
      <c r="I1037" s="11"/>
      <c r="J1037" s="11"/>
      <c r="K1037" s="11"/>
      <c r="L1037" s="11"/>
      <c r="M1037" s="11"/>
      <c r="N1037" s="11"/>
      <c r="O1037" s="11"/>
    </row>
    <row r="1038" spans="2:15" ht="11.25" x14ac:dyDescent="0.2">
      <c r="B1038" s="11"/>
      <c r="C1038" s="11"/>
      <c r="D1038" s="11"/>
      <c r="E1038" s="11"/>
      <c r="F1038" s="11"/>
      <c r="G1038" s="11"/>
      <c r="H1038" s="11"/>
      <c r="I1038" s="11"/>
      <c r="J1038" s="11"/>
      <c r="K1038" s="11"/>
      <c r="L1038" s="11"/>
      <c r="M1038" s="11"/>
      <c r="N1038" s="11"/>
      <c r="O1038" s="11"/>
    </row>
    <row r="1039" spans="2:15" ht="11.25" x14ac:dyDescent="0.2">
      <c r="B1039" s="11"/>
      <c r="C1039" s="11"/>
      <c r="D1039" s="11"/>
      <c r="E1039" s="11"/>
      <c r="F1039" s="11"/>
      <c r="G1039" s="11"/>
      <c r="H1039" s="11"/>
      <c r="I1039" s="11"/>
      <c r="J1039" s="11"/>
      <c r="K1039" s="11"/>
      <c r="L1039" s="11"/>
      <c r="M1039" s="11"/>
      <c r="N1039" s="11"/>
      <c r="O1039" s="11"/>
    </row>
    <row r="1040" spans="2:15" ht="11.25" x14ac:dyDescent="0.2">
      <c r="B1040" s="11"/>
      <c r="C1040" s="11"/>
      <c r="D1040" s="11"/>
      <c r="E1040" s="11"/>
      <c r="F1040" s="11"/>
      <c r="G1040" s="11"/>
      <c r="H1040" s="11"/>
      <c r="I1040" s="11"/>
      <c r="J1040" s="11"/>
      <c r="K1040" s="11"/>
      <c r="L1040" s="11"/>
      <c r="M1040" s="11"/>
      <c r="N1040" s="11"/>
      <c r="O1040" s="11"/>
    </row>
    <row r="1041" spans="2:15" ht="11.25" x14ac:dyDescent="0.2">
      <c r="B1041" s="11"/>
      <c r="C1041" s="11"/>
      <c r="D1041" s="11"/>
      <c r="E1041" s="11"/>
      <c r="F1041" s="11"/>
      <c r="G1041" s="11"/>
      <c r="H1041" s="11"/>
      <c r="I1041" s="11"/>
      <c r="J1041" s="11"/>
      <c r="K1041" s="11"/>
      <c r="L1041" s="11"/>
      <c r="M1041" s="11"/>
      <c r="N1041" s="11"/>
      <c r="O1041" s="11"/>
    </row>
    <row r="1042" spans="2:15" ht="11.25" x14ac:dyDescent="0.2">
      <c r="B1042" s="11"/>
      <c r="C1042" s="11"/>
      <c r="D1042" s="11"/>
      <c r="E1042" s="11"/>
      <c r="F1042" s="11"/>
      <c r="G1042" s="11"/>
      <c r="H1042" s="11"/>
      <c r="I1042" s="11"/>
      <c r="J1042" s="11"/>
      <c r="K1042" s="11"/>
      <c r="L1042" s="11"/>
      <c r="M1042" s="11"/>
      <c r="N1042" s="11"/>
      <c r="O1042" s="11"/>
    </row>
    <row r="1043" spans="2:15" ht="11.25" x14ac:dyDescent="0.2">
      <c r="B1043" s="11"/>
      <c r="C1043" s="11"/>
      <c r="D1043" s="11"/>
      <c r="E1043" s="11"/>
      <c r="F1043" s="11"/>
      <c r="G1043" s="11"/>
      <c r="H1043" s="11"/>
      <c r="I1043" s="11"/>
      <c r="J1043" s="11"/>
      <c r="K1043" s="11"/>
      <c r="L1043" s="11"/>
      <c r="M1043" s="11"/>
      <c r="N1043" s="11"/>
      <c r="O1043" s="11"/>
    </row>
    <row r="1044" spans="2:15" ht="11.25" x14ac:dyDescent="0.2">
      <c r="B1044" s="11"/>
      <c r="C1044" s="11"/>
      <c r="D1044" s="11"/>
      <c r="E1044" s="11"/>
      <c r="F1044" s="11"/>
      <c r="G1044" s="11"/>
      <c r="H1044" s="11"/>
      <c r="I1044" s="11"/>
      <c r="J1044" s="11"/>
      <c r="K1044" s="11"/>
      <c r="L1044" s="11"/>
      <c r="M1044" s="11"/>
      <c r="N1044" s="11"/>
      <c r="O1044" s="11"/>
    </row>
    <row r="1045" spans="2:15" ht="11.25" x14ac:dyDescent="0.2">
      <c r="B1045" s="11"/>
      <c r="C1045" s="11"/>
      <c r="D1045" s="11"/>
      <c r="E1045" s="11"/>
      <c r="F1045" s="11"/>
      <c r="G1045" s="11"/>
      <c r="H1045" s="11"/>
      <c r="I1045" s="11"/>
      <c r="J1045" s="11"/>
      <c r="K1045" s="11"/>
      <c r="L1045" s="11"/>
      <c r="M1045" s="11"/>
      <c r="N1045" s="11"/>
      <c r="O1045" s="11"/>
    </row>
    <row r="1046" spans="2:15" ht="11.25" x14ac:dyDescent="0.2">
      <c r="B1046" s="11"/>
      <c r="C1046" s="11"/>
      <c r="D1046" s="11"/>
      <c r="E1046" s="11"/>
      <c r="F1046" s="11"/>
      <c r="G1046" s="11"/>
      <c r="H1046" s="11"/>
      <c r="I1046" s="11"/>
      <c r="J1046" s="11"/>
      <c r="K1046" s="11"/>
      <c r="L1046" s="11"/>
      <c r="M1046" s="11"/>
      <c r="N1046" s="11"/>
      <c r="O1046" s="11"/>
    </row>
    <row r="1047" spans="2:15" ht="11.25" x14ac:dyDescent="0.2">
      <c r="B1047" s="11"/>
      <c r="C1047" s="11"/>
      <c r="D1047" s="11"/>
      <c r="E1047" s="11"/>
      <c r="F1047" s="11"/>
      <c r="G1047" s="11"/>
      <c r="H1047" s="11"/>
      <c r="I1047" s="11"/>
      <c r="J1047" s="11"/>
      <c r="K1047" s="11"/>
      <c r="L1047" s="11"/>
      <c r="M1047" s="11"/>
      <c r="N1047" s="11"/>
      <c r="O1047" s="11"/>
    </row>
    <row r="1048" spans="2:15" ht="11.25" x14ac:dyDescent="0.2">
      <c r="B1048" s="11"/>
      <c r="C1048" s="11"/>
      <c r="D1048" s="11"/>
      <c r="E1048" s="11"/>
      <c r="F1048" s="11"/>
      <c r="G1048" s="11"/>
      <c r="H1048" s="11"/>
      <c r="I1048" s="11"/>
      <c r="J1048" s="11"/>
      <c r="K1048" s="11"/>
      <c r="L1048" s="11"/>
      <c r="M1048" s="11"/>
      <c r="N1048" s="11"/>
      <c r="O1048" s="11"/>
    </row>
    <row r="1049" spans="2:15" ht="11.25" x14ac:dyDescent="0.2">
      <c r="B1049" s="11"/>
      <c r="C1049" s="11"/>
      <c r="D1049" s="11"/>
      <c r="E1049" s="11"/>
      <c r="F1049" s="11"/>
      <c r="G1049" s="11"/>
      <c r="H1049" s="11"/>
      <c r="I1049" s="11"/>
      <c r="J1049" s="11"/>
      <c r="K1049" s="11"/>
      <c r="L1049" s="11"/>
      <c r="M1049" s="11"/>
      <c r="N1049" s="11"/>
      <c r="O1049" s="11"/>
    </row>
    <row r="1050" spans="2:15" ht="11.25" x14ac:dyDescent="0.2">
      <c r="B1050" s="11"/>
      <c r="C1050" s="11"/>
      <c r="D1050" s="11"/>
      <c r="E1050" s="11"/>
      <c r="F1050" s="11"/>
      <c r="G1050" s="11"/>
      <c r="H1050" s="11"/>
      <c r="I1050" s="11"/>
      <c r="J1050" s="11"/>
      <c r="K1050" s="11"/>
      <c r="L1050" s="11"/>
      <c r="M1050" s="11"/>
      <c r="N1050" s="11"/>
      <c r="O1050" s="11"/>
    </row>
    <row r="1051" spans="2:15" ht="11.25" x14ac:dyDescent="0.2">
      <c r="B1051" s="11"/>
      <c r="C1051" s="11"/>
      <c r="D1051" s="11"/>
      <c r="E1051" s="11"/>
      <c r="F1051" s="11"/>
      <c r="G1051" s="11"/>
      <c r="H1051" s="11"/>
      <c r="I1051" s="11"/>
      <c r="J1051" s="11"/>
      <c r="K1051" s="11"/>
      <c r="L1051" s="11"/>
      <c r="M1051" s="11"/>
      <c r="N1051" s="11"/>
      <c r="O1051" s="11"/>
    </row>
    <row r="1052" spans="2:15" ht="11.25" x14ac:dyDescent="0.2">
      <c r="B1052" s="11"/>
      <c r="C1052" s="11"/>
      <c r="D1052" s="11"/>
      <c r="E1052" s="11"/>
      <c r="F1052" s="11"/>
      <c r="G1052" s="11"/>
      <c r="H1052" s="11"/>
      <c r="I1052" s="11"/>
      <c r="J1052" s="11"/>
      <c r="K1052" s="11"/>
      <c r="L1052" s="11"/>
      <c r="M1052" s="11"/>
      <c r="N1052" s="11"/>
      <c r="O1052" s="11"/>
    </row>
    <row r="1053" spans="2:15" ht="11.25" x14ac:dyDescent="0.2">
      <c r="B1053" s="11"/>
      <c r="C1053" s="11"/>
      <c r="D1053" s="11"/>
      <c r="E1053" s="11"/>
      <c r="F1053" s="11"/>
      <c r="G1053" s="11"/>
      <c r="H1053" s="11"/>
      <c r="I1053" s="11"/>
      <c r="J1053" s="11"/>
      <c r="K1053" s="11"/>
      <c r="L1053" s="11"/>
      <c r="M1053" s="11"/>
      <c r="N1053" s="11"/>
      <c r="O1053" s="11"/>
    </row>
    <row r="1054" spans="2:15" ht="11.25" x14ac:dyDescent="0.2">
      <c r="B1054" s="11"/>
      <c r="C1054" s="11"/>
      <c r="D1054" s="11"/>
      <c r="E1054" s="11"/>
      <c r="F1054" s="11"/>
      <c r="G1054" s="11"/>
      <c r="H1054" s="11"/>
      <c r="I1054" s="11"/>
      <c r="J1054" s="11"/>
      <c r="K1054" s="11"/>
      <c r="L1054" s="11"/>
      <c r="M1054" s="11"/>
      <c r="N1054" s="11"/>
      <c r="O1054" s="11"/>
    </row>
    <row r="1055" spans="2:15" ht="11.25" x14ac:dyDescent="0.2">
      <c r="B1055" s="11"/>
      <c r="C1055" s="11"/>
      <c r="D1055" s="11"/>
      <c r="E1055" s="11"/>
      <c r="F1055" s="11"/>
      <c r="G1055" s="11"/>
      <c r="H1055" s="11"/>
      <c r="I1055" s="11"/>
      <c r="J1055" s="11"/>
      <c r="K1055" s="11"/>
      <c r="L1055" s="11"/>
      <c r="M1055" s="11"/>
      <c r="N1055" s="11"/>
      <c r="O1055" s="11"/>
    </row>
    <row r="1056" spans="2:15" ht="11.25" x14ac:dyDescent="0.2">
      <c r="B1056" s="11"/>
      <c r="C1056" s="11"/>
      <c r="D1056" s="11"/>
      <c r="E1056" s="11"/>
      <c r="F1056" s="11"/>
      <c r="G1056" s="11"/>
      <c r="H1056" s="11"/>
      <c r="I1056" s="11"/>
      <c r="J1056" s="11"/>
      <c r="K1056" s="11"/>
      <c r="L1056" s="11"/>
      <c r="M1056" s="11"/>
      <c r="N1056" s="11"/>
      <c r="O1056" s="11"/>
    </row>
    <row r="1057" spans="2:15" ht="11.25" x14ac:dyDescent="0.2">
      <c r="B1057" s="11"/>
      <c r="C1057" s="11"/>
      <c r="D1057" s="11"/>
      <c r="E1057" s="11"/>
      <c r="F1057" s="11"/>
      <c r="G1057" s="11"/>
      <c r="H1057" s="11"/>
      <c r="I1057" s="11"/>
      <c r="J1057" s="11"/>
      <c r="K1057" s="11"/>
      <c r="L1057" s="11"/>
      <c r="M1057" s="11"/>
      <c r="N1057" s="11"/>
      <c r="O1057" s="11"/>
    </row>
    <row r="1058" spans="2:15" ht="11.25" x14ac:dyDescent="0.2">
      <c r="B1058" s="11"/>
      <c r="C1058" s="11"/>
      <c r="D1058" s="11"/>
      <c r="E1058" s="11"/>
      <c r="F1058" s="11"/>
      <c r="G1058" s="11"/>
      <c r="H1058" s="11"/>
      <c r="I1058" s="11"/>
      <c r="J1058" s="11"/>
      <c r="K1058" s="11"/>
      <c r="L1058" s="11"/>
      <c r="M1058" s="11"/>
      <c r="N1058" s="11"/>
      <c r="O1058" s="11"/>
    </row>
    <row r="1059" spans="2:15" ht="11.25" x14ac:dyDescent="0.2">
      <c r="B1059" s="11"/>
      <c r="C1059" s="11"/>
      <c r="D1059" s="11"/>
      <c r="E1059" s="11"/>
      <c r="F1059" s="11"/>
      <c r="G1059" s="11"/>
      <c r="H1059" s="11"/>
      <c r="I1059" s="11"/>
      <c r="J1059" s="11"/>
      <c r="K1059" s="11"/>
      <c r="L1059" s="11"/>
      <c r="M1059" s="11"/>
      <c r="N1059" s="11"/>
      <c r="O1059" s="11"/>
    </row>
    <row r="1060" spans="2:15" ht="11.25" x14ac:dyDescent="0.2">
      <c r="B1060" s="11"/>
      <c r="C1060" s="11"/>
      <c r="D1060" s="11"/>
      <c r="E1060" s="11"/>
      <c r="F1060" s="11"/>
      <c r="G1060" s="11"/>
      <c r="H1060" s="11"/>
      <c r="I1060" s="11"/>
      <c r="J1060" s="11"/>
      <c r="K1060" s="11"/>
      <c r="L1060" s="11"/>
      <c r="M1060" s="11"/>
      <c r="N1060" s="11"/>
      <c r="O1060" s="11"/>
    </row>
    <row r="1061" spans="2:15" ht="11.25" x14ac:dyDescent="0.2">
      <c r="B1061" s="11"/>
      <c r="C1061" s="11"/>
      <c r="D1061" s="11"/>
      <c r="E1061" s="11"/>
      <c r="F1061" s="11"/>
      <c r="G1061" s="11"/>
      <c r="H1061" s="11"/>
      <c r="I1061" s="11"/>
      <c r="J1061" s="11"/>
      <c r="K1061" s="11"/>
      <c r="L1061" s="11"/>
      <c r="M1061" s="11"/>
      <c r="N1061" s="11"/>
      <c r="O1061" s="11"/>
    </row>
    <row r="1062" spans="2:15" ht="11.25" x14ac:dyDescent="0.2">
      <c r="B1062" s="11"/>
      <c r="C1062" s="11"/>
      <c r="D1062" s="11"/>
      <c r="E1062" s="11"/>
      <c r="F1062" s="11"/>
      <c r="G1062" s="11"/>
      <c r="H1062" s="11"/>
      <c r="I1062" s="11"/>
      <c r="J1062" s="11"/>
      <c r="K1062" s="11"/>
      <c r="L1062" s="11"/>
      <c r="M1062" s="11"/>
      <c r="N1062" s="11"/>
      <c r="O1062" s="11"/>
    </row>
    <row r="1063" spans="2:15" ht="11.25" x14ac:dyDescent="0.2">
      <c r="B1063" s="11"/>
      <c r="C1063" s="11"/>
      <c r="D1063" s="11"/>
      <c r="E1063" s="11"/>
      <c r="F1063" s="11"/>
      <c r="G1063" s="11"/>
      <c r="H1063" s="11"/>
      <c r="I1063" s="11"/>
      <c r="J1063" s="11"/>
      <c r="K1063" s="11"/>
      <c r="L1063" s="11"/>
      <c r="M1063" s="11"/>
      <c r="N1063" s="11"/>
      <c r="O1063" s="11"/>
    </row>
    <row r="1064" spans="2:15" ht="11.25" x14ac:dyDescent="0.2">
      <c r="B1064" s="11"/>
      <c r="C1064" s="11"/>
      <c r="D1064" s="11"/>
      <c r="E1064" s="11"/>
      <c r="F1064" s="11"/>
      <c r="G1064" s="11"/>
      <c r="H1064" s="11"/>
      <c r="I1064" s="11"/>
      <c r="J1064" s="11"/>
      <c r="K1064" s="11"/>
      <c r="L1064" s="11"/>
      <c r="M1064" s="11"/>
      <c r="N1064" s="11"/>
      <c r="O1064" s="11"/>
    </row>
    <row r="1065" spans="2:15" ht="11.25" x14ac:dyDescent="0.2">
      <c r="B1065" s="11"/>
      <c r="C1065" s="11"/>
      <c r="D1065" s="11"/>
      <c r="E1065" s="11"/>
      <c r="F1065" s="11"/>
      <c r="G1065" s="11"/>
      <c r="H1065" s="11"/>
      <c r="I1065" s="11"/>
      <c r="J1065" s="11"/>
      <c r="K1065" s="11"/>
      <c r="L1065" s="11"/>
      <c r="M1065" s="11"/>
      <c r="N1065" s="11"/>
      <c r="O1065" s="11"/>
    </row>
    <row r="1066" spans="2:15" ht="11.25" x14ac:dyDescent="0.2">
      <c r="B1066" s="11"/>
      <c r="C1066" s="11"/>
      <c r="D1066" s="11"/>
      <c r="E1066" s="11"/>
      <c r="F1066" s="11"/>
      <c r="G1066" s="11"/>
      <c r="H1066" s="11"/>
      <c r="I1066" s="11"/>
      <c r="J1066" s="11"/>
      <c r="K1066" s="11"/>
      <c r="L1066" s="11"/>
      <c r="M1066" s="11"/>
      <c r="N1066" s="11"/>
      <c r="O1066" s="11"/>
    </row>
    <row r="1067" spans="2:15" ht="11.25" x14ac:dyDescent="0.2">
      <c r="B1067" s="11"/>
      <c r="C1067" s="11"/>
      <c r="D1067" s="11"/>
      <c r="E1067" s="11"/>
      <c r="F1067" s="11"/>
      <c r="G1067" s="11"/>
      <c r="H1067" s="11"/>
      <c r="I1067" s="11"/>
      <c r="J1067" s="11"/>
      <c r="K1067" s="11"/>
      <c r="L1067" s="11"/>
      <c r="M1067" s="11"/>
      <c r="N1067" s="11"/>
      <c r="O1067" s="11"/>
    </row>
    <row r="1068" spans="2:15" ht="11.25" x14ac:dyDescent="0.2">
      <c r="B1068" s="11"/>
      <c r="C1068" s="11"/>
      <c r="D1068" s="11"/>
      <c r="E1068" s="11"/>
      <c r="F1068" s="11"/>
      <c r="G1068" s="11"/>
      <c r="H1068" s="11"/>
      <c r="I1068" s="11"/>
      <c r="J1068" s="11"/>
      <c r="K1068" s="11"/>
      <c r="L1068" s="11"/>
      <c r="M1068" s="11"/>
      <c r="N1068" s="11"/>
      <c r="O1068" s="11"/>
    </row>
    <row r="1069" spans="2:15" ht="11.25" x14ac:dyDescent="0.2">
      <c r="B1069" s="11"/>
      <c r="C1069" s="11"/>
      <c r="D1069" s="11"/>
      <c r="E1069" s="11"/>
      <c r="F1069" s="11"/>
      <c r="G1069" s="11"/>
      <c r="H1069" s="11"/>
      <c r="I1069" s="11"/>
      <c r="J1069" s="11"/>
      <c r="K1069" s="11"/>
      <c r="L1069" s="11"/>
      <c r="M1069" s="11"/>
      <c r="N1069" s="11"/>
      <c r="O1069" s="11"/>
    </row>
    <row r="1070" spans="2:15" ht="11.25" x14ac:dyDescent="0.2">
      <c r="B1070" s="11"/>
      <c r="C1070" s="11"/>
      <c r="D1070" s="11"/>
      <c r="E1070" s="11"/>
      <c r="F1070" s="11"/>
      <c r="G1070" s="11"/>
      <c r="H1070" s="11"/>
      <c r="I1070" s="11"/>
      <c r="J1070" s="11"/>
      <c r="K1070" s="11"/>
      <c r="L1070" s="11"/>
      <c r="M1070" s="11"/>
      <c r="N1070" s="11"/>
      <c r="O1070" s="11"/>
    </row>
    <row r="1071" spans="2:15" ht="11.25" x14ac:dyDescent="0.2">
      <c r="B1071" s="11"/>
      <c r="C1071" s="11"/>
      <c r="D1071" s="11"/>
      <c r="E1071" s="11"/>
      <c r="F1071" s="11"/>
      <c r="G1071" s="11"/>
      <c r="H1071" s="11"/>
      <c r="I1071" s="11"/>
      <c r="J1071" s="11"/>
      <c r="K1071" s="11"/>
      <c r="L1071" s="11"/>
      <c r="M1071" s="11"/>
      <c r="N1071" s="11"/>
      <c r="O1071" s="11"/>
    </row>
    <row r="1072" spans="2:15" ht="11.25" x14ac:dyDescent="0.2">
      <c r="B1072" s="11"/>
      <c r="C1072" s="11"/>
      <c r="D1072" s="11"/>
      <c r="E1072" s="11"/>
      <c r="F1072" s="11"/>
      <c r="G1072" s="11"/>
      <c r="H1072" s="11"/>
      <c r="I1072" s="11"/>
      <c r="J1072" s="11"/>
      <c r="K1072" s="11"/>
      <c r="L1072" s="11"/>
      <c r="M1072" s="11"/>
      <c r="N1072" s="11"/>
      <c r="O1072" s="11"/>
    </row>
    <row r="1073" spans="2:15" ht="11.25" x14ac:dyDescent="0.2">
      <c r="B1073" s="11"/>
      <c r="C1073" s="11"/>
      <c r="D1073" s="11"/>
      <c r="E1073" s="11"/>
      <c r="F1073" s="11"/>
      <c r="G1073" s="11"/>
      <c r="H1073" s="11"/>
      <c r="I1073" s="11"/>
      <c r="J1073" s="11"/>
      <c r="K1073" s="11"/>
      <c r="L1073" s="11"/>
      <c r="M1073" s="11"/>
      <c r="N1073" s="11"/>
      <c r="O1073" s="11"/>
    </row>
    <row r="1074" spans="2:15" ht="11.25" x14ac:dyDescent="0.2">
      <c r="B1074" s="11"/>
      <c r="C1074" s="11"/>
      <c r="D1074" s="11"/>
      <c r="E1074" s="11"/>
      <c r="F1074" s="11"/>
      <c r="G1074" s="11"/>
      <c r="H1074" s="11"/>
      <c r="I1074" s="11"/>
      <c r="J1074" s="11"/>
      <c r="K1074" s="11"/>
      <c r="L1074" s="11"/>
      <c r="M1074" s="11"/>
      <c r="N1074" s="11"/>
      <c r="O1074" s="11"/>
    </row>
    <row r="1075" spans="2:15" ht="11.25" x14ac:dyDescent="0.2">
      <c r="B1075" s="11"/>
      <c r="C1075" s="11"/>
      <c r="D1075" s="11"/>
      <c r="E1075" s="11"/>
      <c r="F1075" s="11"/>
      <c r="G1075" s="11"/>
      <c r="H1075" s="11"/>
      <c r="I1075" s="11"/>
      <c r="J1075" s="11"/>
      <c r="K1075" s="11"/>
      <c r="L1075" s="11"/>
      <c r="M1075" s="11"/>
      <c r="N1075" s="11"/>
      <c r="O1075" s="11"/>
    </row>
    <row r="1076" spans="2:15" ht="11.25" x14ac:dyDescent="0.2">
      <c r="B1076" s="11"/>
      <c r="C1076" s="11"/>
      <c r="D1076" s="11"/>
      <c r="E1076" s="11"/>
      <c r="F1076" s="11"/>
      <c r="G1076" s="11"/>
      <c r="H1076" s="11"/>
      <c r="I1076" s="11"/>
      <c r="J1076" s="11"/>
      <c r="K1076" s="11"/>
      <c r="L1076" s="11"/>
      <c r="M1076" s="11"/>
      <c r="N1076" s="11"/>
      <c r="O1076" s="11"/>
    </row>
    <row r="1077" spans="2:15" ht="11.25" x14ac:dyDescent="0.2">
      <c r="B1077" s="11"/>
      <c r="C1077" s="11"/>
      <c r="D1077" s="11"/>
      <c r="E1077" s="11"/>
      <c r="F1077" s="11"/>
      <c r="G1077" s="11"/>
      <c r="H1077" s="11"/>
      <c r="I1077" s="11"/>
      <c r="J1077" s="11"/>
      <c r="K1077" s="11"/>
      <c r="L1077" s="11"/>
      <c r="M1077" s="11"/>
      <c r="N1077" s="11"/>
      <c r="O1077" s="11"/>
    </row>
    <row r="1078" spans="2:15" ht="11.25" x14ac:dyDescent="0.2">
      <c r="B1078" s="11"/>
      <c r="C1078" s="11"/>
      <c r="D1078" s="11"/>
      <c r="E1078" s="11"/>
      <c r="F1078" s="11"/>
      <c r="G1078" s="11"/>
      <c r="H1078" s="11"/>
      <c r="I1078" s="11"/>
      <c r="J1078" s="11"/>
      <c r="K1078" s="11"/>
      <c r="L1078" s="11"/>
      <c r="M1078" s="11"/>
      <c r="N1078" s="11"/>
      <c r="O1078" s="11"/>
    </row>
    <row r="1079" spans="2:15" ht="11.25" x14ac:dyDescent="0.2">
      <c r="B1079" s="11"/>
      <c r="C1079" s="11"/>
      <c r="D1079" s="11"/>
      <c r="E1079" s="11"/>
      <c r="F1079" s="11"/>
      <c r="G1079" s="11"/>
      <c r="H1079" s="11"/>
      <c r="I1079" s="11"/>
      <c r="J1079" s="11"/>
      <c r="K1079" s="11"/>
      <c r="L1079" s="11"/>
      <c r="M1079" s="11"/>
      <c r="N1079" s="11"/>
      <c r="O1079" s="11"/>
    </row>
    <row r="1080" spans="2:15" ht="11.25" x14ac:dyDescent="0.2">
      <c r="B1080" s="11"/>
      <c r="C1080" s="11"/>
      <c r="D1080" s="11"/>
      <c r="E1080" s="11"/>
      <c r="F1080" s="11"/>
      <c r="G1080" s="11"/>
      <c r="H1080" s="11"/>
      <c r="I1080" s="11"/>
      <c r="J1080" s="11"/>
      <c r="K1080" s="11"/>
      <c r="L1080" s="11"/>
      <c r="M1080" s="11"/>
      <c r="N1080" s="11"/>
      <c r="O1080" s="11"/>
    </row>
    <row r="1081" spans="2:15" ht="11.25" x14ac:dyDescent="0.2">
      <c r="B1081" s="11"/>
      <c r="C1081" s="11"/>
      <c r="D1081" s="11"/>
      <c r="E1081" s="11"/>
      <c r="F1081" s="11"/>
      <c r="G1081" s="11"/>
      <c r="H1081" s="11"/>
      <c r="I1081" s="11"/>
      <c r="J1081" s="11"/>
      <c r="K1081" s="11"/>
      <c r="L1081" s="11"/>
      <c r="M1081" s="11"/>
      <c r="N1081" s="11"/>
      <c r="O1081" s="11"/>
    </row>
    <row r="1082" spans="2:15" ht="11.25" x14ac:dyDescent="0.2">
      <c r="B1082" s="11"/>
      <c r="C1082" s="11"/>
      <c r="D1082" s="11"/>
      <c r="E1082" s="11"/>
      <c r="F1082" s="11"/>
      <c r="G1082" s="11"/>
      <c r="H1082" s="11"/>
      <c r="I1082" s="11"/>
      <c r="J1082" s="11"/>
      <c r="K1082" s="11"/>
      <c r="L1082" s="11"/>
      <c r="M1082" s="11"/>
      <c r="N1082" s="11"/>
      <c r="O1082" s="11"/>
    </row>
    <row r="1083" spans="2:15" ht="11.25" x14ac:dyDescent="0.2">
      <c r="B1083" s="11"/>
      <c r="C1083" s="11"/>
      <c r="D1083" s="11"/>
      <c r="E1083" s="11"/>
      <c r="F1083" s="11"/>
      <c r="G1083" s="11"/>
      <c r="H1083" s="11"/>
      <c r="I1083" s="11"/>
      <c r="J1083" s="11"/>
      <c r="K1083" s="11"/>
      <c r="L1083" s="11"/>
      <c r="M1083" s="11"/>
      <c r="N1083" s="11"/>
      <c r="O1083" s="11"/>
    </row>
    <row r="1084" spans="2:15" ht="11.25" x14ac:dyDescent="0.2">
      <c r="B1084" s="11"/>
      <c r="C1084" s="11"/>
      <c r="D1084" s="11"/>
      <c r="E1084" s="11"/>
      <c r="F1084" s="11"/>
      <c r="G1084" s="11"/>
      <c r="H1084" s="11"/>
      <c r="I1084" s="11"/>
      <c r="J1084" s="11"/>
      <c r="K1084" s="11"/>
      <c r="L1084" s="11"/>
      <c r="M1084" s="11"/>
      <c r="N1084" s="11"/>
      <c r="O1084" s="11"/>
    </row>
    <row r="1085" spans="2:15" ht="11.25" x14ac:dyDescent="0.2">
      <c r="B1085" s="11"/>
      <c r="C1085" s="11"/>
      <c r="D1085" s="11"/>
      <c r="E1085" s="11"/>
      <c r="F1085" s="11"/>
      <c r="G1085" s="11"/>
      <c r="H1085" s="11"/>
      <c r="I1085" s="11"/>
      <c r="J1085" s="11"/>
      <c r="K1085" s="11"/>
      <c r="L1085" s="11"/>
      <c r="M1085" s="11"/>
      <c r="N1085" s="11"/>
      <c r="O1085" s="11"/>
    </row>
    <row r="1086" spans="2:15" ht="11.25" x14ac:dyDescent="0.2">
      <c r="B1086" s="11"/>
      <c r="C1086" s="11"/>
      <c r="D1086" s="11"/>
      <c r="E1086" s="11"/>
      <c r="F1086" s="11"/>
      <c r="G1086" s="11"/>
      <c r="H1086" s="11"/>
      <c r="I1086" s="11"/>
      <c r="J1086" s="11"/>
      <c r="K1086" s="11"/>
      <c r="L1086" s="11"/>
      <c r="M1086" s="11"/>
      <c r="N1086" s="11"/>
      <c r="O1086" s="11"/>
    </row>
    <row r="1087" spans="2:15" ht="11.25" x14ac:dyDescent="0.2">
      <c r="B1087" s="11"/>
      <c r="C1087" s="11"/>
      <c r="D1087" s="11"/>
      <c r="E1087" s="11"/>
      <c r="F1087" s="11"/>
      <c r="G1087" s="11"/>
      <c r="H1087" s="11"/>
      <c r="I1087" s="11"/>
      <c r="J1087" s="11"/>
      <c r="K1087" s="11"/>
      <c r="L1087" s="11"/>
      <c r="M1087" s="11"/>
      <c r="N1087" s="11"/>
      <c r="O1087" s="11"/>
    </row>
    <row r="1088" spans="2:15" ht="11.25" x14ac:dyDescent="0.2">
      <c r="B1088" s="11"/>
      <c r="C1088" s="11"/>
      <c r="D1088" s="11"/>
      <c r="E1088" s="11"/>
      <c r="F1088" s="11"/>
      <c r="G1088" s="11"/>
      <c r="H1088" s="11"/>
      <c r="I1088" s="11"/>
      <c r="J1088" s="11"/>
      <c r="K1088" s="11"/>
      <c r="L1088" s="11"/>
      <c r="M1088" s="11"/>
      <c r="N1088" s="11"/>
      <c r="O1088" s="11"/>
    </row>
    <row r="1089" spans="2:15" ht="11.25" x14ac:dyDescent="0.2">
      <c r="B1089" s="11"/>
      <c r="C1089" s="11"/>
      <c r="D1089" s="11"/>
      <c r="E1089" s="11"/>
      <c r="F1089" s="11"/>
      <c r="G1089" s="11"/>
      <c r="H1089" s="11"/>
      <c r="I1089" s="11"/>
      <c r="J1089" s="11"/>
      <c r="K1089" s="11"/>
      <c r="L1089" s="11"/>
      <c r="M1089" s="11"/>
      <c r="N1089" s="11"/>
      <c r="O1089" s="11"/>
    </row>
    <row r="1090" spans="2:15" ht="11.25" x14ac:dyDescent="0.2">
      <c r="B1090" s="11"/>
      <c r="C1090" s="11"/>
      <c r="D1090" s="11"/>
      <c r="E1090" s="11"/>
      <c r="F1090" s="11"/>
      <c r="G1090" s="11"/>
      <c r="H1090" s="11"/>
      <c r="I1090" s="11"/>
      <c r="J1090" s="11"/>
      <c r="K1090" s="11"/>
      <c r="L1090" s="11"/>
      <c r="M1090" s="11"/>
      <c r="N1090" s="11"/>
      <c r="O1090" s="11"/>
    </row>
    <row r="1091" spans="2:15" ht="11.25" x14ac:dyDescent="0.2">
      <c r="B1091" s="11"/>
      <c r="C1091" s="11"/>
      <c r="D1091" s="11"/>
      <c r="E1091" s="11"/>
      <c r="F1091" s="11"/>
      <c r="G1091" s="11"/>
      <c r="H1091" s="11"/>
      <c r="I1091" s="11"/>
      <c r="J1091" s="11"/>
      <c r="K1091" s="11"/>
      <c r="L1091" s="11"/>
      <c r="M1091" s="11"/>
      <c r="N1091" s="11"/>
      <c r="O1091" s="11"/>
    </row>
    <row r="1092" spans="2:15" ht="11.25" x14ac:dyDescent="0.2">
      <c r="B1092" s="11"/>
      <c r="C1092" s="11"/>
      <c r="D1092" s="11"/>
      <c r="E1092" s="11"/>
      <c r="F1092" s="11"/>
      <c r="G1092" s="11"/>
      <c r="H1092" s="11"/>
      <c r="I1092" s="11"/>
      <c r="J1092" s="11"/>
      <c r="K1092" s="11"/>
      <c r="L1092" s="11"/>
      <c r="M1092" s="11"/>
      <c r="N1092" s="11"/>
      <c r="O1092" s="11"/>
    </row>
    <row r="1093" spans="2:15" ht="11.25" x14ac:dyDescent="0.2">
      <c r="B1093" s="11"/>
      <c r="C1093" s="11"/>
      <c r="D1093" s="11"/>
      <c r="E1093" s="11"/>
      <c r="F1093" s="11"/>
      <c r="G1093" s="11"/>
      <c r="H1093" s="11"/>
      <c r="I1093" s="11"/>
      <c r="J1093" s="11"/>
      <c r="K1093" s="11"/>
      <c r="L1093" s="11"/>
      <c r="M1093" s="11"/>
      <c r="N1093" s="11"/>
      <c r="O1093" s="11"/>
    </row>
    <row r="1094" spans="2:15" ht="11.25" x14ac:dyDescent="0.2">
      <c r="B1094" s="11"/>
      <c r="C1094" s="11"/>
      <c r="D1094" s="11"/>
      <c r="E1094" s="11"/>
      <c r="F1094" s="11"/>
      <c r="G1094" s="11"/>
      <c r="H1094" s="11"/>
      <c r="I1094" s="11"/>
      <c r="J1094" s="11"/>
      <c r="K1094" s="11"/>
      <c r="L1094" s="11"/>
      <c r="M1094" s="11"/>
      <c r="N1094" s="11"/>
      <c r="O1094" s="11"/>
    </row>
    <row r="1095" spans="2:15" ht="11.25" x14ac:dyDescent="0.2">
      <c r="B1095" s="11"/>
      <c r="C1095" s="11"/>
      <c r="D1095" s="11"/>
      <c r="E1095" s="11"/>
      <c r="F1095" s="11"/>
      <c r="G1095" s="11"/>
      <c r="H1095" s="11"/>
      <c r="I1095" s="11"/>
      <c r="J1095" s="11"/>
      <c r="K1095" s="11"/>
      <c r="L1095" s="11"/>
      <c r="M1095" s="11"/>
      <c r="N1095" s="11"/>
      <c r="O1095" s="11"/>
    </row>
    <row r="1096" spans="2:15" ht="11.25" x14ac:dyDescent="0.2">
      <c r="B1096" s="11"/>
      <c r="C1096" s="11"/>
      <c r="D1096" s="11"/>
      <c r="E1096" s="11"/>
      <c r="F1096" s="11"/>
      <c r="G1096" s="11"/>
      <c r="H1096" s="11"/>
      <c r="I1096" s="11"/>
      <c r="J1096" s="11"/>
      <c r="K1096" s="11"/>
      <c r="L1096" s="11"/>
      <c r="M1096" s="11"/>
      <c r="N1096" s="11"/>
      <c r="O1096" s="11"/>
    </row>
    <row r="1097" spans="2:15" ht="11.25" x14ac:dyDescent="0.2">
      <c r="B1097" s="11"/>
      <c r="C1097" s="11"/>
      <c r="D1097" s="11"/>
      <c r="E1097" s="11"/>
      <c r="F1097" s="11"/>
      <c r="G1097" s="11"/>
      <c r="H1097" s="11"/>
      <c r="I1097" s="11"/>
      <c r="J1097" s="11"/>
      <c r="K1097" s="11"/>
      <c r="L1097" s="11"/>
      <c r="M1097" s="11"/>
      <c r="N1097" s="11"/>
      <c r="O1097" s="11"/>
    </row>
    <row r="1098" spans="2:15" ht="11.25" x14ac:dyDescent="0.2">
      <c r="B1098" s="11"/>
      <c r="C1098" s="11"/>
      <c r="D1098" s="11"/>
      <c r="E1098" s="11"/>
      <c r="F1098" s="11"/>
      <c r="G1098" s="11"/>
      <c r="H1098" s="11"/>
      <c r="I1098" s="11"/>
      <c r="J1098" s="11"/>
      <c r="K1098" s="11"/>
      <c r="L1098" s="11"/>
      <c r="M1098" s="11"/>
      <c r="N1098" s="11"/>
      <c r="O1098" s="11"/>
    </row>
    <row r="1099" spans="2:15" ht="11.25" x14ac:dyDescent="0.2">
      <c r="B1099" s="11"/>
      <c r="C1099" s="11"/>
      <c r="D1099" s="11"/>
      <c r="E1099" s="11"/>
      <c r="F1099" s="11"/>
      <c r="G1099" s="11"/>
      <c r="H1099" s="11"/>
      <c r="I1099" s="11"/>
      <c r="J1099" s="11"/>
      <c r="K1099" s="11"/>
      <c r="L1099" s="11"/>
      <c r="M1099" s="11"/>
      <c r="N1099" s="11"/>
      <c r="O1099" s="11"/>
    </row>
    <row r="1100" spans="2:15" ht="11.25" x14ac:dyDescent="0.2">
      <c r="B1100" s="11"/>
      <c r="C1100" s="11"/>
      <c r="D1100" s="11"/>
      <c r="E1100" s="11"/>
      <c r="F1100" s="11"/>
      <c r="G1100" s="11"/>
      <c r="H1100" s="11"/>
      <c r="I1100" s="11"/>
      <c r="J1100" s="11"/>
      <c r="K1100" s="11"/>
      <c r="L1100" s="11"/>
      <c r="M1100" s="11"/>
      <c r="N1100" s="11"/>
      <c r="O1100" s="11"/>
    </row>
    <row r="1101" spans="2:15" ht="11.25" x14ac:dyDescent="0.2">
      <c r="B1101" s="11"/>
      <c r="C1101" s="11"/>
      <c r="D1101" s="11"/>
      <c r="E1101" s="11"/>
      <c r="F1101" s="11"/>
      <c r="G1101" s="11"/>
      <c r="H1101" s="11"/>
      <c r="I1101" s="11"/>
      <c r="J1101" s="11"/>
      <c r="K1101" s="11"/>
      <c r="L1101" s="11"/>
      <c r="M1101" s="11"/>
      <c r="N1101" s="11"/>
      <c r="O1101" s="11"/>
    </row>
    <row r="1102" spans="2:15" ht="11.25" x14ac:dyDescent="0.2">
      <c r="B1102" s="11"/>
      <c r="C1102" s="11"/>
      <c r="D1102" s="11"/>
      <c r="E1102" s="11"/>
      <c r="F1102" s="11"/>
      <c r="G1102" s="11"/>
      <c r="H1102" s="11"/>
      <c r="I1102" s="11"/>
      <c r="J1102" s="11"/>
      <c r="K1102" s="11"/>
      <c r="L1102" s="11"/>
      <c r="M1102" s="11"/>
      <c r="N1102" s="11"/>
      <c r="O1102" s="11"/>
    </row>
    <row r="1103" spans="2:15" ht="11.25" x14ac:dyDescent="0.2">
      <c r="B1103" s="11"/>
      <c r="C1103" s="11"/>
      <c r="D1103" s="11"/>
      <c r="E1103" s="11"/>
      <c r="F1103" s="11"/>
      <c r="G1103" s="11"/>
      <c r="H1103" s="11"/>
      <c r="I1103" s="11"/>
      <c r="J1103" s="11"/>
      <c r="K1103" s="11"/>
      <c r="L1103" s="11"/>
      <c r="M1103" s="11"/>
      <c r="N1103" s="11"/>
      <c r="O1103" s="11"/>
    </row>
    <row r="1104" spans="2:15" ht="11.25" x14ac:dyDescent="0.2">
      <c r="B1104" s="11"/>
      <c r="C1104" s="11"/>
      <c r="D1104" s="11"/>
      <c r="E1104" s="11"/>
      <c r="F1104" s="11"/>
      <c r="G1104" s="11"/>
      <c r="H1104" s="11"/>
      <c r="I1104" s="11"/>
      <c r="J1104" s="11"/>
      <c r="K1104" s="11"/>
      <c r="L1104" s="11"/>
      <c r="M1104" s="11"/>
      <c r="N1104" s="11"/>
      <c r="O1104" s="11"/>
    </row>
    <row r="1105" spans="2:15" ht="11.25" x14ac:dyDescent="0.2">
      <c r="B1105" s="11"/>
      <c r="C1105" s="11"/>
      <c r="D1105" s="11"/>
      <c r="E1105" s="11"/>
      <c r="F1105" s="11"/>
      <c r="G1105" s="11"/>
      <c r="H1105" s="11"/>
      <c r="I1105" s="11"/>
      <c r="J1105" s="11"/>
      <c r="K1105" s="11"/>
      <c r="L1105" s="11"/>
      <c r="M1105" s="11"/>
      <c r="N1105" s="11"/>
      <c r="O1105" s="11"/>
    </row>
    <row r="1106" spans="2:15" ht="11.25" x14ac:dyDescent="0.2">
      <c r="B1106" s="11"/>
      <c r="C1106" s="11"/>
      <c r="D1106" s="11"/>
      <c r="E1106" s="11"/>
      <c r="F1106" s="11"/>
      <c r="G1106" s="11"/>
      <c r="H1106" s="11"/>
      <c r="I1106" s="11"/>
      <c r="J1106" s="11"/>
      <c r="K1106" s="11"/>
      <c r="L1106" s="11"/>
      <c r="M1106" s="11"/>
      <c r="N1106" s="11"/>
      <c r="O1106" s="11"/>
    </row>
    <row r="1107" spans="2:15" ht="11.25" x14ac:dyDescent="0.2">
      <c r="B1107" s="11"/>
      <c r="C1107" s="11"/>
      <c r="D1107" s="11"/>
      <c r="E1107" s="11"/>
      <c r="F1107" s="11"/>
      <c r="G1107" s="11"/>
      <c r="H1107" s="11"/>
      <c r="I1107" s="11"/>
      <c r="J1107" s="11"/>
      <c r="K1107" s="11"/>
      <c r="L1107" s="11"/>
      <c r="M1107" s="11"/>
      <c r="N1107" s="11"/>
      <c r="O1107" s="11"/>
    </row>
    <row r="1108" spans="2:15" ht="11.25" x14ac:dyDescent="0.2">
      <c r="B1108" s="11"/>
      <c r="C1108" s="11"/>
      <c r="D1108" s="11"/>
      <c r="E1108" s="11"/>
      <c r="F1108" s="11"/>
      <c r="G1108" s="11"/>
      <c r="H1108" s="11"/>
      <c r="I1108" s="11"/>
      <c r="J1108" s="11"/>
      <c r="K1108" s="11"/>
      <c r="L1108" s="11"/>
      <c r="M1108" s="11"/>
      <c r="N1108" s="11"/>
      <c r="O1108" s="11"/>
    </row>
    <row r="1109" spans="2:15" ht="11.25" x14ac:dyDescent="0.2">
      <c r="B1109" s="11"/>
      <c r="C1109" s="11"/>
      <c r="D1109" s="11"/>
      <c r="E1109" s="11"/>
      <c r="F1109" s="11"/>
      <c r="G1109" s="11"/>
      <c r="H1109" s="11"/>
      <c r="I1109" s="11"/>
      <c r="J1109" s="11"/>
      <c r="K1109" s="11"/>
      <c r="L1109" s="11"/>
      <c r="M1109" s="11"/>
      <c r="N1109" s="11"/>
      <c r="O1109" s="11"/>
    </row>
    <row r="1110" spans="2:15" ht="11.25" x14ac:dyDescent="0.2">
      <c r="B1110" s="11"/>
      <c r="C1110" s="11"/>
      <c r="D1110" s="11"/>
      <c r="E1110" s="11"/>
      <c r="F1110" s="11"/>
      <c r="G1110" s="11"/>
      <c r="H1110" s="11"/>
      <c r="I1110" s="11"/>
      <c r="J1110" s="11"/>
      <c r="K1110" s="11"/>
      <c r="L1110" s="11"/>
      <c r="M1110" s="11"/>
      <c r="N1110" s="11"/>
      <c r="O1110" s="11"/>
    </row>
    <row r="1111" spans="2:15" ht="11.25" x14ac:dyDescent="0.2">
      <c r="B1111" s="11"/>
      <c r="C1111" s="11"/>
      <c r="D1111" s="11"/>
      <c r="E1111" s="11"/>
      <c r="F1111" s="11"/>
      <c r="G1111" s="11"/>
      <c r="H1111" s="11"/>
      <c r="I1111" s="11"/>
      <c r="J1111" s="11"/>
      <c r="K1111" s="11"/>
      <c r="L1111" s="11"/>
      <c r="M1111" s="11"/>
      <c r="N1111" s="11"/>
      <c r="O1111" s="11"/>
    </row>
    <row r="1112" spans="2:15" ht="11.25" x14ac:dyDescent="0.2">
      <c r="B1112" s="11"/>
      <c r="C1112" s="11"/>
      <c r="D1112" s="11"/>
      <c r="E1112" s="11"/>
      <c r="F1112" s="11"/>
      <c r="G1112" s="11"/>
      <c r="H1112" s="11"/>
      <c r="I1112" s="11"/>
      <c r="J1112" s="11"/>
      <c r="K1112" s="11"/>
      <c r="L1112" s="11"/>
      <c r="M1112" s="11"/>
      <c r="N1112" s="11"/>
      <c r="O1112" s="11"/>
    </row>
    <row r="1113" spans="2:15" ht="11.25" x14ac:dyDescent="0.2">
      <c r="B1113" s="11"/>
      <c r="C1113" s="11"/>
      <c r="D1113" s="11"/>
      <c r="E1113" s="11"/>
      <c r="F1113" s="11"/>
      <c r="G1113" s="11"/>
      <c r="H1113" s="11"/>
      <c r="I1113" s="11"/>
      <c r="J1113" s="11"/>
      <c r="K1113" s="11"/>
      <c r="L1113" s="11"/>
      <c r="M1113" s="11"/>
      <c r="N1113" s="11"/>
      <c r="O1113" s="11"/>
    </row>
    <row r="1114" spans="2:15" ht="11.25" x14ac:dyDescent="0.2">
      <c r="B1114" s="11"/>
      <c r="C1114" s="11"/>
      <c r="D1114" s="11"/>
      <c r="E1114" s="11"/>
      <c r="F1114" s="11"/>
      <c r="G1114" s="11"/>
      <c r="H1114" s="11"/>
      <c r="I1114" s="11"/>
      <c r="J1114" s="11"/>
      <c r="K1114" s="11"/>
      <c r="L1114" s="11"/>
      <c r="M1114" s="11"/>
      <c r="N1114" s="11"/>
      <c r="O1114" s="11"/>
    </row>
    <row r="1115" spans="2:15" ht="11.25" x14ac:dyDescent="0.2">
      <c r="B1115" s="11"/>
      <c r="C1115" s="11"/>
      <c r="D1115" s="11"/>
      <c r="E1115" s="11"/>
      <c r="F1115" s="11"/>
      <c r="G1115" s="11"/>
      <c r="H1115" s="11"/>
      <c r="I1115" s="11"/>
      <c r="J1115" s="11"/>
      <c r="K1115" s="11"/>
      <c r="L1115" s="11"/>
      <c r="M1115" s="11"/>
      <c r="N1115" s="11"/>
      <c r="O1115" s="11"/>
    </row>
    <row r="1116" spans="2:15" ht="11.25" x14ac:dyDescent="0.2">
      <c r="B1116" s="11"/>
      <c r="C1116" s="11"/>
      <c r="D1116" s="11"/>
      <c r="E1116" s="11"/>
      <c r="F1116" s="11"/>
      <c r="G1116" s="11"/>
      <c r="H1116" s="11"/>
      <c r="I1116" s="11"/>
      <c r="J1116" s="11"/>
      <c r="K1116" s="11"/>
      <c r="L1116" s="11"/>
      <c r="M1116" s="11"/>
      <c r="N1116" s="11"/>
      <c r="O1116" s="11"/>
    </row>
    <row r="1117" spans="2:15" ht="11.25" x14ac:dyDescent="0.2">
      <c r="B1117" s="11"/>
      <c r="C1117" s="11"/>
      <c r="D1117" s="11"/>
      <c r="E1117" s="11"/>
      <c r="F1117" s="11"/>
      <c r="G1117" s="11"/>
      <c r="H1117" s="11"/>
      <c r="I1117" s="11"/>
      <c r="J1117" s="11"/>
      <c r="K1117" s="11"/>
      <c r="L1117" s="11"/>
      <c r="M1117" s="11"/>
      <c r="N1117" s="11"/>
      <c r="O1117" s="11"/>
    </row>
    <row r="1118" spans="2:15" ht="11.25" x14ac:dyDescent="0.2">
      <c r="B1118" s="11"/>
      <c r="C1118" s="11"/>
      <c r="D1118" s="11"/>
      <c r="E1118" s="11"/>
      <c r="F1118" s="11"/>
      <c r="G1118" s="11"/>
      <c r="H1118" s="11"/>
      <c r="I1118" s="11"/>
      <c r="J1118" s="11"/>
      <c r="K1118" s="11"/>
      <c r="L1118" s="11"/>
      <c r="M1118" s="11"/>
      <c r="N1118" s="11"/>
      <c r="O1118" s="11"/>
    </row>
    <row r="1119" spans="2:15" ht="11.25" x14ac:dyDescent="0.2">
      <c r="B1119" s="11"/>
      <c r="C1119" s="11"/>
      <c r="D1119" s="11"/>
      <c r="E1119" s="11"/>
      <c r="F1119" s="11"/>
      <c r="G1119" s="11"/>
      <c r="H1119" s="11"/>
      <c r="I1119" s="11"/>
      <c r="J1119" s="11"/>
      <c r="K1119" s="11"/>
      <c r="L1119" s="11"/>
      <c r="M1119" s="11"/>
      <c r="N1119" s="11"/>
      <c r="O1119" s="11"/>
    </row>
    <row r="1120" spans="2:15" ht="11.25" x14ac:dyDescent="0.2">
      <c r="B1120" s="11"/>
      <c r="C1120" s="11"/>
      <c r="D1120" s="11"/>
      <c r="E1120" s="11"/>
      <c r="F1120" s="11"/>
      <c r="G1120" s="11"/>
      <c r="H1120" s="11"/>
      <c r="I1120" s="11"/>
      <c r="J1120" s="11"/>
      <c r="K1120" s="11"/>
      <c r="L1120" s="11"/>
      <c r="M1120" s="11"/>
      <c r="N1120" s="11"/>
      <c r="O1120" s="11"/>
    </row>
    <row r="1121" spans="2:15" ht="11.25" x14ac:dyDescent="0.2">
      <c r="B1121" s="11"/>
      <c r="C1121" s="11"/>
      <c r="D1121" s="11"/>
      <c r="E1121" s="11"/>
      <c r="F1121" s="11"/>
      <c r="G1121" s="11"/>
      <c r="H1121" s="11"/>
      <c r="I1121" s="11"/>
      <c r="J1121" s="11"/>
      <c r="K1121" s="11"/>
      <c r="L1121" s="11"/>
      <c r="M1121" s="11"/>
      <c r="N1121" s="11"/>
      <c r="O1121" s="11"/>
    </row>
    <row r="1122" spans="2:15" ht="11.25" x14ac:dyDescent="0.2">
      <c r="B1122" s="11"/>
      <c r="C1122" s="11"/>
      <c r="D1122" s="11"/>
      <c r="E1122" s="11"/>
      <c r="F1122" s="11"/>
      <c r="G1122" s="11"/>
      <c r="H1122" s="11"/>
      <c r="I1122" s="11"/>
      <c r="J1122" s="11"/>
      <c r="K1122" s="11"/>
      <c r="L1122" s="11"/>
      <c r="M1122" s="11"/>
      <c r="N1122" s="11"/>
      <c r="O1122" s="11"/>
    </row>
    <row r="1123" spans="2:15" ht="11.25" x14ac:dyDescent="0.2">
      <c r="B1123" s="11"/>
      <c r="C1123" s="11"/>
      <c r="D1123" s="11"/>
      <c r="E1123" s="11"/>
      <c r="F1123" s="11"/>
      <c r="G1123" s="11"/>
      <c r="H1123" s="11"/>
      <c r="I1123" s="11"/>
      <c r="J1123" s="11"/>
      <c r="K1123" s="11"/>
      <c r="L1123" s="11"/>
      <c r="M1123" s="11"/>
      <c r="N1123" s="11"/>
      <c r="O1123" s="11"/>
    </row>
    <row r="1124" spans="2:15" ht="11.25" x14ac:dyDescent="0.2">
      <c r="B1124" s="11"/>
      <c r="C1124" s="11"/>
      <c r="D1124" s="11"/>
      <c r="E1124" s="11"/>
      <c r="F1124" s="11"/>
      <c r="G1124" s="11"/>
      <c r="H1124" s="11"/>
      <c r="I1124" s="11"/>
      <c r="J1124" s="11"/>
      <c r="K1124" s="11"/>
      <c r="L1124" s="11"/>
      <c r="M1124" s="11"/>
      <c r="N1124" s="11"/>
      <c r="O1124" s="11"/>
    </row>
    <row r="1125" spans="2:15" ht="11.25" x14ac:dyDescent="0.2">
      <c r="B1125" s="11"/>
      <c r="C1125" s="11"/>
      <c r="D1125" s="11"/>
      <c r="E1125" s="11"/>
      <c r="F1125" s="11"/>
      <c r="G1125" s="11"/>
      <c r="H1125" s="11"/>
      <c r="I1125" s="11"/>
      <c r="J1125" s="11"/>
      <c r="K1125" s="11"/>
      <c r="L1125" s="11"/>
      <c r="M1125" s="11"/>
      <c r="N1125" s="11"/>
      <c r="O1125" s="11"/>
    </row>
    <row r="1126" spans="2:15" ht="11.25" x14ac:dyDescent="0.2">
      <c r="B1126" s="11"/>
      <c r="C1126" s="11"/>
      <c r="D1126" s="11"/>
      <c r="E1126" s="11"/>
      <c r="F1126" s="11"/>
      <c r="G1126" s="11"/>
      <c r="H1126" s="11"/>
      <c r="I1126" s="11"/>
      <c r="J1126" s="11"/>
      <c r="K1126" s="11"/>
      <c r="L1126" s="11"/>
      <c r="M1126" s="11"/>
      <c r="N1126" s="11"/>
      <c r="O1126" s="11"/>
    </row>
    <row r="1127" spans="2:15" ht="11.25" x14ac:dyDescent="0.2">
      <c r="B1127" s="11"/>
      <c r="C1127" s="11"/>
      <c r="D1127" s="11"/>
      <c r="E1127" s="11"/>
      <c r="F1127" s="11"/>
      <c r="G1127" s="11"/>
      <c r="H1127" s="11"/>
      <c r="I1127" s="11"/>
      <c r="J1127" s="11"/>
      <c r="K1127" s="11"/>
      <c r="L1127" s="11"/>
      <c r="M1127" s="11"/>
      <c r="N1127" s="11"/>
      <c r="O1127" s="11"/>
    </row>
    <row r="1128" spans="2:15" ht="11.25" x14ac:dyDescent="0.2">
      <c r="B1128" s="11"/>
      <c r="C1128" s="11"/>
      <c r="D1128" s="11"/>
      <c r="E1128" s="11"/>
      <c r="F1128" s="11"/>
      <c r="G1128" s="11"/>
      <c r="H1128" s="11"/>
      <c r="I1128" s="11"/>
      <c r="J1128" s="11"/>
      <c r="K1128" s="11"/>
      <c r="L1128" s="11"/>
      <c r="M1128" s="11"/>
      <c r="N1128" s="11"/>
      <c r="O1128" s="11"/>
    </row>
    <row r="1129" spans="2:15" ht="11.25" x14ac:dyDescent="0.2">
      <c r="B1129" s="11"/>
      <c r="C1129" s="11"/>
      <c r="D1129" s="11"/>
      <c r="E1129" s="11"/>
      <c r="F1129" s="11"/>
      <c r="G1129" s="11"/>
      <c r="H1129" s="11"/>
      <c r="I1129" s="11"/>
      <c r="J1129" s="11"/>
      <c r="K1129" s="11"/>
      <c r="L1129" s="11"/>
      <c r="M1129" s="11"/>
      <c r="N1129" s="11"/>
      <c r="O1129" s="11"/>
    </row>
    <row r="1130" spans="2:15" ht="11.25" x14ac:dyDescent="0.2">
      <c r="B1130" s="11"/>
      <c r="C1130" s="11"/>
      <c r="D1130" s="11"/>
      <c r="E1130" s="11"/>
      <c r="F1130" s="11"/>
      <c r="G1130" s="11"/>
      <c r="H1130" s="11"/>
      <c r="I1130" s="11"/>
      <c r="J1130" s="11"/>
      <c r="K1130" s="11"/>
      <c r="L1130" s="11"/>
      <c r="M1130" s="11"/>
      <c r="N1130" s="11"/>
      <c r="O1130" s="11"/>
    </row>
    <row r="1131" spans="2:15" ht="11.25" x14ac:dyDescent="0.2">
      <c r="B1131" s="11"/>
      <c r="C1131" s="11"/>
      <c r="D1131" s="11"/>
      <c r="E1131" s="11"/>
      <c r="F1131" s="11"/>
      <c r="G1131" s="11"/>
      <c r="H1131" s="11"/>
      <c r="I1131" s="11"/>
      <c r="J1131" s="11"/>
      <c r="K1131" s="11"/>
      <c r="L1131" s="11"/>
      <c r="M1131" s="11"/>
      <c r="N1131" s="11"/>
      <c r="O1131" s="11"/>
    </row>
    <row r="1132" spans="2:15" ht="11.25" x14ac:dyDescent="0.2">
      <c r="B1132" s="11"/>
      <c r="C1132" s="11"/>
      <c r="D1132" s="11"/>
      <c r="E1132" s="11"/>
      <c r="F1132" s="11"/>
      <c r="G1132" s="11"/>
      <c r="H1132" s="11"/>
      <c r="I1132" s="11"/>
      <c r="J1132" s="11"/>
      <c r="K1132" s="11"/>
      <c r="L1132" s="11"/>
      <c r="M1132" s="11"/>
      <c r="N1132" s="11"/>
      <c r="O1132" s="11"/>
    </row>
    <row r="1133" spans="2:15" ht="11.25" x14ac:dyDescent="0.2">
      <c r="B1133" s="11"/>
      <c r="C1133" s="11"/>
      <c r="D1133" s="11"/>
      <c r="E1133" s="11"/>
      <c r="F1133" s="11"/>
      <c r="G1133" s="11"/>
      <c r="H1133" s="11"/>
      <c r="I1133" s="11"/>
      <c r="J1133" s="11"/>
      <c r="K1133" s="11"/>
      <c r="L1133" s="11"/>
      <c r="M1133" s="11"/>
      <c r="N1133" s="11"/>
      <c r="O1133" s="11"/>
    </row>
    <row r="1134" spans="2:15" ht="11.25" x14ac:dyDescent="0.2">
      <c r="B1134" s="11"/>
      <c r="C1134" s="11"/>
      <c r="D1134" s="11"/>
      <c r="E1134" s="11"/>
      <c r="F1134" s="11"/>
      <c r="G1134" s="11"/>
      <c r="H1134" s="11"/>
      <c r="I1134" s="11"/>
      <c r="J1134" s="11"/>
      <c r="K1134" s="11"/>
      <c r="L1134" s="11"/>
      <c r="M1134" s="11"/>
      <c r="N1134" s="11"/>
      <c r="O1134" s="11"/>
    </row>
    <row r="1135" spans="2:15" ht="11.25" x14ac:dyDescent="0.2">
      <c r="B1135" s="11"/>
      <c r="C1135" s="11"/>
      <c r="D1135" s="11"/>
      <c r="E1135" s="11"/>
      <c r="F1135" s="11"/>
      <c r="G1135" s="11"/>
      <c r="H1135" s="11"/>
      <c r="I1135" s="11"/>
      <c r="J1135" s="11"/>
      <c r="K1135" s="11"/>
      <c r="L1135" s="11"/>
      <c r="M1135" s="11"/>
      <c r="N1135" s="11"/>
      <c r="O1135" s="11"/>
    </row>
    <row r="1136" spans="2:15" ht="11.25" x14ac:dyDescent="0.2">
      <c r="B1136" s="11"/>
      <c r="C1136" s="11"/>
      <c r="D1136" s="11"/>
      <c r="E1136" s="11"/>
      <c r="F1136" s="11"/>
      <c r="G1136" s="11"/>
      <c r="H1136" s="11"/>
      <c r="I1136" s="11"/>
      <c r="J1136" s="11"/>
      <c r="K1136" s="11"/>
      <c r="L1136" s="11"/>
      <c r="M1136" s="11"/>
      <c r="N1136" s="11"/>
      <c r="O1136" s="11"/>
    </row>
    <row r="1137" spans="2:15" ht="11.25" x14ac:dyDescent="0.2">
      <c r="B1137" s="11"/>
      <c r="C1137" s="11"/>
      <c r="D1137" s="11"/>
      <c r="E1137" s="11"/>
      <c r="F1137" s="11"/>
      <c r="G1137" s="11"/>
      <c r="H1137" s="11"/>
      <c r="I1137" s="11"/>
      <c r="J1137" s="11"/>
      <c r="K1137" s="11"/>
      <c r="L1137" s="11"/>
      <c r="M1137" s="11"/>
      <c r="N1137" s="11"/>
      <c r="O1137" s="11"/>
    </row>
    <row r="1138" spans="2:15" ht="11.25" x14ac:dyDescent="0.2">
      <c r="B1138" s="11"/>
      <c r="C1138" s="11"/>
      <c r="D1138" s="11"/>
      <c r="E1138" s="11"/>
      <c r="F1138" s="11"/>
      <c r="G1138" s="11"/>
      <c r="H1138" s="11"/>
      <c r="I1138" s="11"/>
      <c r="J1138" s="11"/>
      <c r="K1138" s="11"/>
      <c r="L1138" s="11"/>
      <c r="M1138" s="11"/>
      <c r="N1138" s="11"/>
      <c r="O1138" s="11"/>
    </row>
    <row r="1139" spans="2:15" ht="11.25" x14ac:dyDescent="0.2">
      <c r="B1139" s="11"/>
      <c r="C1139" s="11"/>
      <c r="D1139" s="11"/>
      <c r="E1139" s="11"/>
      <c r="F1139" s="11"/>
      <c r="G1139" s="11"/>
      <c r="H1139" s="11"/>
      <c r="I1139" s="11"/>
      <c r="J1139" s="11"/>
      <c r="K1139" s="11"/>
      <c r="L1139" s="11"/>
      <c r="M1139" s="11"/>
      <c r="N1139" s="11"/>
      <c r="O1139" s="11"/>
    </row>
    <row r="1140" spans="2:15" ht="11.25" x14ac:dyDescent="0.2">
      <c r="B1140" s="11"/>
      <c r="C1140" s="11"/>
      <c r="D1140" s="11"/>
      <c r="E1140" s="11"/>
      <c r="F1140" s="11"/>
      <c r="G1140" s="11"/>
      <c r="H1140" s="11"/>
      <c r="I1140" s="11"/>
      <c r="J1140" s="11"/>
      <c r="K1140" s="11"/>
      <c r="L1140" s="11"/>
      <c r="M1140" s="11"/>
      <c r="N1140" s="11"/>
      <c r="O1140" s="11"/>
    </row>
    <row r="1141" spans="2:15" ht="11.25" x14ac:dyDescent="0.2">
      <c r="B1141" s="11"/>
      <c r="C1141" s="11"/>
      <c r="D1141" s="11"/>
      <c r="E1141" s="11"/>
      <c r="F1141" s="11"/>
      <c r="G1141" s="11"/>
      <c r="H1141" s="11"/>
      <c r="I1141" s="11"/>
      <c r="J1141" s="11"/>
      <c r="K1141" s="11"/>
      <c r="L1141" s="11"/>
      <c r="M1141" s="11"/>
      <c r="N1141" s="11"/>
      <c r="O1141" s="11"/>
    </row>
    <row r="1142" spans="2:15" ht="11.25" x14ac:dyDescent="0.2">
      <c r="B1142" s="11"/>
      <c r="C1142" s="11"/>
      <c r="D1142" s="11"/>
      <c r="E1142" s="11"/>
      <c r="F1142" s="11"/>
      <c r="G1142" s="11"/>
      <c r="H1142" s="11"/>
      <c r="I1142" s="11"/>
      <c r="J1142" s="11"/>
      <c r="K1142" s="11"/>
      <c r="L1142" s="11"/>
      <c r="M1142" s="11"/>
      <c r="N1142" s="11"/>
      <c r="O1142" s="11"/>
    </row>
    <row r="1143" spans="2:15" ht="11.25" x14ac:dyDescent="0.2">
      <c r="B1143" s="11"/>
      <c r="C1143" s="11"/>
      <c r="D1143" s="11"/>
      <c r="E1143" s="11"/>
      <c r="F1143" s="11"/>
      <c r="G1143" s="11"/>
      <c r="H1143" s="11"/>
      <c r="I1143" s="11"/>
      <c r="J1143" s="11"/>
      <c r="K1143" s="11"/>
      <c r="L1143" s="11"/>
      <c r="M1143" s="11"/>
      <c r="N1143" s="11"/>
      <c r="O1143" s="11"/>
    </row>
    <row r="1144" spans="2:15" ht="11.25" x14ac:dyDescent="0.2">
      <c r="B1144" s="11"/>
      <c r="C1144" s="11"/>
      <c r="D1144" s="11"/>
      <c r="E1144" s="11"/>
      <c r="F1144" s="11"/>
      <c r="G1144" s="11"/>
      <c r="H1144" s="11"/>
      <c r="I1144" s="11"/>
      <c r="J1144" s="11"/>
      <c r="K1144" s="11"/>
      <c r="L1144" s="11"/>
      <c r="M1144" s="11"/>
      <c r="N1144" s="11"/>
      <c r="O1144" s="11"/>
    </row>
    <row r="1145" spans="2:15" ht="11.25" x14ac:dyDescent="0.2">
      <c r="B1145" s="11"/>
      <c r="C1145" s="11"/>
      <c r="D1145" s="11"/>
      <c r="E1145" s="11"/>
      <c r="F1145" s="11"/>
      <c r="G1145" s="11"/>
      <c r="H1145" s="11"/>
      <c r="I1145" s="11"/>
      <c r="J1145" s="11"/>
      <c r="K1145" s="11"/>
      <c r="L1145" s="11"/>
      <c r="M1145" s="11"/>
      <c r="N1145" s="11"/>
      <c r="O1145" s="11"/>
    </row>
    <row r="1146" spans="2:15" ht="11.25" x14ac:dyDescent="0.2">
      <c r="B1146" s="11"/>
      <c r="C1146" s="11"/>
      <c r="D1146" s="11"/>
      <c r="E1146" s="11"/>
      <c r="F1146" s="11"/>
      <c r="G1146" s="11"/>
      <c r="H1146" s="11"/>
      <c r="I1146" s="11"/>
      <c r="J1146" s="11"/>
      <c r="K1146" s="11"/>
      <c r="L1146" s="11"/>
      <c r="M1146" s="11"/>
      <c r="N1146" s="11"/>
      <c r="O1146" s="11"/>
    </row>
    <row r="1147" spans="2:15" ht="11.25" x14ac:dyDescent="0.2">
      <c r="B1147" s="11"/>
      <c r="C1147" s="11"/>
      <c r="D1147" s="11"/>
      <c r="E1147" s="11"/>
      <c r="F1147" s="11"/>
      <c r="G1147" s="11"/>
      <c r="H1147" s="11"/>
      <c r="I1147" s="11"/>
      <c r="J1147" s="11"/>
      <c r="K1147" s="11"/>
      <c r="L1147" s="11"/>
      <c r="M1147" s="11"/>
      <c r="N1147" s="11"/>
      <c r="O1147" s="11"/>
    </row>
    <row r="1148" spans="2:15" ht="11.25" x14ac:dyDescent="0.2">
      <c r="B1148" s="11"/>
      <c r="C1148" s="11"/>
      <c r="D1148" s="11"/>
      <c r="E1148" s="11"/>
      <c r="F1148" s="11"/>
      <c r="G1148" s="11"/>
      <c r="H1148" s="11"/>
      <c r="I1148" s="11"/>
      <c r="J1148" s="11"/>
      <c r="K1148" s="11"/>
      <c r="L1148" s="11"/>
      <c r="M1148" s="11"/>
      <c r="N1148" s="11"/>
      <c r="O1148" s="11"/>
    </row>
    <row r="1149" spans="2:15" ht="11.25" x14ac:dyDescent="0.2">
      <c r="B1149" s="11"/>
      <c r="C1149" s="11"/>
      <c r="D1149" s="11"/>
      <c r="E1149" s="11"/>
      <c r="F1149" s="11"/>
      <c r="G1149" s="11"/>
      <c r="H1149" s="11"/>
      <c r="I1149" s="11"/>
      <c r="J1149" s="11"/>
      <c r="K1149" s="11"/>
      <c r="L1149" s="11"/>
      <c r="M1149" s="11"/>
      <c r="N1149" s="11"/>
      <c r="O1149" s="11"/>
    </row>
    <row r="1150" spans="2:15" ht="11.25" x14ac:dyDescent="0.2">
      <c r="B1150" s="11"/>
      <c r="C1150" s="11"/>
      <c r="D1150" s="11"/>
      <c r="E1150" s="11"/>
      <c r="F1150" s="11"/>
      <c r="G1150" s="11"/>
      <c r="H1150" s="11"/>
      <c r="I1150" s="11"/>
      <c r="J1150" s="11"/>
      <c r="K1150" s="11"/>
      <c r="L1150" s="11"/>
      <c r="M1150" s="11"/>
      <c r="N1150" s="11"/>
      <c r="O1150" s="11"/>
    </row>
    <row r="1151" spans="2:15" ht="11.25" x14ac:dyDescent="0.2">
      <c r="B1151" s="11"/>
      <c r="C1151" s="11"/>
      <c r="D1151" s="11"/>
      <c r="E1151" s="11"/>
      <c r="F1151" s="11"/>
      <c r="G1151" s="11"/>
      <c r="H1151" s="11"/>
      <c r="I1151" s="11"/>
      <c r="J1151" s="11"/>
      <c r="K1151" s="11"/>
      <c r="L1151" s="11"/>
      <c r="M1151" s="11"/>
      <c r="N1151" s="11"/>
      <c r="O1151" s="11"/>
    </row>
    <row r="1152" spans="2:15" ht="11.25" x14ac:dyDescent="0.2">
      <c r="B1152" s="11"/>
      <c r="C1152" s="11"/>
      <c r="D1152" s="11"/>
      <c r="E1152" s="11"/>
      <c r="F1152" s="11"/>
      <c r="G1152" s="11"/>
      <c r="H1152" s="11"/>
      <c r="I1152" s="11"/>
      <c r="J1152" s="11"/>
      <c r="K1152" s="11"/>
      <c r="L1152" s="11"/>
      <c r="M1152" s="11"/>
      <c r="N1152" s="11"/>
      <c r="O1152" s="11"/>
    </row>
    <row r="1153" spans="2:15" ht="11.25" x14ac:dyDescent="0.2">
      <c r="B1153" s="11"/>
      <c r="C1153" s="11"/>
      <c r="D1153" s="11"/>
      <c r="E1153" s="11"/>
      <c r="F1153" s="11"/>
      <c r="G1153" s="11"/>
      <c r="H1153" s="11"/>
      <c r="I1153" s="11"/>
      <c r="J1153" s="11"/>
      <c r="K1153" s="11"/>
      <c r="L1153" s="11"/>
      <c r="M1153" s="11"/>
      <c r="N1153" s="11"/>
      <c r="O1153" s="11"/>
    </row>
    <row r="1154" spans="2:15" ht="11.25" x14ac:dyDescent="0.2">
      <c r="B1154" s="11"/>
      <c r="C1154" s="11"/>
      <c r="D1154" s="11"/>
      <c r="E1154" s="11"/>
      <c r="F1154" s="11"/>
      <c r="G1154" s="11"/>
      <c r="H1154" s="11"/>
      <c r="I1154" s="11"/>
      <c r="J1154" s="11"/>
      <c r="K1154" s="11"/>
      <c r="L1154" s="11"/>
      <c r="M1154" s="11"/>
      <c r="N1154" s="11"/>
      <c r="O1154" s="11"/>
    </row>
    <row r="1155" spans="2:15" ht="11.25" x14ac:dyDescent="0.2">
      <c r="B1155" s="11"/>
      <c r="C1155" s="11"/>
      <c r="D1155" s="11"/>
      <c r="E1155" s="11"/>
      <c r="F1155" s="11"/>
      <c r="G1155" s="11"/>
      <c r="H1155" s="11"/>
      <c r="I1155" s="11"/>
      <c r="J1155" s="11"/>
      <c r="K1155" s="11"/>
      <c r="L1155" s="11"/>
      <c r="M1155" s="11"/>
      <c r="N1155" s="11"/>
      <c r="O1155" s="11"/>
    </row>
    <row r="1156" spans="2:15" ht="11.25" x14ac:dyDescent="0.2">
      <c r="B1156" s="11"/>
      <c r="C1156" s="11"/>
      <c r="D1156" s="11"/>
      <c r="E1156" s="11"/>
      <c r="F1156" s="11"/>
      <c r="G1156" s="11"/>
      <c r="H1156" s="11"/>
      <c r="I1156" s="11"/>
      <c r="J1156" s="11"/>
      <c r="K1156" s="11"/>
      <c r="L1156" s="11"/>
      <c r="M1156" s="11"/>
      <c r="N1156" s="11"/>
      <c r="O1156" s="11"/>
    </row>
    <row r="1157" spans="2:15" ht="11.25" x14ac:dyDescent="0.2">
      <c r="B1157" s="11"/>
      <c r="C1157" s="11"/>
      <c r="D1157" s="11"/>
      <c r="E1157" s="11"/>
      <c r="F1157" s="11"/>
      <c r="G1157" s="11"/>
      <c r="H1157" s="11"/>
      <c r="I1157" s="11"/>
      <c r="J1157" s="11"/>
      <c r="K1157" s="11"/>
      <c r="L1157" s="11"/>
      <c r="M1157" s="11"/>
      <c r="N1157" s="11"/>
      <c r="O1157" s="11"/>
    </row>
    <row r="1158" spans="2:15" ht="11.25" x14ac:dyDescent="0.2">
      <c r="B1158" s="11"/>
      <c r="C1158" s="11"/>
      <c r="D1158" s="11"/>
      <c r="E1158" s="11"/>
      <c r="F1158" s="11"/>
      <c r="G1158" s="11"/>
      <c r="H1158" s="11"/>
      <c r="I1158" s="11"/>
      <c r="J1158" s="11"/>
      <c r="K1158" s="11"/>
      <c r="L1158" s="11"/>
      <c r="M1158" s="11"/>
      <c r="N1158" s="11"/>
      <c r="O1158" s="11"/>
    </row>
    <row r="1159" spans="2:15" ht="11.25" x14ac:dyDescent="0.2">
      <c r="B1159" s="11"/>
      <c r="C1159" s="11"/>
      <c r="D1159" s="11"/>
      <c r="E1159" s="11"/>
      <c r="F1159" s="11"/>
      <c r="G1159" s="11"/>
      <c r="H1159" s="11"/>
      <c r="I1159" s="11"/>
      <c r="J1159" s="11"/>
      <c r="K1159" s="11"/>
      <c r="L1159" s="11"/>
      <c r="M1159" s="11"/>
      <c r="N1159" s="11"/>
      <c r="O1159" s="11"/>
    </row>
    <row r="1160" spans="2:15" ht="11.25" x14ac:dyDescent="0.2">
      <c r="B1160" s="11"/>
      <c r="C1160" s="11"/>
      <c r="D1160" s="11"/>
      <c r="E1160" s="11"/>
      <c r="F1160" s="11"/>
      <c r="G1160" s="11"/>
      <c r="H1160" s="11"/>
      <c r="I1160" s="11"/>
      <c r="J1160" s="11"/>
      <c r="K1160" s="11"/>
      <c r="L1160" s="11"/>
      <c r="M1160" s="11"/>
      <c r="N1160" s="11"/>
      <c r="O1160" s="11"/>
    </row>
    <row r="1161" spans="2:15" ht="11.25" x14ac:dyDescent="0.2">
      <c r="B1161" s="11"/>
      <c r="C1161" s="11"/>
      <c r="D1161" s="11"/>
      <c r="E1161" s="11"/>
      <c r="F1161" s="11"/>
      <c r="G1161" s="11"/>
      <c r="H1161" s="11"/>
      <c r="I1161" s="11"/>
      <c r="J1161" s="11"/>
      <c r="K1161" s="11"/>
      <c r="L1161" s="11"/>
      <c r="M1161" s="11"/>
      <c r="N1161" s="11"/>
      <c r="O1161" s="11"/>
    </row>
    <row r="1162" spans="2:15" ht="11.25" x14ac:dyDescent="0.2">
      <c r="B1162" s="11"/>
      <c r="C1162" s="11"/>
      <c r="D1162" s="11"/>
      <c r="E1162" s="11"/>
      <c r="F1162" s="11"/>
      <c r="G1162" s="11"/>
      <c r="H1162" s="11"/>
      <c r="I1162" s="11"/>
      <c r="J1162" s="11"/>
      <c r="K1162" s="11"/>
      <c r="L1162" s="11"/>
      <c r="M1162" s="11"/>
      <c r="N1162" s="11"/>
      <c r="O1162" s="11"/>
    </row>
    <row r="1163" spans="2:15" ht="11.25" x14ac:dyDescent="0.2">
      <c r="B1163" s="11"/>
      <c r="C1163" s="11"/>
      <c r="D1163" s="11"/>
      <c r="E1163" s="11"/>
      <c r="F1163" s="11"/>
      <c r="G1163" s="11"/>
      <c r="H1163" s="11"/>
      <c r="I1163" s="11"/>
      <c r="J1163" s="11"/>
      <c r="K1163" s="11"/>
      <c r="L1163" s="11"/>
      <c r="M1163" s="11"/>
      <c r="N1163" s="11"/>
      <c r="O1163" s="11"/>
    </row>
    <row r="1164" spans="2:15" ht="11.25" x14ac:dyDescent="0.2">
      <c r="B1164" s="11"/>
      <c r="C1164" s="11"/>
      <c r="D1164" s="11"/>
      <c r="E1164" s="11"/>
      <c r="F1164" s="11"/>
      <c r="G1164" s="11"/>
      <c r="H1164" s="11"/>
      <c r="I1164" s="11"/>
      <c r="J1164" s="11"/>
      <c r="K1164" s="11"/>
      <c r="L1164" s="11"/>
      <c r="M1164" s="11"/>
      <c r="N1164" s="11"/>
      <c r="O1164" s="11"/>
    </row>
    <row r="1165" spans="2:15" ht="11.25" x14ac:dyDescent="0.2">
      <c r="B1165" s="11"/>
      <c r="C1165" s="11"/>
      <c r="D1165" s="11"/>
      <c r="E1165" s="11"/>
      <c r="F1165" s="11"/>
      <c r="G1165" s="11"/>
      <c r="H1165" s="11"/>
      <c r="I1165" s="11"/>
      <c r="J1165" s="11"/>
      <c r="K1165" s="11"/>
      <c r="L1165" s="11"/>
      <c r="M1165" s="11"/>
      <c r="N1165" s="11"/>
      <c r="O1165" s="11"/>
    </row>
    <row r="1166" spans="2:15" ht="11.25" x14ac:dyDescent="0.2">
      <c r="B1166" s="11"/>
      <c r="C1166" s="11"/>
      <c r="D1166" s="11"/>
      <c r="E1166" s="11"/>
      <c r="F1166" s="11"/>
      <c r="G1166" s="11"/>
      <c r="H1166" s="11"/>
      <c r="I1166" s="11"/>
      <c r="J1166" s="11"/>
      <c r="K1166" s="11"/>
      <c r="L1166" s="11"/>
      <c r="M1166" s="11"/>
      <c r="N1166" s="11"/>
      <c r="O1166" s="11"/>
    </row>
    <row r="1167" spans="2:15" ht="11.25" x14ac:dyDescent="0.2">
      <c r="B1167" s="11"/>
      <c r="C1167" s="11"/>
      <c r="D1167" s="11"/>
      <c r="E1167" s="11"/>
      <c r="F1167" s="11"/>
      <c r="G1167" s="11"/>
      <c r="H1167" s="11"/>
      <c r="I1167" s="11"/>
      <c r="J1167" s="11"/>
      <c r="K1167" s="11"/>
      <c r="L1167" s="11"/>
      <c r="M1167" s="11"/>
      <c r="N1167" s="11"/>
      <c r="O1167" s="11"/>
    </row>
    <row r="1168" spans="2:15" ht="11.25" x14ac:dyDescent="0.2">
      <c r="B1168" s="11"/>
      <c r="C1168" s="11"/>
      <c r="D1168" s="11"/>
      <c r="E1168" s="11"/>
      <c r="F1168" s="11"/>
      <c r="G1168" s="11"/>
      <c r="H1168" s="11"/>
      <c r="I1168" s="11"/>
      <c r="J1168" s="11"/>
      <c r="K1168" s="11"/>
      <c r="L1168" s="11"/>
      <c r="M1168" s="11"/>
      <c r="N1168" s="11"/>
      <c r="O1168" s="11"/>
    </row>
    <row r="1169" spans="2:15" ht="11.25" x14ac:dyDescent="0.2">
      <c r="B1169" s="11"/>
      <c r="C1169" s="11"/>
      <c r="D1169" s="11"/>
      <c r="E1169" s="11"/>
      <c r="F1169" s="11"/>
      <c r="G1169" s="11"/>
      <c r="H1169" s="11"/>
      <c r="I1169" s="11"/>
      <c r="J1169" s="11"/>
      <c r="K1169" s="11"/>
      <c r="L1169" s="11"/>
      <c r="M1169" s="11"/>
      <c r="N1169" s="11"/>
      <c r="O1169" s="11"/>
    </row>
    <row r="1170" spans="2:15" ht="11.25" x14ac:dyDescent="0.2">
      <c r="B1170" s="11"/>
      <c r="C1170" s="11"/>
      <c r="D1170" s="11"/>
      <c r="E1170" s="11"/>
      <c r="F1170" s="11"/>
      <c r="G1170" s="11"/>
      <c r="H1170" s="11"/>
      <c r="I1170" s="11"/>
      <c r="J1170" s="11"/>
      <c r="K1170" s="11"/>
      <c r="L1170" s="11"/>
      <c r="M1170" s="11"/>
      <c r="N1170" s="11"/>
      <c r="O1170" s="11"/>
    </row>
    <row r="1171" spans="2:15" ht="11.25" x14ac:dyDescent="0.2">
      <c r="B1171" s="11"/>
      <c r="C1171" s="11"/>
      <c r="D1171" s="11"/>
      <c r="E1171" s="11"/>
      <c r="F1171" s="11"/>
      <c r="G1171" s="11"/>
      <c r="H1171" s="11"/>
      <c r="I1171" s="11"/>
      <c r="J1171" s="11"/>
      <c r="K1171" s="11"/>
      <c r="L1171" s="11"/>
      <c r="M1171" s="11"/>
      <c r="N1171" s="11"/>
      <c r="O1171" s="11"/>
    </row>
    <row r="1172" spans="2:15" ht="11.25" x14ac:dyDescent="0.2">
      <c r="B1172" s="11"/>
      <c r="C1172" s="11"/>
      <c r="D1172" s="11"/>
      <c r="E1172" s="11"/>
      <c r="F1172" s="11"/>
      <c r="G1172" s="11"/>
      <c r="H1172" s="11"/>
      <c r="I1172" s="11"/>
      <c r="J1172" s="11"/>
      <c r="K1172" s="11"/>
      <c r="L1172" s="11"/>
      <c r="M1172" s="11"/>
      <c r="N1172" s="11"/>
      <c r="O1172" s="11"/>
    </row>
    <row r="1173" spans="2:15" ht="11.25" x14ac:dyDescent="0.2">
      <c r="B1173" s="11"/>
      <c r="C1173" s="11"/>
      <c r="D1173" s="11"/>
      <c r="E1173" s="11"/>
      <c r="F1173" s="11"/>
      <c r="G1173" s="11"/>
      <c r="H1173" s="11"/>
      <c r="I1173" s="11"/>
      <c r="J1173" s="11"/>
      <c r="K1173" s="11"/>
      <c r="L1173" s="11"/>
      <c r="M1173" s="11"/>
      <c r="N1173" s="11"/>
      <c r="O1173" s="11"/>
    </row>
    <row r="1174" spans="2:15" ht="11.25" x14ac:dyDescent="0.2">
      <c r="B1174" s="11"/>
      <c r="C1174" s="11"/>
      <c r="D1174" s="11"/>
      <c r="E1174" s="11"/>
      <c r="F1174" s="11"/>
      <c r="G1174" s="11"/>
      <c r="H1174" s="11"/>
      <c r="I1174" s="11"/>
      <c r="J1174" s="11"/>
      <c r="K1174" s="11"/>
      <c r="L1174" s="11"/>
      <c r="M1174" s="11"/>
      <c r="N1174" s="11"/>
      <c r="O1174" s="11"/>
    </row>
    <row r="1175" spans="2:15" ht="11.25" x14ac:dyDescent="0.2">
      <c r="B1175" s="11"/>
      <c r="C1175" s="11"/>
      <c r="D1175" s="11"/>
      <c r="E1175" s="11"/>
      <c r="F1175" s="11"/>
      <c r="G1175" s="11"/>
      <c r="H1175" s="11"/>
      <c r="I1175" s="11"/>
      <c r="J1175" s="11"/>
      <c r="K1175" s="11"/>
      <c r="L1175" s="11"/>
      <c r="M1175" s="11"/>
      <c r="N1175" s="11"/>
      <c r="O1175" s="11"/>
    </row>
    <row r="1176" spans="2:15" ht="11.25" x14ac:dyDescent="0.2">
      <c r="B1176" s="11"/>
      <c r="C1176" s="11"/>
      <c r="D1176" s="11"/>
      <c r="E1176" s="11"/>
      <c r="F1176" s="11"/>
      <c r="G1176" s="11"/>
      <c r="H1176" s="11"/>
      <c r="I1176" s="11"/>
      <c r="J1176" s="11"/>
      <c r="K1176" s="11"/>
      <c r="L1176" s="11"/>
      <c r="M1176" s="11"/>
      <c r="N1176" s="11"/>
      <c r="O1176" s="11"/>
    </row>
    <row r="1177" spans="2:15" ht="11.25" x14ac:dyDescent="0.2">
      <c r="B1177" s="11"/>
      <c r="C1177" s="11"/>
      <c r="D1177" s="11"/>
      <c r="E1177" s="11"/>
      <c r="F1177" s="11"/>
      <c r="G1177" s="11"/>
      <c r="H1177" s="11"/>
      <c r="I1177" s="11"/>
      <c r="J1177" s="11"/>
      <c r="K1177" s="11"/>
      <c r="L1177" s="11"/>
      <c r="M1177" s="11"/>
      <c r="N1177" s="11"/>
      <c r="O1177" s="11"/>
    </row>
    <row r="1178" spans="2:15" ht="11.25" x14ac:dyDescent="0.2">
      <c r="B1178" s="11"/>
      <c r="C1178" s="11"/>
      <c r="D1178" s="11"/>
      <c r="E1178" s="11"/>
      <c r="F1178" s="11"/>
      <c r="G1178" s="11"/>
      <c r="H1178" s="11"/>
      <c r="I1178" s="11"/>
      <c r="J1178" s="11"/>
      <c r="K1178" s="11"/>
      <c r="L1178" s="11"/>
      <c r="M1178" s="11"/>
      <c r="N1178" s="11"/>
      <c r="O1178" s="11"/>
    </row>
    <row r="1179" spans="2:15" ht="11.25" x14ac:dyDescent="0.2">
      <c r="B1179" s="11"/>
      <c r="C1179" s="11"/>
      <c r="D1179" s="11"/>
      <c r="E1179" s="11"/>
      <c r="F1179" s="11"/>
      <c r="G1179" s="11"/>
      <c r="H1179" s="11"/>
      <c r="I1179" s="11"/>
      <c r="J1179" s="11"/>
      <c r="K1179" s="11"/>
      <c r="L1179" s="11"/>
      <c r="M1179" s="11"/>
      <c r="N1179" s="11"/>
      <c r="O1179" s="11"/>
    </row>
    <row r="1180" spans="2:15" ht="11.25" x14ac:dyDescent="0.2">
      <c r="B1180" s="11"/>
      <c r="C1180" s="11"/>
      <c r="D1180" s="11"/>
      <c r="E1180" s="11"/>
      <c r="F1180" s="11"/>
      <c r="G1180" s="11"/>
      <c r="H1180" s="11"/>
      <c r="I1180" s="11"/>
      <c r="J1180" s="11"/>
      <c r="K1180" s="11"/>
      <c r="L1180" s="11"/>
      <c r="M1180" s="11"/>
      <c r="N1180" s="11"/>
      <c r="O1180" s="11"/>
    </row>
    <row r="1181" spans="2:15" ht="11.25" x14ac:dyDescent="0.2">
      <c r="B1181" s="11"/>
      <c r="C1181" s="11"/>
      <c r="D1181" s="11"/>
      <c r="E1181" s="11"/>
      <c r="F1181" s="11"/>
      <c r="G1181" s="11"/>
      <c r="H1181" s="11"/>
      <c r="I1181" s="11"/>
      <c r="J1181" s="11"/>
      <c r="K1181" s="11"/>
      <c r="L1181" s="11"/>
      <c r="M1181" s="11"/>
      <c r="N1181" s="11"/>
      <c r="O1181" s="11"/>
    </row>
    <row r="1182" spans="2:15" ht="11.25" x14ac:dyDescent="0.2">
      <c r="B1182" s="11"/>
      <c r="C1182" s="11"/>
      <c r="D1182" s="11"/>
      <c r="E1182" s="11"/>
      <c r="F1182" s="11"/>
      <c r="G1182" s="11"/>
      <c r="H1182" s="11"/>
      <c r="I1182" s="11"/>
      <c r="J1182" s="11"/>
      <c r="K1182" s="11"/>
      <c r="L1182" s="11"/>
      <c r="M1182" s="11"/>
      <c r="N1182" s="11"/>
      <c r="O1182" s="11"/>
    </row>
    <row r="1183" spans="2:15" ht="11.25" x14ac:dyDescent="0.2">
      <c r="B1183" s="11"/>
      <c r="C1183" s="11"/>
      <c r="D1183" s="11"/>
      <c r="E1183" s="11"/>
      <c r="F1183" s="11"/>
      <c r="G1183" s="11"/>
      <c r="H1183" s="11"/>
      <c r="I1183" s="11"/>
      <c r="J1183" s="11"/>
      <c r="K1183" s="11"/>
      <c r="L1183" s="11"/>
      <c r="M1183" s="11"/>
      <c r="N1183" s="11"/>
      <c r="O1183" s="11"/>
    </row>
    <row r="1184" spans="2:15" ht="11.25" x14ac:dyDescent="0.2">
      <c r="B1184" s="11"/>
      <c r="C1184" s="11"/>
      <c r="D1184" s="11"/>
      <c r="E1184" s="11"/>
      <c r="F1184" s="11"/>
      <c r="G1184" s="11"/>
      <c r="H1184" s="11"/>
      <c r="I1184" s="11"/>
      <c r="J1184" s="11"/>
      <c r="K1184" s="11"/>
      <c r="L1184" s="11"/>
      <c r="M1184" s="11"/>
      <c r="N1184" s="11"/>
      <c r="O1184" s="11"/>
    </row>
    <row r="1185" spans="2:15" ht="11.25" x14ac:dyDescent="0.2">
      <c r="B1185" s="11"/>
      <c r="C1185" s="11"/>
      <c r="D1185" s="11"/>
      <c r="E1185" s="11"/>
      <c r="F1185" s="11"/>
      <c r="G1185" s="11"/>
      <c r="H1185" s="11"/>
      <c r="I1185" s="11"/>
      <c r="J1185" s="11"/>
      <c r="K1185" s="11"/>
      <c r="L1185" s="11"/>
      <c r="M1185" s="11"/>
      <c r="N1185" s="11"/>
      <c r="O1185" s="11"/>
    </row>
    <row r="1186" spans="2:15" ht="11.25" x14ac:dyDescent="0.2">
      <c r="B1186" s="11"/>
      <c r="C1186" s="11"/>
      <c r="D1186" s="11"/>
      <c r="E1186" s="11"/>
      <c r="F1186" s="11"/>
      <c r="G1186" s="11"/>
      <c r="H1186" s="11"/>
      <c r="I1186" s="11"/>
      <c r="J1186" s="11"/>
      <c r="K1186" s="11"/>
      <c r="L1186" s="11"/>
      <c r="M1186" s="11"/>
      <c r="N1186" s="11"/>
      <c r="O1186" s="11"/>
    </row>
    <row r="1187" spans="2:15" ht="11.25" x14ac:dyDescent="0.2">
      <c r="B1187" s="11"/>
      <c r="C1187" s="11"/>
      <c r="D1187" s="11"/>
      <c r="E1187" s="11"/>
      <c r="F1187" s="11"/>
      <c r="G1187" s="11"/>
      <c r="H1187" s="11"/>
      <c r="I1187" s="11"/>
      <c r="J1187" s="11"/>
      <c r="K1187" s="11"/>
      <c r="L1187" s="11"/>
      <c r="M1187" s="11"/>
      <c r="N1187" s="11"/>
      <c r="O1187" s="11"/>
    </row>
    <row r="1188" spans="2:15" ht="11.25" x14ac:dyDescent="0.2">
      <c r="B1188" s="11"/>
      <c r="C1188" s="11"/>
      <c r="D1188" s="11"/>
      <c r="E1188" s="11"/>
      <c r="F1188" s="11"/>
      <c r="G1188" s="11"/>
      <c r="H1188" s="11"/>
      <c r="I1188" s="11"/>
      <c r="J1188" s="11"/>
      <c r="K1188" s="11"/>
      <c r="L1188" s="11"/>
      <c r="M1188" s="11"/>
      <c r="N1188" s="11"/>
      <c r="O1188" s="11"/>
    </row>
    <row r="1189" spans="2:15" ht="11.25" x14ac:dyDescent="0.2">
      <c r="B1189" s="11"/>
      <c r="C1189" s="11"/>
      <c r="D1189" s="11"/>
      <c r="E1189" s="11"/>
      <c r="F1189" s="11"/>
      <c r="G1189" s="11"/>
      <c r="H1189" s="11"/>
      <c r="I1189" s="11"/>
      <c r="J1189" s="11"/>
      <c r="K1189" s="11"/>
      <c r="L1189" s="11"/>
      <c r="M1189" s="11"/>
      <c r="N1189" s="11"/>
      <c r="O1189" s="11"/>
    </row>
    <row r="1190" spans="2:15" ht="11.25" x14ac:dyDescent="0.2">
      <c r="B1190" s="11"/>
      <c r="C1190" s="11"/>
      <c r="D1190" s="11"/>
      <c r="E1190" s="11"/>
      <c r="F1190" s="11"/>
      <c r="G1190" s="11"/>
      <c r="H1190" s="11"/>
      <c r="I1190" s="11"/>
      <c r="J1190" s="11"/>
      <c r="K1190" s="11"/>
      <c r="L1190" s="11"/>
      <c r="M1190" s="11"/>
      <c r="N1190" s="11"/>
      <c r="O1190" s="11"/>
    </row>
    <row r="1191" spans="2:15" ht="11.25" x14ac:dyDescent="0.2">
      <c r="B1191" s="11"/>
      <c r="C1191" s="11"/>
      <c r="D1191" s="11"/>
      <c r="E1191" s="11"/>
      <c r="F1191" s="11"/>
      <c r="G1191" s="11"/>
      <c r="H1191" s="11"/>
      <c r="I1191" s="11"/>
      <c r="J1191" s="11"/>
      <c r="K1191" s="11"/>
      <c r="L1191" s="11"/>
      <c r="M1191" s="11"/>
      <c r="N1191" s="11"/>
      <c r="O1191" s="11"/>
    </row>
    <row r="1192" spans="2:15" ht="11.25" x14ac:dyDescent="0.2">
      <c r="B1192" s="11"/>
      <c r="C1192" s="11"/>
      <c r="D1192" s="11"/>
      <c r="E1192" s="11"/>
      <c r="F1192" s="11"/>
      <c r="G1192" s="11"/>
      <c r="H1192" s="11"/>
      <c r="I1192" s="11"/>
      <c r="J1192" s="11"/>
      <c r="K1192" s="11"/>
      <c r="L1192" s="11"/>
      <c r="M1192" s="11"/>
      <c r="N1192" s="11"/>
      <c r="O1192" s="11"/>
    </row>
    <row r="1193" spans="2:15" ht="11.25" x14ac:dyDescent="0.2">
      <c r="B1193" s="11"/>
      <c r="C1193" s="11"/>
      <c r="D1193" s="11"/>
      <c r="E1193" s="11"/>
      <c r="F1193" s="11"/>
      <c r="G1193" s="11"/>
      <c r="H1193" s="11"/>
      <c r="I1193" s="11"/>
      <c r="J1193" s="11"/>
      <c r="K1193" s="11"/>
      <c r="L1193" s="11"/>
      <c r="M1193" s="11"/>
      <c r="N1193" s="11"/>
      <c r="O1193" s="11"/>
    </row>
    <row r="1194" spans="2:15" ht="11.25" x14ac:dyDescent="0.2">
      <c r="B1194" s="11"/>
      <c r="C1194" s="11"/>
      <c r="D1194" s="11"/>
      <c r="E1194" s="11"/>
      <c r="F1194" s="11"/>
      <c r="G1194" s="11"/>
      <c r="H1194" s="11"/>
      <c r="I1194" s="11"/>
      <c r="J1194" s="11"/>
      <c r="K1194" s="11"/>
      <c r="L1194" s="11"/>
      <c r="M1194" s="11"/>
      <c r="N1194" s="11"/>
      <c r="O1194" s="11"/>
    </row>
    <row r="1195" spans="2:15" ht="11.25" x14ac:dyDescent="0.2">
      <c r="B1195" s="11"/>
      <c r="C1195" s="11"/>
      <c r="D1195" s="11"/>
      <c r="E1195" s="11"/>
      <c r="F1195" s="11"/>
      <c r="G1195" s="11"/>
      <c r="H1195" s="11"/>
      <c r="I1195" s="11"/>
      <c r="J1195" s="11"/>
      <c r="K1195" s="11"/>
      <c r="L1195" s="11"/>
      <c r="M1195" s="11"/>
      <c r="N1195" s="11"/>
      <c r="O1195" s="11"/>
    </row>
    <row r="1196" spans="2:15" ht="11.25" x14ac:dyDescent="0.2">
      <c r="B1196" s="11"/>
      <c r="C1196" s="11"/>
      <c r="D1196" s="11"/>
      <c r="E1196" s="11"/>
      <c r="F1196" s="11"/>
      <c r="G1196" s="11"/>
      <c r="H1196" s="11"/>
      <c r="I1196" s="11"/>
      <c r="J1196" s="11"/>
      <c r="K1196" s="11"/>
      <c r="L1196" s="11"/>
      <c r="M1196" s="11"/>
      <c r="N1196" s="11"/>
      <c r="O1196" s="11"/>
    </row>
    <row r="1197" spans="2:15" ht="11.25" x14ac:dyDescent="0.2">
      <c r="B1197" s="11"/>
      <c r="C1197" s="11"/>
      <c r="D1197" s="11"/>
      <c r="E1197" s="11"/>
      <c r="F1197" s="11"/>
      <c r="G1197" s="11"/>
      <c r="H1197" s="11"/>
      <c r="I1197" s="11"/>
      <c r="J1197" s="11"/>
      <c r="K1197" s="11"/>
      <c r="L1197" s="11"/>
      <c r="M1197" s="11"/>
      <c r="N1197" s="11"/>
      <c r="O1197" s="11"/>
    </row>
    <row r="1198" spans="2:15" ht="11.25" x14ac:dyDescent="0.2">
      <c r="B1198" s="11"/>
      <c r="C1198" s="11"/>
      <c r="D1198" s="11"/>
      <c r="E1198" s="11"/>
      <c r="F1198" s="11"/>
      <c r="G1198" s="11"/>
      <c r="H1198" s="11"/>
      <c r="I1198" s="11"/>
      <c r="J1198" s="11"/>
      <c r="K1198" s="11"/>
      <c r="L1198" s="11"/>
      <c r="M1198" s="11"/>
      <c r="N1198" s="11"/>
      <c r="O1198" s="11"/>
    </row>
    <row r="1199" spans="2:15" ht="11.25" x14ac:dyDescent="0.2">
      <c r="B1199" s="11"/>
      <c r="C1199" s="11"/>
      <c r="D1199" s="11"/>
      <c r="E1199" s="11"/>
      <c r="F1199" s="11"/>
      <c r="G1199" s="11"/>
      <c r="H1199" s="11"/>
      <c r="I1199" s="11"/>
      <c r="J1199" s="11"/>
      <c r="K1199" s="11"/>
      <c r="L1199" s="11"/>
      <c r="M1199" s="11"/>
      <c r="N1199" s="11"/>
      <c r="O1199" s="11"/>
    </row>
    <row r="1200" spans="2:15" ht="11.25" x14ac:dyDescent="0.2">
      <c r="B1200" s="11"/>
      <c r="C1200" s="11"/>
      <c r="D1200" s="11"/>
      <c r="E1200" s="11"/>
      <c r="F1200" s="11"/>
      <c r="G1200" s="11"/>
      <c r="H1200" s="11"/>
      <c r="I1200" s="11"/>
      <c r="J1200" s="11"/>
      <c r="K1200" s="11"/>
      <c r="L1200" s="11"/>
      <c r="M1200" s="11"/>
      <c r="N1200" s="11"/>
      <c r="O1200" s="11"/>
    </row>
    <row r="1201" spans="2:15" ht="11.25" x14ac:dyDescent="0.2">
      <c r="B1201" s="11"/>
      <c r="C1201" s="11"/>
      <c r="D1201" s="11"/>
      <c r="E1201" s="11"/>
      <c r="F1201" s="11"/>
      <c r="G1201" s="11"/>
      <c r="H1201" s="11"/>
      <c r="I1201" s="11"/>
      <c r="J1201" s="11"/>
      <c r="K1201" s="11"/>
      <c r="L1201" s="11"/>
      <c r="M1201" s="11"/>
      <c r="N1201" s="11"/>
      <c r="O1201" s="11"/>
    </row>
    <row r="1202" spans="2:15" ht="11.25" x14ac:dyDescent="0.2">
      <c r="B1202" s="11"/>
      <c r="C1202" s="11"/>
      <c r="D1202" s="11"/>
      <c r="E1202" s="11"/>
      <c r="F1202" s="11"/>
      <c r="G1202" s="11"/>
      <c r="H1202" s="11"/>
      <c r="I1202" s="11"/>
      <c r="J1202" s="11"/>
      <c r="K1202" s="11"/>
      <c r="L1202" s="11"/>
      <c r="M1202" s="11"/>
      <c r="N1202" s="11"/>
      <c r="O1202" s="11"/>
    </row>
    <row r="1203" spans="2:15" ht="11.25" x14ac:dyDescent="0.2">
      <c r="B1203" s="11"/>
      <c r="C1203" s="11"/>
      <c r="D1203" s="11"/>
      <c r="E1203" s="11"/>
      <c r="F1203" s="11"/>
      <c r="G1203" s="11"/>
      <c r="H1203" s="11"/>
      <c r="I1203" s="11"/>
      <c r="J1203" s="11"/>
      <c r="K1203" s="11"/>
      <c r="L1203" s="11"/>
      <c r="M1203" s="11"/>
      <c r="N1203" s="11"/>
      <c r="O1203" s="11"/>
    </row>
    <row r="1204" spans="2:15" ht="11.25" x14ac:dyDescent="0.2">
      <c r="B1204" s="11"/>
      <c r="C1204" s="11"/>
      <c r="D1204" s="11"/>
      <c r="E1204" s="11"/>
      <c r="F1204" s="11"/>
      <c r="G1204" s="11"/>
      <c r="H1204" s="11"/>
      <c r="I1204" s="11"/>
      <c r="J1204" s="11"/>
      <c r="K1204" s="11"/>
      <c r="L1204" s="11"/>
      <c r="M1204" s="11"/>
      <c r="N1204" s="11"/>
      <c r="O1204" s="11"/>
    </row>
    <row r="1205" spans="2:15" ht="11.25" x14ac:dyDescent="0.2">
      <c r="B1205" s="11"/>
      <c r="C1205" s="11"/>
      <c r="D1205" s="11"/>
      <c r="E1205" s="11"/>
      <c r="F1205" s="11"/>
      <c r="G1205" s="11"/>
      <c r="H1205" s="11"/>
      <c r="I1205" s="11"/>
      <c r="J1205" s="11"/>
      <c r="K1205" s="11"/>
      <c r="L1205" s="11"/>
      <c r="M1205" s="11"/>
      <c r="N1205" s="11"/>
      <c r="O1205" s="11"/>
    </row>
    <row r="1206" spans="2:15" ht="11.25" x14ac:dyDescent="0.2">
      <c r="B1206" s="11"/>
      <c r="C1206" s="11"/>
      <c r="D1206" s="11"/>
      <c r="E1206" s="11"/>
      <c r="F1206" s="11"/>
      <c r="G1206" s="11"/>
      <c r="H1206" s="11"/>
      <c r="I1206" s="11"/>
      <c r="J1206" s="11"/>
      <c r="K1206" s="11"/>
      <c r="L1206" s="11"/>
      <c r="M1206" s="11"/>
      <c r="N1206" s="11"/>
      <c r="O1206" s="11"/>
    </row>
    <row r="1207" spans="2:15" ht="11.25" x14ac:dyDescent="0.2">
      <c r="B1207" s="11"/>
      <c r="C1207" s="11"/>
      <c r="D1207" s="11"/>
      <c r="E1207" s="11"/>
      <c r="F1207" s="11"/>
      <c r="G1207" s="11"/>
      <c r="H1207" s="11"/>
      <c r="I1207" s="11"/>
      <c r="J1207" s="11"/>
      <c r="K1207" s="11"/>
      <c r="L1207" s="11"/>
      <c r="M1207" s="11"/>
      <c r="N1207" s="11"/>
      <c r="O1207" s="11"/>
    </row>
    <row r="1208" spans="2:15" ht="11.25" x14ac:dyDescent="0.2">
      <c r="B1208" s="11"/>
      <c r="C1208" s="11"/>
      <c r="D1208" s="11"/>
      <c r="E1208" s="11"/>
      <c r="F1208" s="11"/>
      <c r="G1208" s="11"/>
      <c r="H1208" s="11"/>
      <c r="I1208" s="11"/>
      <c r="J1208" s="11"/>
      <c r="K1208" s="11"/>
      <c r="L1208" s="11"/>
      <c r="M1208" s="11"/>
      <c r="N1208" s="11"/>
      <c r="O1208" s="11"/>
    </row>
    <row r="1209" spans="2:15" ht="11.25" x14ac:dyDescent="0.2">
      <c r="B1209" s="11"/>
      <c r="C1209" s="11"/>
      <c r="D1209" s="11"/>
      <c r="E1209" s="11"/>
      <c r="F1209" s="11"/>
      <c r="G1209" s="11"/>
      <c r="H1209" s="11"/>
      <c r="I1209" s="11"/>
      <c r="J1209" s="11"/>
      <c r="K1209" s="11"/>
      <c r="L1209" s="11"/>
      <c r="M1209" s="11"/>
      <c r="N1209" s="11"/>
      <c r="O1209" s="11"/>
    </row>
    <row r="1210" spans="2:15" ht="11.25" x14ac:dyDescent="0.2">
      <c r="B1210" s="11"/>
      <c r="C1210" s="11"/>
      <c r="D1210" s="11"/>
      <c r="E1210" s="11"/>
      <c r="F1210" s="11"/>
      <c r="G1210" s="11"/>
      <c r="H1210" s="11"/>
      <c r="I1210" s="11"/>
      <c r="J1210" s="11"/>
      <c r="K1210" s="11"/>
      <c r="L1210" s="11"/>
      <c r="M1210" s="11"/>
      <c r="N1210" s="11"/>
      <c r="O1210" s="11"/>
    </row>
    <row r="1211" spans="2:15" ht="11.25" x14ac:dyDescent="0.2">
      <c r="B1211" s="11"/>
      <c r="C1211" s="11"/>
      <c r="D1211" s="11"/>
      <c r="E1211" s="11"/>
      <c r="F1211" s="11"/>
      <c r="G1211" s="11"/>
      <c r="H1211" s="11"/>
      <c r="I1211" s="11"/>
      <c r="J1211" s="11"/>
      <c r="K1211" s="11"/>
      <c r="L1211" s="11"/>
      <c r="M1211" s="11"/>
      <c r="N1211" s="11"/>
      <c r="O1211" s="11"/>
    </row>
    <row r="1212" spans="2:15" ht="11.25" x14ac:dyDescent="0.2">
      <c r="B1212" s="11"/>
      <c r="C1212" s="11"/>
      <c r="D1212" s="11"/>
      <c r="E1212" s="11"/>
      <c r="F1212" s="11"/>
      <c r="G1212" s="11"/>
      <c r="H1212" s="11"/>
      <c r="I1212" s="11"/>
      <c r="J1212" s="11"/>
      <c r="K1212" s="11"/>
      <c r="L1212" s="11"/>
      <c r="M1212" s="11"/>
      <c r="N1212" s="11"/>
      <c r="O1212" s="11"/>
    </row>
    <row r="1213" spans="2:15" ht="11.25" x14ac:dyDescent="0.2">
      <c r="B1213" s="11"/>
      <c r="C1213" s="11"/>
      <c r="D1213" s="11"/>
      <c r="E1213" s="11"/>
      <c r="F1213" s="11"/>
      <c r="G1213" s="11"/>
      <c r="H1213" s="11"/>
      <c r="I1213" s="11"/>
      <c r="J1213" s="11"/>
      <c r="K1213" s="11"/>
      <c r="L1213" s="11"/>
      <c r="M1213" s="11"/>
      <c r="N1213" s="11"/>
      <c r="O1213" s="11"/>
    </row>
    <row r="1214" spans="2:15" ht="11.25" x14ac:dyDescent="0.2">
      <c r="B1214" s="11"/>
      <c r="C1214" s="11"/>
      <c r="D1214" s="11"/>
      <c r="E1214" s="11"/>
      <c r="F1214" s="11"/>
      <c r="G1214" s="11"/>
      <c r="H1214" s="11"/>
      <c r="I1214" s="11"/>
      <c r="J1214" s="11"/>
      <c r="K1214" s="11"/>
      <c r="L1214" s="11"/>
      <c r="M1214" s="11"/>
      <c r="N1214" s="11"/>
      <c r="O1214" s="11"/>
    </row>
    <row r="1215" spans="2:15" ht="11.25" x14ac:dyDescent="0.2">
      <c r="B1215" s="11"/>
      <c r="C1215" s="11"/>
      <c r="D1215" s="11"/>
      <c r="E1215" s="11"/>
      <c r="F1215" s="11"/>
      <c r="G1215" s="11"/>
      <c r="H1215" s="11"/>
      <c r="I1215" s="11"/>
      <c r="J1215" s="11"/>
      <c r="K1215" s="11"/>
      <c r="L1215" s="11"/>
      <c r="M1215" s="11"/>
      <c r="N1215" s="11"/>
      <c r="O1215" s="11"/>
    </row>
    <row r="1216" spans="2:15" ht="11.25" x14ac:dyDescent="0.2">
      <c r="B1216" s="11"/>
      <c r="C1216" s="11"/>
      <c r="D1216" s="11"/>
      <c r="E1216" s="11"/>
      <c r="F1216" s="11"/>
      <c r="G1216" s="11"/>
      <c r="H1216" s="11"/>
      <c r="I1216" s="11"/>
      <c r="J1216" s="11"/>
      <c r="K1216" s="11"/>
      <c r="L1216" s="11"/>
      <c r="M1216" s="11"/>
      <c r="N1216" s="11"/>
      <c r="O1216" s="11"/>
    </row>
    <row r="1217" spans="2:15" ht="11.25" x14ac:dyDescent="0.2">
      <c r="B1217" s="11"/>
      <c r="C1217" s="11"/>
      <c r="D1217" s="11"/>
      <c r="E1217" s="11"/>
      <c r="F1217" s="11"/>
      <c r="G1217" s="11"/>
      <c r="H1217" s="11"/>
      <c r="I1217" s="11"/>
      <c r="J1217" s="11"/>
      <c r="K1217" s="11"/>
      <c r="L1217" s="11"/>
      <c r="M1217" s="11"/>
      <c r="N1217" s="11"/>
      <c r="O1217" s="11"/>
    </row>
    <row r="1218" spans="2:15" ht="11.25" x14ac:dyDescent="0.2">
      <c r="B1218" s="11"/>
      <c r="C1218" s="11"/>
      <c r="D1218" s="11"/>
      <c r="E1218" s="11"/>
      <c r="F1218" s="11"/>
      <c r="G1218" s="11"/>
      <c r="H1218" s="11"/>
      <c r="I1218" s="11"/>
      <c r="J1218" s="11"/>
      <c r="K1218" s="11"/>
      <c r="L1218" s="11"/>
      <c r="M1218" s="11"/>
      <c r="N1218" s="11"/>
      <c r="O1218" s="11"/>
    </row>
    <row r="1219" spans="2:15" ht="11.25" x14ac:dyDescent="0.2">
      <c r="B1219" s="11"/>
      <c r="C1219" s="11"/>
      <c r="D1219" s="11"/>
      <c r="E1219" s="11"/>
      <c r="F1219" s="11"/>
      <c r="G1219" s="11"/>
      <c r="H1219" s="11"/>
      <c r="I1219" s="11"/>
      <c r="J1219" s="11"/>
      <c r="K1219" s="11"/>
      <c r="L1219" s="11"/>
      <c r="M1219" s="11"/>
      <c r="N1219" s="11"/>
      <c r="O1219" s="11"/>
    </row>
    <row r="1220" spans="2:15" ht="11.25" x14ac:dyDescent="0.2">
      <c r="B1220" s="11"/>
      <c r="C1220" s="11"/>
      <c r="D1220" s="11"/>
      <c r="E1220" s="11"/>
      <c r="F1220" s="11"/>
      <c r="G1220" s="11"/>
      <c r="H1220" s="11"/>
      <c r="I1220" s="11"/>
      <c r="J1220" s="11"/>
      <c r="K1220" s="11"/>
      <c r="L1220" s="11"/>
      <c r="M1220" s="11"/>
      <c r="N1220" s="11"/>
      <c r="O1220" s="11"/>
    </row>
    <row r="1221" spans="2:15" ht="11.25" x14ac:dyDescent="0.2">
      <c r="B1221" s="11"/>
      <c r="C1221" s="11"/>
      <c r="D1221" s="11"/>
      <c r="E1221" s="11"/>
      <c r="F1221" s="11"/>
      <c r="G1221" s="11"/>
      <c r="H1221" s="11"/>
      <c r="I1221" s="11"/>
      <c r="J1221" s="11"/>
      <c r="K1221" s="11"/>
      <c r="L1221" s="11"/>
      <c r="M1221" s="11"/>
      <c r="N1221" s="11"/>
      <c r="O1221" s="11"/>
    </row>
    <row r="1222" spans="2:15" ht="11.25" x14ac:dyDescent="0.2">
      <c r="B1222" s="11"/>
      <c r="C1222" s="11"/>
      <c r="D1222" s="11"/>
      <c r="E1222" s="11"/>
      <c r="F1222" s="11"/>
      <c r="G1222" s="11"/>
      <c r="H1222" s="11"/>
      <c r="I1222" s="11"/>
      <c r="J1222" s="11"/>
      <c r="K1222" s="11"/>
      <c r="L1222" s="11"/>
      <c r="M1222" s="11"/>
      <c r="N1222" s="11"/>
      <c r="O1222" s="11"/>
    </row>
    <row r="1223" spans="2:15" ht="11.25" x14ac:dyDescent="0.2">
      <c r="B1223" s="11"/>
      <c r="C1223" s="11"/>
      <c r="D1223" s="11"/>
      <c r="E1223" s="11"/>
      <c r="F1223" s="11"/>
      <c r="G1223" s="11"/>
      <c r="H1223" s="11"/>
      <c r="I1223" s="11"/>
      <c r="J1223" s="11"/>
      <c r="K1223" s="11"/>
      <c r="L1223" s="11"/>
      <c r="M1223" s="11"/>
      <c r="N1223" s="11"/>
      <c r="O1223" s="11"/>
    </row>
    <row r="1224" spans="2:15" ht="11.25" x14ac:dyDescent="0.2">
      <c r="B1224" s="11"/>
      <c r="C1224" s="11"/>
      <c r="D1224" s="11"/>
      <c r="E1224" s="11"/>
      <c r="F1224" s="11"/>
      <c r="G1224" s="11"/>
      <c r="H1224" s="11"/>
      <c r="I1224" s="11"/>
      <c r="J1224" s="11"/>
      <c r="K1224" s="11"/>
      <c r="L1224" s="11"/>
      <c r="M1224" s="11"/>
      <c r="N1224" s="11"/>
      <c r="O1224" s="11"/>
    </row>
    <row r="1225" spans="2:15" ht="11.25" x14ac:dyDescent="0.2">
      <c r="B1225" s="11"/>
      <c r="C1225" s="11"/>
      <c r="D1225" s="11"/>
      <c r="E1225" s="11"/>
      <c r="F1225" s="11"/>
      <c r="G1225" s="11"/>
      <c r="H1225" s="11"/>
      <c r="I1225" s="11"/>
      <c r="J1225" s="11"/>
      <c r="K1225" s="11"/>
      <c r="L1225" s="11"/>
      <c r="M1225" s="11"/>
      <c r="N1225" s="11"/>
      <c r="O1225" s="11"/>
    </row>
    <row r="1226" spans="2:15" ht="11.25" x14ac:dyDescent="0.2">
      <c r="B1226" s="11"/>
      <c r="C1226" s="11"/>
      <c r="D1226" s="11"/>
      <c r="E1226" s="11"/>
      <c r="F1226" s="11"/>
      <c r="G1226" s="11"/>
      <c r="H1226" s="11"/>
      <c r="I1226" s="11"/>
      <c r="J1226" s="11"/>
      <c r="K1226" s="11"/>
      <c r="L1226" s="11"/>
      <c r="M1226" s="11"/>
      <c r="N1226" s="11"/>
      <c r="O1226" s="11"/>
    </row>
    <row r="1227" spans="2:15" ht="11.25" x14ac:dyDescent="0.2">
      <c r="B1227" s="11"/>
      <c r="C1227" s="11"/>
      <c r="D1227" s="11"/>
      <c r="E1227" s="11"/>
      <c r="F1227" s="11"/>
      <c r="G1227" s="11"/>
      <c r="H1227" s="11"/>
      <c r="I1227" s="11"/>
      <c r="J1227" s="11"/>
      <c r="K1227" s="11"/>
      <c r="L1227" s="11"/>
      <c r="M1227" s="11"/>
      <c r="N1227" s="11"/>
      <c r="O1227" s="11"/>
    </row>
    <row r="1228" spans="2:15" ht="11.25" x14ac:dyDescent="0.2">
      <c r="B1228" s="11"/>
      <c r="C1228" s="11"/>
      <c r="D1228" s="11"/>
      <c r="E1228" s="11"/>
      <c r="F1228" s="11"/>
      <c r="G1228" s="11"/>
      <c r="H1228" s="11"/>
      <c r="I1228" s="11"/>
      <c r="J1228" s="11"/>
      <c r="K1228" s="11"/>
      <c r="L1228" s="11"/>
      <c r="M1228" s="11"/>
      <c r="N1228" s="11"/>
      <c r="O1228" s="11"/>
    </row>
    <row r="1229" spans="2:15" ht="11.25" x14ac:dyDescent="0.2">
      <c r="B1229" s="11"/>
      <c r="C1229" s="11"/>
      <c r="D1229" s="11"/>
      <c r="E1229" s="11"/>
      <c r="F1229" s="11"/>
      <c r="G1229" s="11"/>
      <c r="H1229" s="11"/>
      <c r="I1229" s="11"/>
      <c r="J1229" s="11"/>
      <c r="K1229" s="11"/>
      <c r="L1229" s="11"/>
      <c r="M1229" s="11"/>
      <c r="N1229" s="11"/>
      <c r="O1229" s="11"/>
    </row>
    <row r="1230" spans="2:15" ht="11.25" x14ac:dyDescent="0.2">
      <c r="B1230" s="11"/>
      <c r="C1230" s="11"/>
      <c r="D1230" s="11"/>
      <c r="E1230" s="11"/>
      <c r="F1230" s="11"/>
      <c r="G1230" s="11"/>
      <c r="H1230" s="11"/>
      <c r="I1230" s="11"/>
      <c r="J1230" s="11"/>
      <c r="K1230" s="11"/>
      <c r="L1230" s="11"/>
      <c r="M1230" s="11"/>
      <c r="N1230" s="11"/>
      <c r="O1230" s="11"/>
    </row>
    <row r="1231" spans="2:15" ht="11.25" x14ac:dyDescent="0.2">
      <c r="B1231" s="11"/>
      <c r="C1231" s="11"/>
      <c r="D1231" s="11"/>
      <c r="E1231" s="11"/>
      <c r="F1231" s="11"/>
      <c r="G1231" s="11"/>
      <c r="H1231" s="11"/>
      <c r="I1231" s="11"/>
      <c r="J1231" s="11"/>
      <c r="K1231" s="11"/>
      <c r="L1231" s="11"/>
      <c r="M1231" s="11"/>
      <c r="N1231" s="11"/>
      <c r="O1231" s="11"/>
    </row>
    <row r="1232" spans="2:15" ht="11.25" x14ac:dyDescent="0.2">
      <c r="B1232" s="11"/>
      <c r="C1232" s="11"/>
      <c r="D1232" s="11"/>
      <c r="E1232" s="11"/>
      <c r="F1232" s="11"/>
      <c r="G1232" s="11"/>
      <c r="H1232" s="11"/>
      <c r="I1232" s="11"/>
      <c r="J1232" s="11"/>
      <c r="K1232" s="11"/>
      <c r="L1232" s="11"/>
      <c r="M1232" s="11"/>
      <c r="N1232" s="11"/>
      <c r="O1232" s="11"/>
    </row>
    <row r="1233" spans="2:15" ht="11.25" x14ac:dyDescent="0.2">
      <c r="B1233" s="11"/>
      <c r="C1233" s="11"/>
      <c r="D1233" s="11"/>
      <c r="E1233" s="11"/>
      <c r="F1233" s="11"/>
      <c r="G1233" s="11"/>
      <c r="H1233" s="11"/>
      <c r="I1233" s="11"/>
      <c r="J1233" s="11"/>
      <c r="K1233" s="11"/>
      <c r="L1233" s="11"/>
      <c r="M1233" s="11"/>
      <c r="N1233" s="11"/>
      <c r="O1233" s="11"/>
    </row>
    <row r="1234" spans="2:15" ht="11.25" x14ac:dyDescent="0.2">
      <c r="B1234" s="11"/>
      <c r="C1234" s="11"/>
      <c r="D1234" s="11"/>
      <c r="E1234" s="11"/>
      <c r="F1234" s="11"/>
      <c r="G1234" s="11"/>
      <c r="H1234" s="11"/>
      <c r="I1234" s="11"/>
      <c r="J1234" s="11"/>
      <c r="K1234" s="11"/>
      <c r="L1234" s="11"/>
      <c r="M1234" s="11"/>
      <c r="N1234" s="11"/>
      <c r="O1234" s="11"/>
    </row>
    <row r="1235" spans="2:15" ht="11.25" x14ac:dyDescent="0.2">
      <c r="B1235" s="11"/>
      <c r="C1235" s="11"/>
      <c r="D1235" s="11"/>
      <c r="E1235" s="11"/>
      <c r="F1235" s="11"/>
      <c r="G1235" s="11"/>
      <c r="H1235" s="11"/>
      <c r="I1235" s="11"/>
      <c r="J1235" s="11"/>
      <c r="K1235" s="11"/>
      <c r="L1235" s="11"/>
      <c r="M1235" s="11"/>
      <c r="N1235" s="11"/>
      <c r="O1235" s="11"/>
    </row>
    <row r="1236" spans="2:15" ht="11.25" x14ac:dyDescent="0.2">
      <c r="B1236" s="11"/>
      <c r="C1236" s="11"/>
      <c r="D1236" s="11"/>
      <c r="E1236" s="11"/>
      <c r="F1236" s="11"/>
      <c r="G1236" s="11"/>
      <c r="H1236" s="11"/>
      <c r="I1236" s="11"/>
      <c r="J1236" s="11"/>
      <c r="K1236" s="11"/>
      <c r="L1236" s="11"/>
      <c r="M1236" s="11"/>
      <c r="N1236" s="11"/>
      <c r="O1236" s="11"/>
    </row>
    <row r="1237" spans="2:15" ht="11.25" x14ac:dyDescent="0.2">
      <c r="B1237" s="11"/>
      <c r="C1237" s="11"/>
      <c r="D1237" s="11"/>
      <c r="E1237" s="11"/>
      <c r="F1237" s="11"/>
      <c r="G1237" s="11"/>
      <c r="H1237" s="11"/>
      <c r="I1237" s="11"/>
      <c r="J1237" s="11"/>
      <c r="K1237" s="11"/>
      <c r="L1237" s="11"/>
      <c r="M1237" s="11"/>
      <c r="N1237" s="11"/>
      <c r="O1237" s="11"/>
    </row>
    <row r="1238" spans="2:15" ht="11.25" x14ac:dyDescent="0.2">
      <c r="B1238" s="11"/>
      <c r="C1238" s="11"/>
      <c r="D1238" s="11"/>
      <c r="E1238" s="11"/>
      <c r="F1238" s="11"/>
      <c r="G1238" s="11"/>
      <c r="H1238" s="11"/>
      <c r="I1238" s="11"/>
      <c r="J1238" s="11"/>
      <c r="K1238" s="11"/>
      <c r="L1238" s="11"/>
      <c r="M1238" s="11"/>
      <c r="N1238" s="11"/>
      <c r="O1238" s="11"/>
    </row>
    <row r="1239" spans="2:15" ht="11.25" x14ac:dyDescent="0.2">
      <c r="B1239" s="11"/>
      <c r="C1239" s="11"/>
      <c r="D1239" s="11"/>
      <c r="E1239" s="11"/>
      <c r="F1239" s="11"/>
      <c r="G1239" s="11"/>
      <c r="H1239" s="11"/>
      <c r="I1239" s="11"/>
      <c r="J1239" s="11"/>
      <c r="K1239" s="11"/>
      <c r="L1239" s="11"/>
      <c r="M1239" s="11"/>
      <c r="N1239" s="11"/>
      <c r="O1239" s="11"/>
    </row>
    <row r="1240" spans="2:15" ht="11.25" x14ac:dyDescent="0.2">
      <c r="B1240" s="11"/>
      <c r="C1240" s="11"/>
      <c r="D1240" s="11"/>
      <c r="E1240" s="11"/>
      <c r="F1240" s="11"/>
      <c r="G1240" s="11"/>
      <c r="H1240" s="11"/>
      <c r="I1240" s="11"/>
      <c r="J1240" s="11"/>
      <c r="K1240" s="11"/>
      <c r="L1240" s="11"/>
      <c r="M1240" s="11"/>
      <c r="N1240" s="11"/>
      <c r="O1240" s="11"/>
    </row>
    <row r="1241" spans="2:15" ht="11.25" x14ac:dyDescent="0.2">
      <c r="B1241" s="11"/>
      <c r="C1241" s="11"/>
      <c r="D1241" s="11"/>
      <c r="E1241" s="11"/>
      <c r="F1241" s="11"/>
      <c r="G1241" s="11"/>
      <c r="H1241" s="11"/>
      <c r="I1241" s="11"/>
      <c r="J1241" s="11"/>
      <c r="K1241" s="11"/>
      <c r="L1241" s="11"/>
      <c r="M1241" s="11"/>
      <c r="N1241" s="11"/>
      <c r="O1241" s="11"/>
    </row>
    <row r="1242" spans="2:15" ht="11.25" x14ac:dyDescent="0.2">
      <c r="B1242" s="11"/>
      <c r="C1242" s="11"/>
      <c r="D1242" s="11"/>
      <c r="E1242" s="11"/>
      <c r="F1242" s="11"/>
      <c r="G1242" s="11"/>
      <c r="H1242" s="11"/>
      <c r="I1242" s="11"/>
      <c r="J1242" s="11"/>
      <c r="K1242" s="11"/>
      <c r="L1242" s="11"/>
      <c r="M1242" s="11"/>
      <c r="N1242" s="11"/>
      <c r="O1242" s="11"/>
    </row>
    <row r="1243" spans="2:15" ht="11.25" x14ac:dyDescent="0.2">
      <c r="B1243" s="11"/>
      <c r="C1243" s="11"/>
      <c r="D1243" s="11"/>
      <c r="E1243" s="11"/>
      <c r="F1243" s="11"/>
      <c r="G1243" s="11"/>
      <c r="H1243" s="11"/>
      <c r="I1243" s="11"/>
      <c r="J1243" s="11"/>
      <c r="K1243" s="11"/>
      <c r="L1243" s="11"/>
      <c r="M1243" s="11"/>
      <c r="N1243" s="11"/>
      <c r="O1243" s="11"/>
    </row>
    <row r="1244" spans="2:15" ht="11.25" x14ac:dyDescent="0.2">
      <c r="B1244" s="11"/>
      <c r="C1244" s="11"/>
      <c r="D1244" s="11"/>
      <c r="E1244" s="11"/>
      <c r="F1244" s="11"/>
      <c r="G1244" s="11"/>
      <c r="H1244" s="11"/>
      <c r="I1244" s="11"/>
      <c r="J1244" s="11"/>
      <c r="K1244" s="11"/>
      <c r="L1244" s="11"/>
      <c r="M1244" s="11"/>
      <c r="N1244" s="11"/>
      <c r="O1244" s="11"/>
    </row>
    <row r="1245" spans="2:15" ht="11.25" x14ac:dyDescent="0.2">
      <c r="B1245" s="11"/>
      <c r="C1245" s="11"/>
      <c r="D1245" s="11"/>
      <c r="E1245" s="11"/>
      <c r="F1245" s="11"/>
      <c r="G1245" s="11"/>
      <c r="H1245" s="11"/>
      <c r="I1245" s="11"/>
      <c r="J1245" s="11"/>
      <c r="K1245" s="11"/>
      <c r="L1245" s="11"/>
      <c r="M1245" s="11"/>
      <c r="N1245" s="11"/>
      <c r="O1245" s="11"/>
    </row>
    <row r="1246" spans="2:15" ht="11.25" x14ac:dyDescent="0.2">
      <c r="B1246" s="11"/>
      <c r="C1246" s="11"/>
      <c r="D1246" s="11"/>
      <c r="E1246" s="11"/>
      <c r="F1246" s="11"/>
      <c r="G1246" s="11"/>
      <c r="H1246" s="11"/>
      <c r="I1246" s="11"/>
      <c r="J1246" s="11"/>
      <c r="K1246" s="11"/>
      <c r="L1246" s="11"/>
      <c r="M1246" s="11"/>
      <c r="N1246" s="11"/>
      <c r="O1246" s="11"/>
    </row>
    <row r="1247" spans="2:15" ht="11.25" x14ac:dyDescent="0.2">
      <c r="B1247" s="11"/>
      <c r="C1247" s="11"/>
      <c r="D1247" s="11"/>
      <c r="E1247" s="11"/>
      <c r="F1247" s="11"/>
      <c r="G1247" s="11"/>
      <c r="H1247" s="11"/>
      <c r="I1247" s="11"/>
      <c r="J1247" s="11"/>
      <c r="K1247" s="11"/>
      <c r="L1247" s="11"/>
      <c r="M1247" s="11"/>
      <c r="N1247" s="11"/>
      <c r="O1247" s="11"/>
    </row>
    <row r="1248" spans="2:15" ht="11.25" x14ac:dyDescent="0.2">
      <c r="B1248" s="11"/>
      <c r="C1248" s="11"/>
      <c r="D1248" s="11"/>
      <c r="E1248" s="11"/>
      <c r="F1248" s="11"/>
      <c r="G1248" s="11"/>
      <c r="H1248" s="11"/>
      <c r="I1248" s="11"/>
      <c r="J1248" s="11"/>
      <c r="K1248" s="11"/>
      <c r="L1248" s="11"/>
      <c r="M1248" s="11"/>
      <c r="N1248" s="11"/>
      <c r="O1248" s="11"/>
    </row>
    <row r="1249" spans="2:15" ht="11.25" x14ac:dyDescent="0.2">
      <c r="B1249" s="11"/>
      <c r="C1249" s="11"/>
      <c r="D1249" s="11"/>
      <c r="E1249" s="11"/>
      <c r="F1249" s="11"/>
      <c r="G1249" s="11"/>
      <c r="H1249" s="11"/>
      <c r="I1249" s="11"/>
      <c r="J1249" s="11"/>
      <c r="K1249" s="11"/>
      <c r="L1249" s="11"/>
      <c r="M1249" s="11"/>
      <c r="N1249" s="11"/>
      <c r="O1249" s="11"/>
    </row>
    <row r="1250" spans="2:15" ht="11.25" x14ac:dyDescent="0.2">
      <c r="B1250" s="11"/>
      <c r="C1250" s="11"/>
      <c r="D1250" s="11"/>
      <c r="E1250" s="11"/>
      <c r="F1250" s="11"/>
      <c r="G1250" s="11"/>
      <c r="H1250" s="11"/>
      <c r="I1250" s="11"/>
      <c r="J1250" s="11"/>
      <c r="K1250" s="11"/>
      <c r="L1250" s="11"/>
      <c r="M1250" s="11"/>
      <c r="N1250" s="11"/>
      <c r="O1250" s="11"/>
    </row>
    <row r="1251" spans="2:15" ht="11.25" x14ac:dyDescent="0.2">
      <c r="B1251" s="11"/>
      <c r="C1251" s="11"/>
      <c r="D1251" s="11"/>
      <c r="E1251" s="11"/>
      <c r="F1251" s="11"/>
      <c r="G1251" s="11"/>
      <c r="H1251" s="11"/>
      <c r="I1251" s="11"/>
      <c r="J1251" s="11"/>
      <c r="K1251" s="11"/>
      <c r="L1251" s="11"/>
      <c r="M1251" s="11"/>
      <c r="N1251" s="11"/>
      <c r="O1251" s="11"/>
    </row>
    <row r="1252" spans="2:15" ht="11.25" x14ac:dyDescent="0.2">
      <c r="B1252" s="11"/>
      <c r="C1252" s="11"/>
      <c r="D1252" s="11"/>
      <c r="E1252" s="11"/>
      <c r="F1252" s="11"/>
      <c r="G1252" s="11"/>
      <c r="H1252" s="11"/>
      <c r="I1252" s="11"/>
      <c r="J1252" s="11"/>
      <c r="K1252" s="11"/>
      <c r="L1252" s="11"/>
      <c r="M1252" s="11"/>
      <c r="N1252" s="11"/>
      <c r="O1252" s="11"/>
    </row>
    <row r="1253" spans="2:15" ht="11.25" x14ac:dyDescent="0.2">
      <c r="B1253" s="11"/>
      <c r="C1253" s="11"/>
      <c r="D1253" s="11"/>
      <c r="E1253" s="11"/>
      <c r="F1253" s="11"/>
      <c r="G1253" s="11"/>
      <c r="H1253" s="11"/>
      <c r="I1253" s="11"/>
      <c r="J1253" s="11"/>
      <c r="K1253" s="11"/>
      <c r="L1253" s="11"/>
      <c r="M1253" s="11"/>
      <c r="N1253" s="11"/>
      <c r="O1253" s="11"/>
    </row>
    <row r="1254" spans="2:15" ht="11.25" x14ac:dyDescent="0.2">
      <c r="B1254" s="11"/>
      <c r="C1254" s="11"/>
      <c r="D1254" s="11"/>
      <c r="E1254" s="11"/>
      <c r="F1254" s="11"/>
      <c r="G1254" s="11"/>
      <c r="H1254" s="11"/>
      <c r="I1254" s="11"/>
      <c r="J1254" s="11"/>
      <c r="K1254" s="11"/>
      <c r="L1254" s="11"/>
      <c r="M1254" s="11"/>
      <c r="N1254" s="11"/>
      <c r="O1254" s="11"/>
    </row>
    <row r="1255" spans="2:15" ht="11.25" x14ac:dyDescent="0.2">
      <c r="B1255" s="11"/>
      <c r="C1255" s="11"/>
      <c r="D1255" s="11"/>
      <c r="E1255" s="11"/>
      <c r="F1255" s="11"/>
      <c r="G1255" s="11"/>
      <c r="H1255" s="11"/>
      <c r="I1255" s="11"/>
      <c r="J1255" s="11"/>
      <c r="K1255" s="11"/>
      <c r="L1255" s="11"/>
      <c r="M1255" s="11"/>
      <c r="N1255" s="11"/>
      <c r="O1255" s="11"/>
    </row>
    <row r="1256" spans="2:15" ht="11.25" x14ac:dyDescent="0.2">
      <c r="B1256" s="11"/>
      <c r="C1256" s="11"/>
      <c r="D1256" s="11"/>
      <c r="E1256" s="11"/>
      <c r="F1256" s="11"/>
      <c r="G1256" s="11"/>
      <c r="H1256" s="11"/>
      <c r="I1256" s="11"/>
      <c r="J1256" s="11"/>
      <c r="K1256" s="11"/>
      <c r="L1256" s="11"/>
      <c r="M1256" s="11"/>
      <c r="N1256" s="11"/>
      <c r="O1256" s="11"/>
    </row>
    <row r="1257" spans="2:15" ht="11.25" x14ac:dyDescent="0.2">
      <c r="B1257" s="11"/>
      <c r="C1257" s="11"/>
      <c r="D1257" s="11"/>
      <c r="E1257" s="11"/>
      <c r="F1257" s="11"/>
      <c r="G1257" s="11"/>
      <c r="H1257" s="11"/>
      <c r="I1257" s="11"/>
      <c r="J1257" s="11"/>
      <c r="K1257" s="11"/>
      <c r="L1257" s="11"/>
      <c r="M1257" s="11"/>
      <c r="N1257" s="11"/>
      <c r="O1257" s="11"/>
    </row>
    <row r="1258" spans="2:15" ht="11.25" x14ac:dyDescent="0.2">
      <c r="B1258" s="11"/>
      <c r="C1258" s="11"/>
      <c r="D1258" s="11"/>
      <c r="E1258" s="11"/>
      <c r="F1258" s="11"/>
      <c r="G1258" s="11"/>
      <c r="H1258" s="11"/>
      <c r="I1258" s="11"/>
      <c r="J1258" s="11"/>
      <c r="K1258" s="11"/>
      <c r="L1258" s="11"/>
      <c r="M1258" s="11"/>
      <c r="N1258" s="11"/>
      <c r="O1258" s="11"/>
    </row>
    <row r="1259" spans="2:15" ht="11.25" x14ac:dyDescent="0.2">
      <c r="B1259" s="11"/>
      <c r="C1259" s="11"/>
      <c r="D1259" s="11"/>
      <c r="E1259" s="11"/>
      <c r="F1259" s="11"/>
      <c r="G1259" s="11"/>
      <c r="H1259" s="11"/>
      <c r="I1259" s="11"/>
      <c r="J1259" s="11"/>
      <c r="K1259" s="11"/>
      <c r="L1259" s="11"/>
      <c r="M1259" s="11"/>
      <c r="N1259" s="11"/>
      <c r="O1259" s="11"/>
    </row>
    <row r="1260" spans="2:15" ht="11.25" x14ac:dyDescent="0.2">
      <c r="B1260" s="11"/>
      <c r="C1260" s="11"/>
      <c r="D1260" s="11"/>
      <c r="E1260" s="11"/>
      <c r="F1260" s="11"/>
      <c r="G1260" s="11"/>
      <c r="H1260" s="11"/>
      <c r="I1260" s="11"/>
      <c r="J1260" s="11"/>
      <c r="K1260" s="11"/>
      <c r="L1260" s="11"/>
      <c r="M1260" s="11"/>
      <c r="N1260" s="11"/>
      <c r="O1260" s="11"/>
    </row>
    <row r="1261" spans="2:15" ht="11.25" x14ac:dyDescent="0.2">
      <c r="B1261" s="11"/>
      <c r="C1261" s="11"/>
      <c r="D1261" s="11"/>
      <c r="E1261" s="11"/>
      <c r="F1261" s="11"/>
      <c r="G1261" s="11"/>
      <c r="H1261" s="11"/>
      <c r="I1261" s="11"/>
      <c r="J1261" s="11"/>
      <c r="K1261" s="11"/>
      <c r="L1261" s="11"/>
      <c r="M1261" s="11"/>
      <c r="N1261" s="11"/>
      <c r="O1261" s="11"/>
    </row>
    <row r="1262" spans="2:15" ht="11.25" x14ac:dyDescent="0.2">
      <c r="B1262" s="11"/>
      <c r="C1262" s="11"/>
      <c r="D1262" s="11"/>
      <c r="E1262" s="11"/>
      <c r="F1262" s="11"/>
      <c r="G1262" s="11"/>
      <c r="H1262" s="11"/>
      <c r="I1262" s="11"/>
      <c r="J1262" s="11"/>
      <c r="K1262" s="11"/>
      <c r="L1262" s="11"/>
      <c r="M1262" s="11"/>
      <c r="N1262" s="11"/>
      <c r="O1262" s="11"/>
    </row>
    <row r="1263" spans="2:15" ht="11.25" x14ac:dyDescent="0.2">
      <c r="B1263" s="11"/>
      <c r="C1263" s="11"/>
      <c r="D1263" s="11"/>
      <c r="E1263" s="11"/>
      <c r="F1263" s="11"/>
      <c r="G1263" s="11"/>
      <c r="H1263" s="11"/>
      <c r="I1263" s="11"/>
      <c r="J1263" s="11"/>
      <c r="K1263" s="11"/>
      <c r="L1263" s="11"/>
      <c r="M1263" s="11"/>
      <c r="N1263" s="11"/>
      <c r="O1263" s="11"/>
    </row>
    <row r="1264" spans="2:15" ht="11.25" x14ac:dyDescent="0.2">
      <c r="B1264" s="11"/>
      <c r="C1264" s="11"/>
      <c r="D1264" s="11"/>
      <c r="E1264" s="11"/>
      <c r="F1264" s="11"/>
      <c r="G1264" s="11"/>
      <c r="H1264" s="11"/>
      <c r="I1264" s="11"/>
      <c r="J1264" s="11"/>
      <c r="K1264" s="11"/>
      <c r="L1264" s="11"/>
      <c r="M1264" s="11"/>
      <c r="N1264" s="11"/>
      <c r="O1264" s="11"/>
    </row>
    <row r="1265" spans="2:15" ht="11.25" x14ac:dyDescent="0.2">
      <c r="B1265" s="11"/>
      <c r="C1265" s="11"/>
      <c r="D1265" s="11"/>
      <c r="E1265" s="11"/>
      <c r="F1265" s="11"/>
      <c r="G1265" s="11"/>
      <c r="H1265" s="11"/>
      <c r="I1265" s="11"/>
      <c r="J1265" s="11"/>
      <c r="K1265" s="11"/>
      <c r="L1265" s="11"/>
      <c r="M1265" s="11"/>
      <c r="N1265" s="11"/>
      <c r="O1265" s="11"/>
    </row>
    <row r="1266" spans="2:15" ht="11.25" x14ac:dyDescent="0.2">
      <c r="B1266" s="11"/>
      <c r="C1266" s="11"/>
      <c r="D1266" s="11"/>
      <c r="E1266" s="11"/>
      <c r="F1266" s="11"/>
      <c r="G1266" s="11"/>
      <c r="H1266" s="11"/>
      <c r="I1266" s="11"/>
      <c r="J1266" s="11"/>
      <c r="K1266" s="11"/>
      <c r="L1266" s="11"/>
      <c r="M1266" s="11"/>
      <c r="N1266" s="11"/>
      <c r="O1266" s="11"/>
    </row>
    <row r="1267" spans="2:15" ht="11.25" x14ac:dyDescent="0.2">
      <c r="B1267" s="11"/>
      <c r="C1267" s="11"/>
      <c r="D1267" s="11"/>
      <c r="E1267" s="11"/>
      <c r="F1267" s="11"/>
      <c r="G1267" s="11"/>
      <c r="H1267" s="11"/>
      <c r="I1267" s="11"/>
      <c r="J1267" s="11"/>
      <c r="K1267" s="11"/>
      <c r="L1267" s="11"/>
      <c r="M1267" s="11"/>
      <c r="N1267" s="11"/>
      <c r="O1267" s="11"/>
    </row>
    <row r="1268" spans="2:15" ht="11.25" x14ac:dyDescent="0.2">
      <c r="B1268" s="11"/>
      <c r="C1268" s="11"/>
      <c r="D1268" s="11"/>
      <c r="E1268" s="11"/>
      <c r="F1268" s="11"/>
      <c r="G1268" s="11"/>
      <c r="H1268" s="11"/>
      <c r="I1268" s="11"/>
      <c r="J1268" s="11"/>
      <c r="K1268" s="11"/>
      <c r="L1268" s="11"/>
      <c r="M1268" s="11"/>
      <c r="N1268" s="11"/>
      <c r="O1268" s="11"/>
    </row>
    <row r="1269" spans="2:15" ht="11.25" x14ac:dyDescent="0.2">
      <c r="B1269" s="11"/>
      <c r="C1269" s="11"/>
      <c r="D1269" s="11"/>
      <c r="E1269" s="11"/>
      <c r="F1269" s="11"/>
      <c r="G1269" s="11"/>
      <c r="H1269" s="11"/>
      <c r="I1269" s="11"/>
      <c r="J1269" s="11"/>
      <c r="K1269" s="11"/>
      <c r="L1269" s="11"/>
      <c r="M1269" s="11"/>
      <c r="N1269" s="11"/>
      <c r="O1269" s="11"/>
    </row>
    <row r="1270" spans="2:15" ht="11.25" x14ac:dyDescent="0.2">
      <c r="B1270" s="11"/>
      <c r="C1270" s="11"/>
      <c r="D1270" s="11"/>
      <c r="E1270" s="11"/>
      <c r="F1270" s="11"/>
      <c r="G1270" s="11"/>
      <c r="H1270" s="11"/>
      <c r="I1270" s="11"/>
      <c r="J1270" s="11"/>
      <c r="K1270" s="11"/>
      <c r="L1270" s="11"/>
      <c r="M1270" s="11"/>
      <c r="N1270" s="11"/>
      <c r="O1270" s="11"/>
    </row>
    <row r="1271" spans="2:15" ht="11.25" x14ac:dyDescent="0.2">
      <c r="B1271" s="11"/>
      <c r="C1271" s="11"/>
      <c r="D1271" s="11"/>
      <c r="E1271" s="11"/>
      <c r="F1271" s="11"/>
      <c r="G1271" s="11"/>
      <c r="H1271" s="11"/>
      <c r="I1271" s="11"/>
      <c r="J1271" s="11"/>
      <c r="K1271" s="11"/>
      <c r="L1271" s="11"/>
      <c r="M1271" s="11"/>
      <c r="N1271" s="11"/>
      <c r="O1271" s="11"/>
    </row>
    <row r="1272" spans="2:15" ht="11.25" x14ac:dyDescent="0.2">
      <c r="B1272" s="11"/>
      <c r="C1272" s="11"/>
      <c r="D1272" s="11"/>
      <c r="E1272" s="11"/>
      <c r="F1272" s="11"/>
      <c r="G1272" s="11"/>
      <c r="H1272" s="11"/>
      <c r="I1272" s="11"/>
      <c r="J1272" s="11"/>
      <c r="K1272" s="11"/>
      <c r="L1272" s="11"/>
      <c r="M1272" s="11"/>
      <c r="N1272" s="11"/>
      <c r="O1272" s="11"/>
    </row>
    <row r="1273" spans="2:15" ht="11.25" x14ac:dyDescent="0.2">
      <c r="B1273" s="11"/>
      <c r="C1273" s="11"/>
      <c r="D1273" s="11"/>
      <c r="E1273" s="11"/>
      <c r="F1273" s="11"/>
      <c r="G1273" s="11"/>
      <c r="H1273" s="11"/>
      <c r="I1273" s="11"/>
      <c r="J1273" s="11"/>
      <c r="K1273" s="11"/>
      <c r="L1273" s="11"/>
      <c r="M1273" s="11"/>
      <c r="N1273" s="11"/>
      <c r="O1273" s="11"/>
    </row>
    <row r="1274" spans="2:15" ht="11.25" x14ac:dyDescent="0.2">
      <c r="B1274" s="11"/>
      <c r="C1274" s="11"/>
      <c r="D1274" s="11"/>
      <c r="E1274" s="11"/>
      <c r="F1274" s="11"/>
      <c r="G1274" s="11"/>
      <c r="H1274" s="11"/>
      <c r="I1274" s="11"/>
      <c r="J1274" s="11"/>
      <c r="K1274" s="11"/>
      <c r="L1274" s="11"/>
      <c r="M1274" s="11"/>
      <c r="N1274" s="11"/>
      <c r="O1274" s="11"/>
    </row>
    <row r="1275" spans="2:15" ht="11.25" x14ac:dyDescent="0.2">
      <c r="B1275" s="11"/>
      <c r="C1275" s="11"/>
      <c r="D1275" s="11"/>
      <c r="E1275" s="11"/>
      <c r="F1275" s="11"/>
      <c r="G1275" s="11"/>
      <c r="H1275" s="11"/>
      <c r="I1275" s="11"/>
      <c r="J1275" s="11"/>
      <c r="K1275" s="11"/>
      <c r="L1275" s="11"/>
      <c r="M1275" s="11"/>
      <c r="N1275" s="11"/>
      <c r="O1275" s="11"/>
    </row>
    <row r="1276" spans="2:15" ht="11.25" x14ac:dyDescent="0.2">
      <c r="B1276" s="11"/>
      <c r="C1276" s="11"/>
      <c r="D1276" s="11"/>
      <c r="E1276" s="11"/>
      <c r="F1276" s="11"/>
      <c r="G1276" s="11"/>
      <c r="H1276" s="11"/>
      <c r="I1276" s="11"/>
      <c r="J1276" s="11"/>
      <c r="K1276" s="11"/>
      <c r="L1276" s="11"/>
      <c r="M1276" s="11"/>
      <c r="N1276" s="11"/>
      <c r="O1276" s="11"/>
    </row>
    <row r="1277" spans="2:15" ht="11.25" x14ac:dyDescent="0.2">
      <c r="B1277" s="11"/>
      <c r="C1277" s="11"/>
      <c r="D1277" s="11"/>
      <c r="E1277" s="11"/>
      <c r="F1277" s="11"/>
      <c r="G1277" s="11"/>
      <c r="H1277" s="11"/>
      <c r="I1277" s="11"/>
      <c r="J1277" s="11"/>
      <c r="K1277" s="11"/>
      <c r="L1277" s="11"/>
      <c r="M1277" s="11"/>
      <c r="N1277" s="11"/>
      <c r="O1277" s="11"/>
    </row>
    <row r="1278" spans="2:15" ht="11.25" x14ac:dyDescent="0.2">
      <c r="B1278" s="11"/>
      <c r="C1278" s="11"/>
      <c r="D1278" s="11"/>
      <c r="E1278" s="11"/>
      <c r="F1278" s="11"/>
      <c r="G1278" s="11"/>
      <c r="H1278" s="11"/>
      <c r="I1278" s="11"/>
      <c r="J1278" s="11"/>
      <c r="K1278" s="11"/>
      <c r="L1278" s="11"/>
      <c r="M1278" s="11"/>
      <c r="N1278" s="11"/>
      <c r="O1278" s="11"/>
    </row>
    <row r="1279" spans="2:15" ht="11.25" x14ac:dyDescent="0.2">
      <c r="B1279" s="11"/>
      <c r="C1279" s="11"/>
      <c r="D1279" s="11"/>
      <c r="E1279" s="11"/>
      <c r="F1279" s="11"/>
      <c r="G1279" s="11"/>
      <c r="H1279" s="11"/>
      <c r="I1279" s="11"/>
      <c r="J1279" s="11"/>
      <c r="K1279" s="11"/>
      <c r="L1279" s="11"/>
      <c r="M1279" s="11"/>
      <c r="N1279" s="11"/>
      <c r="O1279" s="11"/>
    </row>
    <row r="1280" spans="2:15" ht="11.25" x14ac:dyDescent="0.2">
      <c r="B1280" s="11"/>
      <c r="C1280" s="11"/>
      <c r="D1280" s="11"/>
      <c r="E1280" s="11"/>
      <c r="F1280" s="11"/>
      <c r="G1280" s="11"/>
      <c r="H1280" s="11"/>
      <c r="I1280" s="11"/>
      <c r="J1280" s="11"/>
      <c r="K1280" s="11"/>
      <c r="L1280" s="11"/>
      <c r="M1280" s="11"/>
      <c r="N1280" s="11"/>
      <c r="O1280" s="11"/>
    </row>
    <row r="1281" spans="2:15" ht="11.25" x14ac:dyDescent="0.2">
      <c r="B1281" s="11"/>
      <c r="C1281" s="11"/>
      <c r="D1281" s="11"/>
      <c r="E1281" s="11"/>
      <c r="F1281" s="11"/>
      <c r="G1281" s="11"/>
      <c r="H1281" s="11"/>
      <c r="I1281" s="11"/>
      <c r="J1281" s="11"/>
      <c r="K1281" s="11"/>
      <c r="L1281" s="11"/>
      <c r="M1281" s="11"/>
      <c r="N1281" s="11"/>
      <c r="O1281" s="11"/>
    </row>
    <row r="1282" spans="2:15" ht="11.25" x14ac:dyDescent="0.2">
      <c r="B1282" s="11"/>
      <c r="C1282" s="11"/>
      <c r="D1282" s="11"/>
      <c r="E1282" s="11"/>
      <c r="F1282" s="11"/>
      <c r="G1282" s="11"/>
      <c r="H1282" s="11"/>
      <c r="I1282" s="11"/>
      <c r="J1282" s="11"/>
      <c r="K1282" s="11"/>
      <c r="L1282" s="11"/>
      <c r="M1282" s="11"/>
      <c r="N1282" s="11"/>
      <c r="O1282" s="11"/>
    </row>
    <row r="1283" spans="2:15" ht="11.25" x14ac:dyDescent="0.2">
      <c r="B1283" s="11"/>
      <c r="C1283" s="11"/>
      <c r="D1283" s="11"/>
      <c r="E1283" s="11"/>
      <c r="F1283" s="11"/>
      <c r="G1283" s="11"/>
      <c r="H1283" s="11"/>
      <c r="I1283" s="11"/>
      <c r="J1283" s="11"/>
      <c r="K1283" s="11"/>
      <c r="L1283" s="11"/>
      <c r="M1283" s="11"/>
      <c r="N1283" s="11"/>
      <c r="O1283" s="11"/>
    </row>
    <row r="1284" spans="2:15" ht="11.25" x14ac:dyDescent="0.2">
      <c r="B1284" s="11"/>
      <c r="C1284" s="11"/>
      <c r="D1284" s="11"/>
      <c r="E1284" s="11"/>
      <c r="F1284" s="11"/>
      <c r="G1284" s="11"/>
      <c r="H1284" s="11"/>
      <c r="I1284" s="11"/>
      <c r="J1284" s="11"/>
      <c r="K1284" s="11"/>
      <c r="L1284" s="11"/>
      <c r="M1284" s="11"/>
      <c r="N1284" s="11"/>
      <c r="O1284" s="11"/>
    </row>
    <row r="1285" spans="2:15" ht="11.25" x14ac:dyDescent="0.2">
      <c r="B1285" s="11"/>
      <c r="C1285" s="11"/>
      <c r="D1285" s="11"/>
      <c r="E1285" s="11"/>
      <c r="F1285" s="11"/>
      <c r="G1285" s="11"/>
      <c r="H1285" s="11"/>
      <c r="I1285" s="11"/>
      <c r="J1285" s="11"/>
      <c r="K1285" s="11"/>
      <c r="L1285" s="11"/>
      <c r="M1285" s="11"/>
      <c r="N1285" s="11"/>
      <c r="O1285" s="11"/>
    </row>
    <row r="1286" spans="2:15" ht="11.25" x14ac:dyDescent="0.2">
      <c r="B1286" s="11"/>
      <c r="C1286" s="11"/>
      <c r="D1286" s="11"/>
      <c r="E1286" s="11"/>
      <c r="F1286" s="11"/>
      <c r="G1286" s="11"/>
      <c r="H1286" s="11"/>
      <c r="I1286" s="11"/>
      <c r="J1286" s="11"/>
      <c r="K1286" s="11"/>
      <c r="L1286" s="11"/>
      <c r="M1286" s="11"/>
      <c r="N1286" s="11"/>
      <c r="O1286" s="11"/>
    </row>
    <row r="1287" spans="2:15" ht="11.25" x14ac:dyDescent="0.2">
      <c r="B1287" s="11"/>
      <c r="C1287" s="11"/>
      <c r="D1287" s="11"/>
      <c r="E1287" s="11"/>
      <c r="F1287" s="11"/>
      <c r="G1287" s="11"/>
      <c r="H1287" s="11"/>
      <c r="I1287" s="11"/>
      <c r="J1287" s="11"/>
      <c r="K1287" s="11"/>
      <c r="L1287" s="11"/>
      <c r="M1287" s="11"/>
      <c r="N1287" s="11"/>
      <c r="O1287" s="11"/>
    </row>
    <row r="1288" spans="2:15" ht="11.25" x14ac:dyDescent="0.2">
      <c r="B1288" s="11"/>
      <c r="C1288" s="11"/>
      <c r="D1288" s="11"/>
      <c r="E1288" s="11"/>
      <c r="F1288" s="11"/>
      <c r="G1288" s="11"/>
      <c r="H1288" s="11"/>
      <c r="I1288" s="11"/>
      <c r="J1288" s="11"/>
      <c r="K1288" s="11"/>
      <c r="L1288" s="11"/>
      <c r="M1288" s="11"/>
      <c r="N1288" s="11"/>
      <c r="O1288" s="11"/>
    </row>
    <row r="1289" spans="2:15" ht="11.25" x14ac:dyDescent="0.2">
      <c r="B1289" s="11"/>
      <c r="C1289" s="11"/>
      <c r="D1289" s="11"/>
      <c r="E1289" s="11"/>
      <c r="F1289" s="11"/>
      <c r="G1289" s="11"/>
      <c r="H1289" s="11"/>
      <c r="I1289" s="11"/>
      <c r="J1289" s="11"/>
      <c r="K1289" s="11"/>
      <c r="L1289" s="11"/>
      <c r="M1289" s="11"/>
      <c r="N1289" s="11"/>
      <c r="O1289" s="11"/>
    </row>
    <row r="1290" spans="2:15" ht="11.25" x14ac:dyDescent="0.2">
      <c r="B1290" s="11"/>
      <c r="C1290" s="11"/>
      <c r="D1290" s="11"/>
      <c r="E1290" s="11"/>
      <c r="F1290" s="11"/>
      <c r="G1290" s="11"/>
      <c r="H1290" s="11"/>
      <c r="I1290" s="11"/>
      <c r="J1290" s="11"/>
      <c r="K1290" s="11"/>
      <c r="L1290" s="11"/>
      <c r="M1290" s="11"/>
      <c r="N1290" s="11"/>
      <c r="O1290" s="11"/>
    </row>
    <row r="1291" spans="2:15" ht="11.25" x14ac:dyDescent="0.2">
      <c r="B1291" s="11"/>
      <c r="C1291" s="11"/>
      <c r="D1291" s="11"/>
      <c r="E1291" s="11"/>
      <c r="F1291" s="11"/>
      <c r="G1291" s="11"/>
      <c r="H1291" s="11"/>
      <c r="I1291" s="11"/>
      <c r="J1291" s="11"/>
      <c r="K1291" s="11"/>
      <c r="L1291" s="11"/>
      <c r="M1291" s="11"/>
      <c r="N1291" s="11"/>
      <c r="O1291" s="11"/>
    </row>
    <row r="1292" spans="2:15" ht="11.25" x14ac:dyDescent="0.2">
      <c r="B1292" s="11"/>
      <c r="C1292" s="11"/>
      <c r="D1292" s="11"/>
      <c r="E1292" s="11"/>
      <c r="F1292" s="11"/>
      <c r="G1292" s="11"/>
      <c r="H1292" s="11"/>
      <c r="I1292" s="11"/>
      <c r="J1292" s="11"/>
      <c r="K1292" s="11"/>
      <c r="L1292" s="11"/>
      <c r="M1292" s="11"/>
      <c r="N1292" s="11"/>
      <c r="O1292" s="11"/>
    </row>
    <row r="1293" spans="2:15" ht="11.25" x14ac:dyDescent="0.2">
      <c r="B1293" s="11"/>
      <c r="C1293" s="11"/>
      <c r="D1293" s="11"/>
      <c r="E1293" s="11"/>
      <c r="F1293" s="11"/>
      <c r="G1293" s="11"/>
      <c r="H1293" s="11"/>
      <c r="I1293" s="11"/>
      <c r="J1293" s="11"/>
      <c r="K1293" s="11"/>
      <c r="L1293" s="11"/>
      <c r="M1293" s="11"/>
      <c r="N1293" s="11"/>
      <c r="O1293" s="11"/>
    </row>
    <row r="1294" spans="2:15" ht="11.25" x14ac:dyDescent="0.2">
      <c r="B1294" s="11"/>
      <c r="C1294" s="11"/>
      <c r="D1294" s="11"/>
      <c r="E1294" s="11"/>
      <c r="F1294" s="11"/>
      <c r="G1294" s="11"/>
      <c r="H1294" s="11"/>
      <c r="I1294" s="11"/>
      <c r="J1294" s="11"/>
      <c r="K1294" s="11"/>
      <c r="L1294" s="11"/>
      <c r="M1294" s="11"/>
      <c r="N1294" s="11"/>
      <c r="O1294" s="11"/>
    </row>
    <row r="1295" spans="2:15" ht="11.25" x14ac:dyDescent="0.2">
      <c r="B1295" s="11"/>
      <c r="C1295" s="11"/>
      <c r="D1295" s="11"/>
      <c r="E1295" s="11"/>
      <c r="F1295" s="11"/>
      <c r="G1295" s="11"/>
      <c r="H1295" s="11"/>
      <c r="I1295" s="11"/>
      <c r="J1295" s="11"/>
      <c r="K1295" s="11"/>
      <c r="L1295" s="11"/>
      <c r="M1295" s="11"/>
      <c r="N1295" s="11"/>
      <c r="O1295" s="11"/>
    </row>
    <row r="1296" spans="2:15" ht="11.25" x14ac:dyDescent="0.2">
      <c r="B1296" s="11"/>
      <c r="C1296" s="11"/>
      <c r="D1296" s="11"/>
      <c r="E1296" s="11"/>
      <c r="F1296" s="11"/>
      <c r="G1296" s="11"/>
      <c r="H1296" s="11"/>
      <c r="I1296" s="11"/>
      <c r="J1296" s="11"/>
      <c r="K1296" s="11"/>
      <c r="L1296" s="11"/>
      <c r="M1296" s="11"/>
      <c r="N1296" s="11"/>
      <c r="O1296" s="11"/>
    </row>
    <row r="1297" spans="2:15" ht="11.25" x14ac:dyDescent="0.2">
      <c r="B1297" s="11"/>
      <c r="C1297" s="11"/>
      <c r="D1297" s="11"/>
      <c r="E1297" s="11"/>
      <c r="F1297" s="11"/>
      <c r="G1297" s="11"/>
      <c r="H1297" s="11"/>
      <c r="I1297" s="11"/>
      <c r="J1297" s="11"/>
      <c r="K1297" s="11"/>
      <c r="L1297" s="11"/>
      <c r="M1297" s="11"/>
      <c r="N1297" s="11"/>
      <c r="O1297" s="11"/>
    </row>
    <row r="1298" spans="2:15" ht="11.25" x14ac:dyDescent="0.2">
      <c r="B1298" s="11"/>
      <c r="C1298" s="11"/>
      <c r="D1298" s="11"/>
      <c r="E1298" s="11"/>
      <c r="F1298" s="11"/>
      <c r="G1298" s="11"/>
      <c r="H1298" s="11"/>
      <c r="I1298" s="11"/>
      <c r="J1298" s="11"/>
      <c r="K1298" s="11"/>
      <c r="L1298" s="11"/>
      <c r="M1298" s="11"/>
      <c r="N1298" s="11"/>
      <c r="O1298" s="11"/>
    </row>
    <row r="1299" spans="2:15" ht="11.25" x14ac:dyDescent="0.2">
      <c r="B1299" s="11"/>
      <c r="C1299" s="11"/>
      <c r="D1299" s="11"/>
      <c r="E1299" s="11"/>
      <c r="F1299" s="11"/>
      <c r="G1299" s="11"/>
      <c r="H1299" s="11"/>
      <c r="I1299" s="11"/>
      <c r="J1299" s="11"/>
      <c r="K1299" s="11"/>
      <c r="L1299" s="11"/>
      <c r="M1299" s="11"/>
      <c r="N1299" s="11"/>
      <c r="O1299" s="11"/>
    </row>
    <row r="1300" spans="2:15" ht="11.25" x14ac:dyDescent="0.2">
      <c r="B1300" s="11"/>
      <c r="C1300" s="11"/>
      <c r="D1300" s="11"/>
      <c r="E1300" s="11"/>
      <c r="F1300" s="11"/>
      <c r="G1300" s="11"/>
      <c r="H1300" s="11"/>
      <c r="I1300" s="11"/>
      <c r="J1300" s="11"/>
      <c r="K1300" s="11"/>
      <c r="L1300" s="11"/>
      <c r="M1300" s="11"/>
      <c r="N1300" s="11"/>
      <c r="O1300" s="11"/>
    </row>
    <row r="1301" spans="2:15" ht="11.25" x14ac:dyDescent="0.2">
      <c r="B1301" s="11"/>
      <c r="C1301" s="11"/>
      <c r="D1301" s="11"/>
      <c r="E1301" s="11"/>
      <c r="F1301" s="11"/>
      <c r="G1301" s="11"/>
      <c r="H1301" s="11"/>
      <c r="I1301" s="11"/>
      <c r="J1301" s="11"/>
      <c r="K1301" s="11"/>
      <c r="L1301" s="11"/>
      <c r="M1301" s="11"/>
      <c r="N1301" s="11"/>
      <c r="O1301" s="11"/>
    </row>
    <row r="1302" spans="2:15" ht="11.25" x14ac:dyDescent="0.2">
      <c r="B1302" s="11"/>
      <c r="C1302" s="11"/>
      <c r="D1302" s="11"/>
      <c r="E1302" s="11"/>
      <c r="F1302" s="11"/>
      <c r="G1302" s="11"/>
      <c r="H1302" s="11"/>
      <c r="I1302" s="11"/>
      <c r="J1302" s="11"/>
      <c r="K1302" s="11"/>
      <c r="L1302" s="11"/>
      <c r="M1302" s="11"/>
      <c r="N1302" s="11"/>
      <c r="O1302" s="11"/>
    </row>
    <row r="1303" spans="2:15" ht="11.25" x14ac:dyDescent="0.2">
      <c r="B1303" s="11"/>
      <c r="C1303" s="11"/>
      <c r="D1303" s="11"/>
      <c r="E1303" s="11"/>
      <c r="F1303" s="11"/>
      <c r="G1303" s="11"/>
      <c r="H1303" s="11"/>
      <c r="I1303" s="11"/>
      <c r="J1303" s="11"/>
      <c r="K1303" s="11"/>
      <c r="L1303" s="11"/>
      <c r="M1303" s="11"/>
      <c r="N1303" s="11"/>
      <c r="O1303" s="11"/>
    </row>
    <row r="1304" spans="2:15" ht="11.25" x14ac:dyDescent="0.2">
      <c r="B1304" s="11"/>
      <c r="C1304" s="11"/>
      <c r="D1304" s="11"/>
      <c r="E1304" s="11"/>
      <c r="F1304" s="11"/>
      <c r="G1304" s="11"/>
      <c r="H1304" s="11"/>
      <c r="I1304" s="11"/>
      <c r="J1304" s="11"/>
      <c r="K1304" s="11"/>
      <c r="L1304" s="11"/>
      <c r="M1304" s="11"/>
      <c r="N1304" s="11"/>
      <c r="O1304" s="11"/>
    </row>
    <row r="1305" spans="2:15" ht="11.25" x14ac:dyDescent="0.2">
      <c r="B1305" s="11"/>
      <c r="C1305" s="11"/>
      <c r="D1305" s="11"/>
      <c r="E1305" s="11"/>
      <c r="F1305" s="11"/>
      <c r="G1305" s="11"/>
      <c r="H1305" s="11"/>
      <c r="I1305" s="11"/>
      <c r="J1305" s="11"/>
      <c r="K1305" s="11"/>
      <c r="L1305" s="11"/>
      <c r="M1305" s="11"/>
      <c r="N1305" s="11"/>
      <c r="O1305" s="11"/>
    </row>
    <row r="1306" spans="2:15" ht="11.25" x14ac:dyDescent="0.2">
      <c r="B1306" s="11"/>
      <c r="C1306" s="11"/>
      <c r="D1306" s="11"/>
      <c r="E1306" s="11"/>
      <c r="F1306" s="11"/>
      <c r="G1306" s="11"/>
      <c r="H1306" s="11"/>
      <c r="I1306" s="11"/>
      <c r="J1306" s="11"/>
      <c r="K1306" s="11"/>
      <c r="L1306" s="11"/>
      <c r="M1306" s="11"/>
      <c r="N1306" s="11"/>
      <c r="O1306" s="11"/>
    </row>
    <row r="1307" spans="2:15" ht="11.25" x14ac:dyDescent="0.2">
      <c r="B1307" s="11"/>
      <c r="C1307" s="11"/>
      <c r="D1307" s="11"/>
      <c r="E1307" s="11"/>
      <c r="F1307" s="11"/>
      <c r="G1307" s="11"/>
      <c r="H1307" s="11"/>
      <c r="I1307" s="11"/>
      <c r="J1307" s="11"/>
      <c r="K1307" s="11"/>
      <c r="L1307" s="11"/>
      <c r="M1307" s="11"/>
      <c r="N1307" s="11"/>
      <c r="O1307" s="11"/>
    </row>
    <row r="1308" spans="2:15" ht="11.25" x14ac:dyDescent="0.2">
      <c r="B1308" s="11"/>
      <c r="C1308" s="11"/>
      <c r="D1308" s="11"/>
      <c r="E1308" s="11"/>
      <c r="F1308" s="11"/>
      <c r="G1308" s="11"/>
      <c r="H1308" s="11"/>
      <c r="I1308" s="11"/>
      <c r="J1308" s="11"/>
      <c r="K1308" s="11"/>
      <c r="L1308" s="11"/>
      <c r="M1308" s="11"/>
      <c r="N1308" s="11"/>
      <c r="O1308" s="11"/>
    </row>
    <row r="1309" spans="2:15" ht="11.25" x14ac:dyDescent="0.2">
      <c r="B1309" s="11"/>
      <c r="C1309" s="11"/>
      <c r="D1309" s="11"/>
      <c r="E1309" s="11"/>
      <c r="F1309" s="11"/>
      <c r="G1309" s="11"/>
      <c r="H1309" s="11"/>
      <c r="I1309" s="11"/>
      <c r="J1309" s="11"/>
      <c r="K1309" s="11"/>
      <c r="L1309" s="11"/>
      <c r="M1309" s="11"/>
      <c r="N1309" s="11"/>
      <c r="O1309" s="11"/>
    </row>
    <row r="1310" spans="2:15" ht="11.25" x14ac:dyDescent="0.2">
      <c r="B1310" s="11"/>
      <c r="C1310" s="11"/>
      <c r="D1310" s="11"/>
      <c r="E1310" s="11"/>
      <c r="F1310" s="11"/>
      <c r="G1310" s="11"/>
      <c r="H1310" s="11"/>
      <c r="I1310" s="11"/>
      <c r="J1310" s="11"/>
      <c r="K1310" s="11"/>
      <c r="L1310" s="11"/>
      <c r="M1310" s="11"/>
      <c r="N1310" s="11"/>
      <c r="O1310" s="11"/>
    </row>
    <row r="1311" spans="2:15" ht="11.25" x14ac:dyDescent="0.2">
      <c r="B1311" s="11"/>
      <c r="C1311" s="11"/>
      <c r="D1311" s="11"/>
      <c r="E1311" s="11"/>
      <c r="F1311" s="11"/>
      <c r="G1311" s="11"/>
      <c r="H1311" s="11"/>
      <c r="I1311" s="11"/>
      <c r="J1311" s="11"/>
      <c r="K1311" s="11"/>
      <c r="L1311" s="11"/>
      <c r="M1311" s="11"/>
      <c r="N1311" s="11"/>
      <c r="O1311" s="11"/>
    </row>
    <row r="1312" spans="2:15" ht="11.25" x14ac:dyDescent="0.2">
      <c r="B1312" s="11"/>
      <c r="C1312" s="11"/>
      <c r="D1312" s="11"/>
      <c r="E1312" s="11"/>
      <c r="F1312" s="11"/>
      <c r="G1312" s="11"/>
      <c r="H1312" s="11"/>
      <c r="I1312" s="11"/>
      <c r="J1312" s="11"/>
      <c r="K1312" s="11"/>
      <c r="L1312" s="11"/>
      <c r="M1312" s="11"/>
      <c r="N1312" s="11"/>
      <c r="O1312" s="11"/>
    </row>
    <row r="1313" spans="2:15" ht="11.25" x14ac:dyDescent="0.2">
      <c r="B1313" s="11"/>
      <c r="C1313" s="11"/>
      <c r="D1313" s="11"/>
      <c r="E1313" s="11"/>
      <c r="F1313" s="11"/>
      <c r="G1313" s="11"/>
      <c r="H1313" s="11"/>
      <c r="I1313" s="11"/>
      <c r="J1313" s="11"/>
      <c r="K1313" s="11"/>
      <c r="L1313" s="11"/>
      <c r="M1313" s="11"/>
      <c r="N1313" s="11"/>
      <c r="O1313" s="11"/>
    </row>
    <row r="1314" spans="2:15" ht="11.25" x14ac:dyDescent="0.2">
      <c r="B1314" s="11"/>
      <c r="C1314" s="11"/>
      <c r="D1314" s="11"/>
      <c r="E1314" s="11"/>
      <c r="F1314" s="11"/>
      <c r="G1314" s="11"/>
      <c r="H1314" s="11"/>
      <c r="I1314" s="11"/>
      <c r="J1314" s="11"/>
      <c r="K1314" s="11"/>
      <c r="L1314" s="11"/>
      <c r="M1314" s="11"/>
      <c r="N1314" s="11"/>
      <c r="O1314" s="11"/>
    </row>
    <row r="1315" spans="2:15" ht="11.25" x14ac:dyDescent="0.2">
      <c r="B1315" s="11"/>
      <c r="C1315" s="11"/>
      <c r="D1315" s="11"/>
      <c r="E1315" s="11"/>
      <c r="F1315" s="11"/>
      <c r="G1315" s="11"/>
      <c r="H1315" s="11"/>
      <c r="I1315" s="11"/>
      <c r="J1315" s="11"/>
      <c r="K1315" s="11"/>
      <c r="L1315" s="11"/>
      <c r="M1315" s="11"/>
      <c r="N1315" s="11"/>
      <c r="O1315" s="11"/>
    </row>
    <row r="1316" spans="2:15" ht="11.25" x14ac:dyDescent="0.2">
      <c r="B1316" s="11"/>
      <c r="C1316" s="11"/>
      <c r="D1316" s="11"/>
      <c r="E1316" s="11"/>
      <c r="F1316" s="11"/>
      <c r="G1316" s="11"/>
      <c r="H1316" s="11"/>
      <c r="I1316" s="11"/>
      <c r="J1316" s="11"/>
      <c r="K1316" s="11"/>
      <c r="L1316" s="11"/>
      <c r="M1316" s="11"/>
      <c r="N1316" s="11"/>
      <c r="O1316" s="11"/>
    </row>
    <row r="1317" spans="2:15" ht="11.25" x14ac:dyDescent="0.2">
      <c r="B1317" s="11"/>
      <c r="C1317" s="11"/>
      <c r="D1317" s="11"/>
      <c r="E1317" s="11"/>
      <c r="F1317" s="11"/>
      <c r="G1317" s="11"/>
      <c r="H1317" s="11"/>
      <c r="I1317" s="11"/>
      <c r="J1317" s="11"/>
      <c r="K1317" s="11"/>
      <c r="L1317" s="11"/>
      <c r="M1317" s="11"/>
      <c r="N1317" s="11"/>
      <c r="O1317" s="11"/>
    </row>
    <row r="1318" spans="2:15" ht="11.25" x14ac:dyDescent="0.2">
      <c r="B1318" s="11"/>
      <c r="C1318" s="11"/>
      <c r="D1318" s="11"/>
      <c r="E1318" s="11"/>
      <c r="F1318" s="11"/>
      <c r="G1318" s="11"/>
      <c r="H1318" s="11"/>
      <c r="I1318" s="11"/>
      <c r="J1318" s="11"/>
      <c r="K1318" s="11"/>
      <c r="L1318" s="11"/>
      <c r="M1318" s="11"/>
      <c r="N1318" s="11"/>
      <c r="O1318" s="11"/>
    </row>
    <row r="1319" spans="2:15" ht="11.25" x14ac:dyDescent="0.2">
      <c r="B1319" s="11"/>
      <c r="C1319" s="11"/>
      <c r="D1319" s="11"/>
      <c r="E1319" s="11"/>
      <c r="F1319" s="11"/>
      <c r="G1319" s="11"/>
      <c r="H1319" s="11"/>
      <c r="I1319" s="11"/>
      <c r="J1319" s="11"/>
      <c r="K1319" s="11"/>
      <c r="L1319" s="11"/>
      <c r="M1319" s="11"/>
      <c r="N1319" s="11"/>
      <c r="O1319" s="11"/>
    </row>
    <row r="1320" spans="2:15" ht="11.25" x14ac:dyDescent="0.2">
      <c r="B1320" s="11"/>
      <c r="C1320" s="11"/>
      <c r="D1320" s="11"/>
      <c r="E1320" s="11"/>
      <c r="F1320" s="11"/>
      <c r="G1320" s="11"/>
      <c r="H1320" s="11"/>
      <c r="I1320" s="11"/>
      <c r="J1320" s="11"/>
      <c r="K1320" s="11"/>
      <c r="L1320" s="11"/>
      <c r="M1320" s="11"/>
      <c r="N1320" s="11"/>
      <c r="O1320" s="11"/>
    </row>
    <row r="1321" spans="2:15" ht="11.25" x14ac:dyDescent="0.2">
      <c r="B1321" s="11"/>
      <c r="C1321" s="11"/>
      <c r="D1321" s="11"/>
      <c r="E1321" s="11"/>
      <c r="F1321" s="11"/>
      <c r="G1321" s="11"/>
      <c r="H1321" s="11"/>
      <c r="I1321" s="11"/>
      <c r="J1321" s="11"/>
      <c r="K1321" s="11"/>
      <c r="L1321" s="11"/>
      <c r="M1321" s="11"/>
      <c r="N1321" s="11"/>
      <c r="O1321" s="11"/>
    </row>
    <row r="1322" spans="2:15" ht="11.25" x14ac:dyDescent="0.2">
      <c r="B1322" s="11"/>
      <c r="C1322" s="11"/>
      <c r="D1322" s="11"/>
      <c r="E1322" s="11"/>
      <c r="F1322" s="11"/>
      <c r="G1322" s="11"/>
      <c r="H1322" s="11"/>
      <c r="I1322" s="11"/>
      <c r="J1322" s="11"/>
      <c r="K1322" s="11"/>
      <c r="L1322" s="11"/>
      <c r="M1322" s="11"/>
      <c r="N1322" s="11"/>
      <c r="O1322" s="11"/>
    </row>
    <row r="1323" spans="2:15" ht="11.25" x14ac:dyDescent="0.2">
      <c r="B1323" s="11"/>
      <c r="C1323" s="11"/>
      <c r="D1323" s="11"/>
      <c r="E1323" s="11"/>
      <c r="F1323" s="11"/>
      <c r="G1323" s="11"/>
      <c r="H1323" s="11"/>
      <c r="I1323" s="11"/>
      <c r="J1323" s="11"/>
      <c r="K1323" s="11"/>
      <c r="L1323" s="11"/>
      <c r="M1323" s="11"/>
      <c r="N1323" s="11"/>
      <c r="O1323" s="11"/>
    </row>
    <row r="1324" spans="2:15" ht="11.25" x14ac:dyDescent="0.2">
      <c r="B1324" s="11"/>
      <c r="C1324" s="11"/>
      <c r="D1324" s="11"/>
      <c r="E1324" s="11"/>
      <c r="F1324" s="11"/>
      <c r="G1324" s="11"/>
      <c r="H1324" s="11"/>
      <c r="I1324" s="11"/>
      <c r="J1324" s="11"/>
      <c r="K1324" s="11"/>
      <c r="L1324" s="11"/>
      <c r="M1324" s="11"/>
      <c r="N1324" s="11"/>
      <c r="O1324" s="11"/>
    </row>
    <row r="1325" spans="2:15" ht="11.25" x14ac:dyDescent="0.2">
      <c r="B1325" s="11"/>
      <c r="C1325" s="11"/>
      <c r="D1325" s="11"/>
      <c r="E1325" s="11"/>
      <c r="F1325" s="11"/>
      <c r="G1325" s="11"/>
      <c r="H1325" s="11"/>
      <c r="I1325" s="11"/>
      <c r="J1325" s="11"/>
      <c r="K1325" s="11"/>
      <c r="L1325" s="11"/>
      <c r="M1325" s="11"/>
      <c r="N1325" s="11"/>
      <c r="O1325" s="11"/>
    </row>
    <row r="1326" spans="2:15" ht="11.25" x14ac:dyDescent="0.2">
      <c r="B1326" s="11"/>
      <c r="C1326" s="11"/>
      <c r="D1326" s="11"/>
      <c r="E1326" s="11"/>
      <c r="F1326" s="11"/>
      <c r="G1326" s="11"/>
      <c r="H1326" s="11"/>
      <c r="I1326" s="11"/>
      <c r="J1326" s="11"/>
      <c r="K1326" s="11"/>
      <c r="L1326" s="11"/>
      <c r="M1326" s="11"/>
      <c r="N1326" s="11"/>
      <c r="O1326" s="11"/>
    </row>
    <row r="1327" spans="2:15" ht="11.25" x14ac:dyDescent="0.2">
      <c r="B1327" s="11"/>
      <c r="C1327" s="11"/>
      <c r="D1327" s="11"/>
      <c r="E1327" s="11"/>
      <c r="F1327" s="11"/>
      <c r="G1327" s="11"/>
      <c r="H1327" s="11"/>
      <c r="I1327" s="11"/>
      <c r="J1327" s="11"/>
      <c r="K1327" s="11"/>
      <c r="L1327" s="11"/>
      <c r="M1327" s="11"/>
      <c r="N1327" s="11"/>
      <c r="O1327" s="11"/>
    </row>
    <row r="1328" spans="2:15" ht="11.25" x14ac:dyDescent="0.2">
      <c r="B1328" s="11"/>
      <c r="C1328" s="11"/>
      <c r="D1328" s="11"/>
      <c r="E1328" s="11"/>
      <c r="F1328" s="11"/>
      <c r="G1328" s="11"/>
      <c r="H1328" s="11"/>
      <c r="I1328" s="11"/>
      <c r="J1328" s="11"/>
      <c r="K1328" s="11"/>
      <c r="L1328" s="11"/>
      <c r="M1328" s="11"/>
      <c r="N1328" s="11"/>
      <c r="O1328" s="11"/>
    </row>
    <row r="1329" spans="2:15" ht="11.25" x14ac:dyDescent="0.2">
      <c r="B1329" s="11"/>
      <c r="C1329" s="11"/>
      <c r="D1329" s="11"/>
      <c r="E1329" s="11"/>
      <c r="F1329" s="11"/>
      <c r="G1329" s="11"/>
      <c r="H1329" s="11"/>
      <c r="I1329" s="11"/>
      <c r="J1329" s="11"/>
      <c r="K1329" s="11"/>
      <c r="L1329" s="11"/>
      <c r="M1329" s="11"/>
      <c r="N1329" s="11"/>
      <c r="O1329" s="11"/>
    </row>
    <row r="1330" spans="2:15" ht="11.25" x14ac:dyDescent="0.2">
      <c r="B1330" s="11"/>
      <c r="C1330" s="11"/>
      <c r="D1330" s="11"/>
      <c r="E1330" s="11"/>
      <c r="F1330" s="11"/>
      <c r="G1330" s="11"/>
      <c r="H1330" s="11"/>
      <c r="I1330" s="11"/>
      <c r="J1330" s="11"/>
      <c r="K1330" s="11"/>
      <c r="L1330" s="11"/>
      <c r="M1330" s="11"/>
      <c r="N1330" s="11"/>
      <c r="O1330" s="11"/>
    </row>
    <row r="1331" spans="2:15" ht="11.25" x14ac:dyDescent="0.2">
      <c r="B1331" s="11"/>
      <c r="C1331" s="11"/>
      <c r="D1331" s="11"/>
      <c r="E1331" s="11"/>
      <c r="F1331" s="11"/>
      <c r="G1331" s="11"/>
      <c r="H1331" s="11"/>
      <c r="I1331" s="11"/>
      <c r="J1331" s="11"/>
      <c r="K1331" s="11"/>
      <c r="L1331" s="11"/>
      <c r="M1331" s="11"/>
      <c r="N1331" s="11"/>
      <c r="O1331" s="11"/>
    </row>
    <row r="1332" spans="2:15" ht="11.25" x14ac:dyDescent="0.2">
      <c r="B1332" s="11"/>
      <c r="C1332" s="11"/>
      <c r="D1332" s="11"/>
      <c r="E1332" s="11"/>
      <c r="F1332" s="11"/>
      <c r="G1332" s="11"/>
      <c r="H1332" s="11"/>
      <c r="I1332" s="11"/>
      <c r="J1332" s="11"/>
      <c r="K1332" s="11"/>
      <c r="L1332" s="11"/>
      <c r="M1332" s="11"/>
      <c r="N1332" s="11"/>
      <c r="O1332" s="11"/>
    </row>
    <row r="1333" spans="2:15" ht="11.25" x14ac:dyDescent="0.2">
      <c r="B1333" s="11"/>
      <c r="C1333" s="11"/>
      <c r="D1333" s="11"/>
      <c r="E1333" s="11"/>
      <c r="F1333" s="11"/>
      <c r="G1333" s="11"/>
      <c r="H1333" s="11"/>
      <c r="I1333" s="11"/>
      <c r="J1333" s="11"/>
      <c r="K1333" s="11"/>
      <c r="L1333" s="11"/>
      <c r="M1333" s="11"/>
      <c r="N1333" s="11"/>
      <c r="O1333" s="11"/>
    </row>
    <row r="1334" spans="2:15" ht="11.25" x14ac:dyDescent="0.2">
      <c r="B1334" s="11"/>
      <c r="C1334" s="11"/>
      <c r="D1334" s="11"/>
      <c r="E1334" s="11"/>
      <c r="F1334" s="11"/>
      <c r="G1334" s="11"/>
      <c r="H1334" s="11"/>
      <c r="I1334" s="11"/>
      <c r="J1334" s="11"/>
      <c r="K1334" s="11"/>
      <c r="L1334" s="11"/>
      <c r="M1334" s="11"/>
      <c r="N1334" s="11"/>
      <c r="O1334" s="11"/>
    </row>
    <row r="1335" spans="2:15" ht="11.25" x14ac:dyDescent="0.2">
      <c r="B1335" s="11"/>
      <c r="C1335" s="11"/>
      <c r="D1335" s="11"/>
      <c r="E1335" s="11"/>
      <c r="F1335" s="11"/>
      <c r="G1335" s="11"/>
      <c r="H1335" s="11"/>
      <c r="I1335" s="11"/>
      <c r="J1335" s="11"/>
      <c r="K1335" s="11"/>
      <c r="L1335" s="11"/>
      <c r="M1335" s="11"/>
      <c r="N1335" s="11"/>
      <c r="O1335" s="11"/>
    </row>
    <row r="1336" spans="2:15" ht="11.25" x14ac:dyDescent="0.2">
      <c r="B1336" s="11"/>
      <c r="C1336" s="11"/>
      <c r="D1336" s="11"/>
      <c r="E1336" s="11"/>
      <c r="F1336" s="11"/>
      <c r="G1336" s="11"/>
      <c r="H1336" s="11"/>
      <c r="I1336" s="11"/>
      <c r="J1336" s="11"/>
      <c r="K1336" s="11"/>
      <c r="L1336" s="11"/>
      <c r="M1336" s="11"/>
      <c r="N1336" s="11"/>
      <c r="O1336" s="11"/>
    </row>
    <row r="1337" spans="2:15" ht="11.25" x14ac:dyDescent="0.2">
      <c r="B1337" s="11"/>
      <c r="C1337" s="11"/>
      <c r="D1337" s="11"/>
      <c r="E1337" s="11"/>
      <c r="F1337" s="11"/>
      <c r="G1337" s="11"/>
      <c r="H1337" s="11"/>
      <c r="I1337" s="11"/>
      <c r="J1337" s="11"/>
      <c r="K1337" s="11"/>
      <c r="L1337" s="11"/>
      <c r="M1337" s="11"/>
      <c r="N1337" s="11"/>
      <c r="O1337" s="11"/>
    </row>
    <row r="1338" spans="2:15" ht="11.25" x14ac:dyDescent="0.2">
      <c r="B1338" s="11"/>
      <c r="C1338" s="11"/>
      <c r="D1338" s="11"/>
      <c r="E1338" s="11"/>
      <c r="F1338" s="11"/>
      <c r="G1338" s="11"/>
      <c r="H1338" s="11"/>
      <c r="I1338" s="11"/>
      <c r="J1338" s="11"/>
      <c r="K1338" s="11"/>
      <c r="L1338" s="11"/>
      <c r="M1338" s="11"/>
      <c r="N1338" s="11"/>
      <c r="O1338" s="11"/>
    </row>
    <row r="1339" spans="2:15" ht="11.25" x14ac:dyDescent="0.2">
      <c r="B1339" s="11"/>
      <c r="C1339" s="11"/>
      <c r="D1339" s="11"/>
      <c r="E1339" s="11"/>
      <c r="F1339" s="11"/>
      <c r="G1339" s="11"/>
      <c r="H1339" s="11"/>
      <c r="I1339" s="11"/>
      <c r="J1339" s="11"/>
      <c r="K1339" s="11"/>
      <c r="L1339" s="11"/>
      <c r="M1339" s="11"/>
      <c r="N1339" s="11"/>
      <c r="O1339" s="11"/>
    </row>
    <row r="1340" spans="2:15" ht="11.25" x14ac:dyDescent="0.2">
      <c r="B1340" s="11"/>
      <c r="C1340" s="11"/>
      <c r="D1340" s="11"/>
      <c r="E1340" s="11"/>
      <c r="F1340" s="11"/>
      <c r="G1340" s="11"/>
      <c r="H1340" s="11"/>
      <c r="I1340" s="11"/>
      <c r="J1340" s="11"/>
      <c r="K1340" s="11"/>
      <c r="L1340" s="11"/>
      <c r="M1340" s="11"/>
      <c r="N1340" s="11"/>
      <c r="O1340" s="11"/>
    </row>
    <row r="1341" spans="2:15" ht="11.25" x14ac:dyDescent="0.2">
      <c r="B1341" s="11"/>
      <c r="C1341" s="11"/>
      <c r="D1341" s="11"/>
      <c r="E1341" s="11"/>
      <c r="F1341" s="11"/>
      <c r="G1341" s="11"/>
      <c r="H1341" s="11"/>
      <c r="I1341" s="11"/>
      <c r="J1341" s="11"/>
      <c r="K1341" s="11"/>
      <c r="L1341" s="11"/>
      <c r="M1341" s="11"/>
      <c r="N1341" s="11"/>
      <c r="O1341" s="11"/>
    </row>
    <row r="1342" spans="2:15" ht="11.25" x14ac:dyDescent="0.2">
      <c r="B1342" s="11"/>
      <c r="C1342" s="11"/>
      <c r="D1342" s="11"/>
      <c r="E1342" s="11"/>
      <c r="F1342" s="11"/>
      <c r="G1342" s="11"/>
      <c r="H1342" s="11"/>
      <c r="I1342" s="11"/>
      <c r="J1342" s="11"/>
      <c r="K1342" s="11"/>
      <c r="L1342" s="11"/>
      <c r="M1342" s="11"/>
      <c r="N1342" s="11"/>
      <c r="O1342" s="11"/>
    </row>
    <row r="1343" spans="2:15" ht="11.25" x14ac:dyDescent="0.2">
      <c r="B1343" s="11"/>
      <c r="C1343" s="11"/>
      <c r="D1343" s="11"/>
      <c r="E1343" s="11"/>
      <c r="F1343" s="11"/>
      <c r="G1343" s="11"/>
      <c r="H1343" s="11"/>
      <c r="I1343" s="11"/>
      <c r="J1343" s="11"/>
      <c r="K1343" s="11"/>
      <c r="L1343" s="11"/>
      <c r="M1343" s="11"/>
      <c r="N1343" s="11"/>
      <c r="O1343" s="11"/>
    </row>
    <row r="1344" spans="2:15" ht="11.25" x14ac:dyDescent="0.2">
      <c r="B1344" s="11"/>
      <c r="C1344" s="11"/>
      <c r="D1344" s="11"/>
      <c r="E1344" s="11"/>
      <c r="F1344" s="11"/>
      <c r="G1344" s="11"/>
      <c r="H1344" s="11"/>
      <c r="I1344" s="11"/>
      <c r="J1344" s="11"/>
      <c r="K1344" s="11"/>
      <c r="L1344" s="11"/>
      <c r="M1344" s="11"/>
      <c r="N1344" s="11"/>
      <c r="O1344" s="11"/>
    </row>
    <row r="1345" spans="2:15" ht="11.25" x14ac:dyDescent="0.2">
      <c r="B1345" s="11"/>
      <c r="C1345" s="11"/>
      <c r="D1345" s="11"/>
      <c r="E1345" s="11"/>
      <c r="F1345" s="11"/>
      <c r="G1345" s="11"/>
      <c r="H1345" s="11"/>
      <c r="I1345" s="11"/>
      <c r="J1345" s="11"/>
      <c r="K1345" s="11"/>
      <c r="L1345" s="11"/>
      <c r="M1345" s="11"/>
      <c r="N1345" s="11"/>
      <c r="O1345" s="11"/>
    </row>
    <row r="1346" spans="2:15" ht="11.25" x14ac:dyDescent="0.2">
      <c r="B1346" s="11"/>
      <c r="C1346" s="11"/>
      <c r="D1346" s="11"/>
      <c r="E1346" s="11"/>
      <c r="F1346" s="11"/>
      <c r="G1346" s="11"/>
      <c r="H1346" s="11"/>
      <c r="I1346" s="11"/>
      <c r="J1346" s="11"/>
      <c r="K1346" s="11"/>
      <c r="L1346" s="11"/>
      <c r="M1346" s="11"/>
      <c r="N1346" s="11"/>
      <c r="O1346" s="11"/>
    </row>
    <row r="1347" spans="2:15" ht="11.25" x14ac:dyDescent="0.2">
      <c r="B1347" s="11"/>
      <c r="C1347" s="11"/>
      <c r="D1347" s="11"/>
      <c r="E1347" s="11"/>
      <c r="F1347" s="11"/>
      <c r="G1347" s="11"/>
      <c r="H1347" s="11"/>
      <c r="I1347" s="11"/>
      <c r="J1347" s="11"/>
      <c r="K1347" s="11"/>
      <c r="L1347" s="11"/>
      <c r="M1347" s="11"/>
      <c r="N1347" s="11"/>
      <c r="O1347" s="11"/>
    </row>
    <row r="1348" spans="2:15" ht="11.25" x14ac:dyDescent="0.2">
      <c r="B1348" s="11"/>
      <c r="C1348" s="11"/>
      <c r="D1348" s="11"/>
      <c r="E1348" s="11"/>
      <c r="F1348" s="11"/>
      <c r="G1348" s="11"/>
      <c r="H1348" s="11"/>
      <c r="I1348" s="11"/>
      <c r="J1348" s="11"/>
      <c r="K1348" s="11"/>
      <c r="L1348" s="11"/>
      <c r="M1348" s="11"/>
      <c r="N1348" s="11"/>
      <c r="O1348" s="11"/>
    </row>
    <row r="1349" spans="2:15" ht="11.25" x14ac:dyDescent="0.2">
      <c r="B1349" s="11"/>
      <c r="C1349" s="11"/>
      <c r="D1349" s="11"/>
      <c r="E1349" s="11"/>
      <c r="F1349" s="11"/>
      <c r="G1349" s="11"/>
      <c r="H1349" s="11"/>
      <c r="I1349" s="11"/>
      <c r="J1349" s="11"/>
      <c r="K1349" s="11"/>
      <c r="L1349" s="11"/>
      <c r="M1349" s="11"/>
      <c r="N1349" s="11"/>
      <c r="O1349" s="11"/>
    </row>
    <row r="1350" spans="2:15" ht="11.25" x14ac:dyDescent="0.2">
      <c r="B1350" s="11"/>
      <c r="C1350" s="11"/>
      <c r="D1350" s="11"/>
      <c r="E1350" s="11"/>
      <c r="F1350" s="11"/>
      <c r="G1350" s="11"/>
      <c r="H1350" s="11"/>
      <c r="I1350" s="11"/>
      <c r="J1350" s="11"/>
      <c r="K1350" s="11"/>
      <c r="L1350" s="11"/>
      <c r="M1350" s="11"/>
      <c r="N1350" s="11"/>
      <c r="O1350" s="11"/>
    </row>
    <row r="1351" spans="2:15" ht="11.25" x14ac:dyDescent="0.2">
      <c r="B1351" s="11"/>
      <c r="C1351" s="11"/>
      <c r="D1351" s="11"/>
      <c r="E1351" s="11"/>
      <c r="F1351" s="11"/>
      <c r="G1351" s="11"/>
      <c r="H1351" s="11"/>
      <c r="I1351" s="11"/>
      <c r="J1351" s="11"/>
      <c r="K1351" s="11"/>
      <c r="L1351" s="11"/>
      <c r="M1351" s="11"/>
      <c r="N1351" s="11"/>
      <c r="O1351" s="11"/>
    </row>
    <row r="1352" spans="2:15" ht="11.25" x14ac:dyDescent="0.2">
      <c r="B1352" s="11"/>
      <c r="C1352" s="11"/>
      <c r="D1352" s="11"/>
      <c r="E1352" s="11"/>
      <c r="F1352" s="11"/>
      <c r="G1352" s="11"/>
      <c r="H1352" s="11"/>
      <c r="I1352" s="11"/>
      <c r="J1352" s="11"/>
      <c r="K1352" s="11"/>
      <c r="L1352" s="11"/>
      <c r="M1352" s="11"/>
      <c r="N1352" s="11"/>
      <c r="O1352" s="11"/>
    </row>
    <row r="1353" spans="2:15" ht="11.25" x14ac:dyDescent="0.2">
      <c r="B1353" s="11"/>
      <c r="C1353" s="11"/>
      <c r="D1353" s="11"/>
      <c r="E1353" s="11"/>
      <c r="F1353" s="11"/>
      <c r="G1353" s="11"/>
      <c r="H1353" s="11"/>
      <c r="I1353" s="11"/>
      <c r="J1353" s="11"/>
      <c r="K1353" s="11"/>
      <c r="L1353" s="11"/>
      <c r="M1353" s="11"/>
      <c r="N1353" s="11"/>
      <c r="O1353" s="11"/>
    </row>
    <row r="1354" spans="2:15" ht="11.25" x14ac:dyDescent="0.2">
      <c r="B1354" s="11"/>
      <c r="C1354" s="11"/>
      <c r="D1354" s="11"/>
      <c r="E1354" s="11"/>
      <c r="F1354" s="11"/>
      <c r="G1354" s="11"/>
      <c r="H1354" s="11"/>
      <c r="I1354" s="11"/>
      <c r="J1354" s="11"/>
      <c r="K1354" s="11"/>
      <c r="L1354" s="11"/>
      <c r="M1354" s="11"/>
      <c r="N1354" s="11"/>
      <c r="O1354" s="11"/>
    </row>
    <row r="1355" spans="2:15" ht="11.25" x14ac:dyDescent="0.2">
      <c r="B1355" s="11"/>
      <c r="C1355" s="11"/>
      <c r="D1355" s="11"/>
      <c r="E1355" s="11"/>
      <c r="F1355" s="11"/>
      <c r="G1355" s="11"/>
      <c r="H1355" s="11"/>
      <c r="I1355" s="11"/>
      <c r="J1355" s="11"/>
      <c r="K1355" s="11"/>
      <c r="L1355" s="11"/>
      <c r="M1355" s="11"/>
      <c r="N1355" s="11"/>
      <c r="O1355" s="11"/>
    </row>
    <row r="1356" spans="2:15" ht="11.25" x14ac:dyDescent="0.2">
      <c r="B1356" s="11"/>
      <c r="C1356" s="11"/>
      <c r="D1356" s="11"/>
      <c r="E1356" s="11"/>
      <c r="F1356" s="11"/>
      <c r="G1356" s="11"/>
      <c r="H1356" s="11"/>
      <c r="I1356" s="11"/>
      <c r="J1356" s="11"/>
      <c r="K1356" s="11"/>
      <c r="L1356" s="11"/>
      <c r="M1356" s="11"/>
      <c r="N1356" s="11"/>
      <c r="O1356" s="11"/>
    </row>
    <row r="1357" spans="2:15" ht="11.25" x14ac:dyDescent="0.2">
      <c r="B1357" s="11"/>
      <c r="C1357" s="11"/>
      <c r="D1357" s="11"/>
      <c r="E1357" s="11"/>
      <c r="F1357" s="11"/>
      <c r="G1357" s="11"/>
      <c r="H1357" s="11"/>
      <c r="I1357" s="11"/>
      <c r="J1357" s="11"/>
      <c r="K1357" s="11"/>
      <c r="L1357" s="11"/>
      <c r="M1357" s="11"/>
      <c r="N1357" s="11"/>
      <c r="O1357" s="11"/>
    </row>
    <row r="1358" spans="2:15" ht="11.25" x14ac:dyDescent="0.2">
      <c r="B1358" s="11"/>
      <c r="C1358" s="11"/>
      <c r="D1358" s="11"/>
      <c r="E1358" s="11"/>
      <c r="F1358" s="11"/>
      <c r="G1358" s="11"/>
      <c r="H1358" s="11"/>
      <c r="I1358" s="11"/>
      <c r="J1358" s="11"/>
      <c r="K1358" s="11"/>
      <c r="L1358" s="11"/>
      <c r="M1358" s="11"/>
      <c r="N1358" s="11"/>
      <c r="O1358" s="11"/>
    </row>
    <row r="1359" spans="2:15" ht="11.25" x14ac:dyDescent="0.2">
      <c r="B1359" s="11"/>
      <c r="C1359" s="11"/>
      <c r="D1359" s="11"/>
      <c r="E1359" s="11"/>
      <c r="F1359" s="11"/>
      <c r="G1359" s="11"/>
      <c r="H1359" s="11"/>
      <c r="I1359" s="11"/>
      <c r="J1359" s="11"/>
      <c r="K1359" s="11"/>
      <c r="L1359" s="11"/>
      <c r="M1359" s="11"/>
      <c r="N1359" s="11"/>
      <c r="O1359" s="11"/>
    </row>
    <row r="1360" spans="2:15" ht="11.25" x14ac:dyDescent="0.2">
      <c r="B1360" s="11"/>
      <c r="C1360" s="11"/>
      <c r="D1360" s="11"/>
      <c r="E1360" s="11"/>
      <c r="F1360" s="11"/>
      <c r="G1360" s="11"/>
      <c r="H1360" s="11"/>
      <c r="I1360" s="11"/>
      <c r="J1360" s="11"/>
      <c r="K1360" s="11"/>
      <c r="L1360" s="11"/>
      <c r="M1360" s="11"/>
      <c r="N1360" s="11"/>
      <c r="O1360" s="11"/>
    </row>
    <row r="1361" spans="2:15" ht="11.25" x14ac:dyDescent="0.2">
      <c r="B1361" s="11"/>
      <c r="C1361" s="11"/>
      <c r="D1361" s="11"/>
      <c r="E1361" s="11"/>
      <c r="F1361" s="11"/>
      <c r="G1361" s="11"/>
      <c r="H1361" s="11"/>
      <c r="I1361" s="11"/>
      <c r="J1361" s="11"/>
      <c r="K1361" s="11"/>
      <c r="L1361" s="11"/>
      <c r="M1361" s="11"/>
      <c r="N1361" s="11"/>
      <c r="O1361" s="11"/>
    </row>
    <row r="1362" spans="2:15" ht="11.25" x14ac:dyDescent="0.2">
      <c r="B1362" s="11"/>
      <c r="C1362" s="11"/>
      <c r="D1362" s="11"/>
      <c r="E1362" s="11"/>
      <c r="F1362" s="11"/>
      <c r="G1362" s="11"/>
      <c r="H1362" s="11"/>
      <c r="I1362" s="11"/>
      <c r="J1362" s="11"/>
      <c r="K1362" s="11"/>
      <c r="L1362" s="11"/>
      <c r="M1362" s="11"/>
      <c r="N1362" s="11"/>
      <c r="O1362" s="11"/>
    </row>
    <row r="1363" spans="2:15" ht="11.25" x14ac:dyDescent="0.2">
      <c r="B1363" s="11"/>
      <c r="C1363" s="11"/>
      <c r="D1363" s="11"/>
      <c r="E1363" s="11"/>
      <c r="F1363" s="11"/>
      <c r="G1363" s="11"/>
      <c r="H1363" s="11"/>
      <c r="I1363" s="11"/>
      <c r="J1363" s="11"/>
      <c r="K1363" s="11"/>
      <c r="L1363" s="11"/>
      <c r="M1363" s="11"/>
      <c r="N1363" s="11"/>
      <c r="O1363" s="11"/>
    </row>
    <row r="1364" spans="2:15" ht="11.25" x14ac:dyDescent="0.2">
      <c r="B1364" s="11"/>
      <c r="C1364" s="11"/>
      <c r="D1364" s="11"/>
      <c r="E1364" s="11"/>
      <c r="F1364" s="11"/>
      <c r="G1364" s="11"/>
      <c r="H1364" s="11"/>
      <c r="I1364" s="11"/>
      <c r="J1364" s="11"/>
      <c r="K1364" s="11"/>
      <c r="L1364" s="11"/>
      <c r="M1364" s="11"/>
      <c r="N1364" s="11"/>
      <c r="O1364" s="11"/>
    </row>
    <row r="1365" spans="2:15" ht="11.25" x14ac:dyDescent="0.2">
      <c r="B1365" s="11"/>
      <c r="C1365" s="11"/>
      <c r="D1365" s="11"/>
      <c r="E1365" s="11"/>
      <c r="F1365" s="11"/>
      <c r="G1365" s="11"/>
      <c r="H1365" s="11"/>
      <c r="I1365" s="11"/>
      <c r="J1365" s="11"/>
      <c r="K1365" s="11"/>
      <c r="L1365" s="11"/>
      <c r="M1365" s="11"/>
      <c r="N1365" s="11"/>
      <c r="O1365" s="11"/>
    </row>
    <row r="1366" spans="2:15" ht="11.25" x14ac:dyDescent="0.2">
      <c r="B1366" s="11"/>
      <c r="C1366" s="11"/>
      <c r="D1366" s="11"/>
      <c r="E1366" s="11"/>
      <c r="F1366" s="11"/>
      <c r="G1366" s="11"/>
      <c r="H1366" s="11"/>
      <c r="I1366" s="11"/>
      <c r="J1366" s="11"/>
      <c r="K1366" s="11"/>
      <c r="L1366" s="11"/>
      <c r="M1366" s="11"/>
      <c r="N1366" s="11"/>
      <c r="O1366" s="11"/>
    </row>
    <row r="1367" spans="2:15" ht="11.25" x14ac:dyDescent="0.2">
      <c r="B1367" s="11"/>
      <c r="C1367" s="11"/>
      <c r="D1367" s="11"/>
      <c r="E1367" s="11"/>
      <c r="F1367" s="11"/>
      <c r="G1367" s="11"/>
      <c r="H1367" s="11"/>
      <c r="I1367" s="11"/>
      <c r="J1367" s="11"/>
      <c r="K1367" s="11"/>
      <c r="L1367" s="11"/>
      <c r="M1367" s="11"/>
      <c r="N1367" s="11"/>
      <c r="O1367" s="11"/>
    </row>
    <row r="1368" spans="2:15" ht="11.25" x14ac:dyDescent="0.2">
      <c r="B1368" s="11"/>
      <c r="C1368" s="11"/>
      <c r="D1368" s="11"/>
      <c r="E1368" s="11"/>
      <c r="F1368" s="11"/>
      <c r="G1368" s="11"/>
      <c r="H1368" s="11"/>
      <c r="I1368" s="11"/>
      <c r="J1368" s="11"/>
      <c r="K1368" s="11"/>
      <c r="L1368" s="11"/>
      <c r="M1368" s="11"/>
      <c r="N1368" s="11"/>
      <c r="O1368" s="11"/>
    </row>
    <row r="1369" spans="2:15" ht="11.25" x14ac:dyDescent="0.2">
      <c r="B1369" s="11"/>
      <c r="C1369" s="11"/>
      <c r="D1369" s="11"/>
      <c r="E1369" s="11"/>
      <c r="F1369" s="11"/>
      <c r="G1369" s="11"/>
      <c r="H1369" s="11"/>
      <c r="I1369" s="11"/>
      <c r="J1369" s="11"/>
      <c r="K1369" s="11"/>
      <c r="L1369" s="11"/>
      <c r="M1369" s="11"/>
      <c r="N1369" s="11"/>
      <c r="O1369" s="11"/>
    </row>
    <row r="1370" spans="2:15" ht="11.25" x14ac:dyDescent="0.2">
      <c r="B1370" s="11"/>
      <c r="C1370" s="11"/>
      <c r="D1370" s="11"/>
      <c r="E1370" s="11"/>
      <c r="F1370" s="11"/>
      <c r="G1370" s="11"/>
      <c r="H1370" s="11"/>
      <c r="I1370" s="11"/>
      <c r="J1370" s="11"/>
      <c r="K1370" s="11"/>
      <c r="L1370" s="11"/>
      <c r="M1370" s="11"/>
      <c r="N1370" s="11"/>
      <c r="O1370" s="11"/>
    </row>
    <row r="1371" spans="2:15" ht="11.25" x14ac:dyDescent="0.2">
      <c r="B1371" s="11"/>
      <c r="C1371" s="11"/>
      <c r="D1371" s="11"/>
      <c r="E1371" s="11"/>
      <c r="F1371" s="11"/>
      <c r="G1371" s="11"/>
      <c r="H1371" s="11"/>
      <c r="I1371" s="11"/>
      <c r="J1371" s="11"/>
      <c r="K1371" s="11"/>
      <c r="L1371" s="11"/>
      <c r="M1371" s="11"/>
      <c r="N1371" s="11"/>
      <c r="O1371" s="11"/>
    </row>
    <row r="1372" spans="2:15" ht="11.25" x14ac:dyDescent="0.2">
      <c r="B1372" s="11"/>
      <c r="C1372" s="11"/>
      <c r="D1372" s="11"/>
      <c r="E1372" s="11"/>
      <c r="F1372" s="11"/>
      <c r="G1372" s="11"/>
      <c r="H1372" s="11"/>
      <c r="I1372" s="11"/>
      <c r="J1372" s="11"/>
      <c r="K1372" s="11"/>
      <c r="L1372" s="11"/>
      <c r="M1372" s="11"/>
      <c r="N1372" s="11"/>
      <c r="O1372" s="11"/>
    </row>
    <row r="1373" spans="2:15" ht="11.25" x14ac:dyDescent="0.2">
      <c r="B1373" s="11"/>
      <c r="C1373" s="11"/>
      <c r="D1373" s="11"/>
      <c r="E1373" s="11"/>
      <c r="F1373" s="11"/>
      <c r="G1373" s="11"/>
      <c r="H1373" s="11"/>
      <c r="I1373" s="11"/>
      <c r="J1373" s="11"/>
      <c r="K1373" s="11"/>
      <c r="L1373" s="11"/>
      <c r="M1373" s="11"/>
      <c r="N1373" s="11"/>
      <c r="O1373" s="11"/>
    </row>
    <row r="1374" spans="2:15" ht="11.25" x14ac:dyDescent="0.2">
      <c r="B1374" s="11"/>
      <c r="C1374" s="11"/>
      <c r="D1374" s="11"/>
      <c r="E1374" s="11"/>
      <c r="F1374" s="11"/>
      <c r="G1374" s="11"/>
      <c r="H1374" s="11"/>
      <c r="I1374" s="11"/>
      <c r="J1374" s="11"/>
      <c r="K1374" s="11"/>
      <c r="L1374" s="11"/>
      <c r="M1374" s="11"/>
      <c r="N1374" s="11"/>
      <c r="O1374" s="11"/>
    </row>
    <row r="1375" spans="2:15" ht="11.25" x14ac:dyDescent="0.2">
      <c r="B1375" s="11"/>
      <c r="C1375" s="11"/>
      <c r="D1375" s="11"/>
      <c r="E1375" s="11"/>
      <c r="F1375" s="11"/>
      <c r="G1375" s="11"/>
      <c r="H1375" s="11"/>
      <c r="I1375" s="11"/>
      <c r="J1375" s="11"/>
      <c r="K1375" s="11"/>
      <c r="L1375" s="11"/>
      <c r="M1375" s="11"/>
      <c r="N1375" s="11"/>
      <c r="O1375" s="11"/>
    </row>
    <row r="1376" spans="2:15" ht="11.25" x14ac:dyDescent="0.2">
      <c r="B1376" s="11"/>
      <c r="C1376" s="11"/>
      <c r="D1376" s="11"/>
      <c r="E1376" s="11"/>
      <c r="F1376" s="11"/>
      <c r="G1376" s="11"/>
      <c r="H1376" s="11"/>
      <c r="I1376" s="11"/>
      <c r="J1376" s="11"/>
      <c r="K1376" s="11"/>
      <c r="L1376" s="11"/>
      <c r="M1376" s="11"/>
      <c r="N1376" s="11"/>
      <c r="O1376" s="11"/>
    </row>
    <row r="1377" spans="2:15" ht="11.25" x14ac:dyDescent="0.2">
      <c r="B1377" s="11"/>
      <c r="C1377" s="11"/>
      <c r="D1377" s="11"/>
      <c r="E1377" s="11"/>
      <c r="F1377" s="11"/>
      <c r="G1377" s="11"/>
      <c r="H1377" s="11"/>
      <c r="I1377" s="11"/>
      <c r="J1377" s="11"/>
      <c r="K1377" s="11"/>
      <c r="L1377" s="11"/>
      <c r="M1377" s="11"/>
      <c r="N1377" s="11"/>
      <c r="O1377" s="11"/>
    </row>
    <row r="1378" spans="2:15" ht="11.25" x14ac:dyDescent="0.2">
      <c r="B1378" s="11"/>
      <c r="C1378" s="11"/>
      <c r="D1378" s="11"/>
      <c r="E1378" s="11"/>
      <c r="F1378" s="11"/>
      <c r="G1378" s="11"/>
      <c r="H1378" s="11"/>
      <c r="I1378" s="11"/>
      <c r="J1378" s="11"/>
      <c r="K1378" s="11"/>
      <c r="L1378" s="11"/>
      <c r="M1378" s="11"/>
      <c r="N1378" s="11"/>
      <c r="O1378" s="11"/>
    </row>
    <row r="1379" spans="2:15" ht="11.25" x14ac:dyDescent="0.2">
      <c r="B1379" s="11"/>
      <c r="C1379" s="11"/>
      <c r="D1379" s="11"/>
      <c r="E1379" s="11"/>
      <c r="F1379" s="11"/>
      <c r="G1379" s="11"/>
      <c r="H1379" s="11"/>
      <c r="I1379" s="11"/>
      <c r="J1379" s="11"/>
      <c r="K1379" s="11"/>
      <c r="L1379" s="11"/>
      <c r="M1379" s="11"/>
      <c r="N1379" s="11"/>
      <c r="O1379" s="11"/>
    </row>
    <row r="1380" spans="2:15" ht="11.25" x14ac:dyDescent="0.2">
      <c r="B1380" s="11"/>
      <c r="C1380" s="11"/>
      <c r="D1380" s="11"/>
      <c r="E1380" s="11"/>
      <c r="F1380" s="11"/>
      <c r="G1380" s="11"/>
      <c r="H1380" s="11"/>
      <c r="I1380" s="11"/>
      <c r="J1380" s="11"/>
      <c r="K1380" s="11"/>
      <c r="L1380" s="11"/>
      <c r="M1380" s="11"/>
      <c r="N1380" s="11"/>
      <c r="O1380" s="11"/>
    </row>
    <row r="1381" spans="2:15" ht="11.25" x14ac:dyDescent="0.2">
      <c r="B1381" s="11"/>
      <c r="C1381" s="11"/>
      <c r="D1381" s="11"/>
      <c r="E1381" s="11"/>
      <c r="F1381" s="11"/>
      <c r="G1381" s="11"/>
      <c r="H1381" s="11"/>
      <c r="I1381" s="11"/>
      <c r="J1381" s="11"/>
      <c r="K1381" s="11"/>
      <c r="L1381" s="11"/>
      <c r="M1381" s="11"/>
      <c r="N1381" s="11"/>
      <c r="O1381" s="11"/>
    </row>
    <row r="1382" spans="2:15" ht="11.25" x14ac:dyDescent="0.2">
      <c r="B1382" s="11"/>
      <c r="C1382" s="11"/>
      <c r="D1382" s="11"/>
      <c r="E1382" s="11"/>
      <c r="F1382" s="11"/>
      <c r="G1382" s="11"/>
      <c r="H1382" s="11"/>
      <c r="I1382" s="11"/>
      <c r="J1382" s="11"/>
      <c r="K1382" s="11"/>
      <c r="L1382" s="11"/>
      <c r="M1382" s="11"/>
      <c r="N1382" s="11"/>
      <c r="O1382" s="11"/>
    </row>
    <row r="1383" spans="2:15" ht="11.25" x14ac:dyDescent="0.2">
      <c r="B1383" s="11"/>
      <c r="C1383" s="11"/>
      <c r="D1383" s="11"/>
      <c r="E1383" s="11"/>
      <c r="F1383" s="11"/>
      <c r="G1383" s="11"/>
      <c r="H1383" s="11"/>
      <c r="I1383" s="11"/>
      <c r="J1383" s="11"/>
      <c r="K1383" s="11"/>
      <c r="L1383" s="11"/>
      <c r="M1383" s="11"/>
      <c r="N1383" s="11"/>
      <c r="O1383" s="11"/>
    </row>
    <row r="1384" spans="2:15" ht="11.25" x14ac:dyDescent="0.2">
      <c r="B1384" s="11"/>
      <c r="C1384" s="11"/>
      <c r="D1384" s="11"/>
      <c r="E1384" s="11"/>
      <c r="F1384" s="11"/>
      <c r="G1384" s="11"/>
      <c r="H1384" s="11"/>
      <c r="I1384" s="11"/>
      <c r="J1384" s="11"/>
      <c r="K1384" s="11"/>
      <c r="L1384" s="11"/>
      <c r="M1384" s="11"/>
      <c r="N1384" s="11"/>
      <c r="O1384" s="11"/>
    </row>
    <row r="1385" spans="2:15" ht="11.25" x14ac:dyDescent="0.2">
      <c r="B1385" s="11"/>
      <c r="C1385" s="11"/>
      <c r="D1385" s="11"/>
      <c r="E1385" s="11"/>
      <c r="F1385" s="11"/>
      <c r="G1385" s="11"/>
      <c r="H1385" s="11"/>
      <c r="I1385" s="11"/>
      <c r="J1385" s="11"/>
      <c r="K1385" s="11"/>
      <c r="L1385" s="11"/>
      <c r="M1385" s="11"/>
      <c r="N1385" s="11"/>
      <c r="O1385" s="11"/>
    </row>
    <row r="1386" spans="2:15" ht="11.25" x14ac:dyDescent="0.2">
      <c r="B1386" s="11"/>
      <c r="C1386" s="11"/>
      <c r="D1386" s="11"/>
      <c r="E1386" s="11"/>
      <c r="F1386" s="11"/>
      <c r="G1386" s="11"/>
      <c r="H1386" s="11"/>
      <c r="I1386" s="11"/>
      <c r="J1386" s="11"/>
      <c r="K1386" s="11"/>
      <c r="L1386" s="11"/>
      <c r="M1386" s="11"/>
      <c r="N1386" s="11"/>
      <c r="O1386" s="11"/>
    </row>
    <row r="1387" spans="2:15" ht="11.25" x14ac:dyDescent="0.2">
      <c r="B1387" s="11"/>
      <c r="C1387" s="11"/>
      <c r="D1387" s="11"/>
      <c r="E1387" s="11"/>
      <c r="F1387" s="11"/>
      <c r="G1387" s="11"/>
      <c r="H1387" s="11"/>
      <c r="I1387" s="11"/>
      <c r="J1387" s="11"/>
      <c r="K1387" s="11"/>
      <c r="L1387" s="11"/>
      <c r="M1387" s="11"/>
      <c r="N1387" s="11"/>
      <c r="O1387" s="11"/>
    </row>
    <row r="1388" spans="2:15" ht="11.25" x14ac:dyDescent="0.2">
      <c r="B1388" s="11"/>
      <c r="C1388" s="11"/>
      <c r="D1388" s="11"/>
      <c r="E1388" s="11"/>
      <c r="F1388" s="11"/>
      <c r="G1388" s="11"/>
      <c r="H1388" s="11"/>
      <c r="I1388" s="11"/>
      <c r="J1388" s="11"/>
      <c r="K1388" s="11"/>
      <c r="L1388" s="11"/>
      <c r="M1388" s="11"/>
      <c r="N1388" s="11"/>
      <c r="O1388" s="11"/>
    </row>
    <row r="1389" spans="2:15" ht="11.25" x14ac:dyDescent="0.2">
      <c r="B1389" s="11"/>
      <c r="C1389" s="11"/>
      <c r="D1389" s="11"/>
      <c r="E1389" s="11"/>
      <c r="F1389" s="11"/>
      <c r="G1389" s="11"/>
      <c r="H1389" s="11"/>
      <c r="I1389" s="11"/>
      <c r="J1389" s="11"/>
      <c r="K1389" s="11"/>
      <c r="L1389" s="11"/>
      <c r="M1389" s="11"/>
      <c r="N1389" s="11"/>
      <c r="O1389" s="11"/>
    </row>
    <row r="1390" spans="2:15" ht="11.25" x14ac:dyDescent="0.2">
      <c r="B1390" s="11"/>
      <c r="C1390" s="11"/>
      <c r="D1390" s="11"/>
      <c r="E1390" s="11"/>
      <c r="F1390" s="11"/>
      <c r="G1390" s="11"/>
      <c r="H1390" s="11"/>
      <c r="I1390" s="11"/>
      <c r="J1390" s="11"/>
      <c r="K1390" s="11"/>
      <c r="L1390" s="11"/>
      <c r="M1390" s="11"/>
      <c r="N1390" s="11"/>
      <c r="O1390" s="11"/>
    </row>
    <row r="1391" spans="2:15" ht="11.25" x14ac:dyDescent="0.2">
      <c r="B1391" s="11"/>
      <c r="C1391" s="11"/>
      <c r="D1391" s="11"/>
      <c r="E1391" s="11"/>
      <c r="F1391" s="11"/>
      <c r="G1391" s="11"/>
      <c r="H1391" s="11"/>
      <c r="I1391" s="11"/>
      <c r="J1391" s="11"/>
      <c r="K1391" s="11"/>
      <c r="L1391" s="11"/>
      <c r="M1391" s="11"/>
      <c r="N1391" s="11"/>
      <c r="O1391" s="11"/>
    </row>
    <row r="1392" spans="2:15" ht="11.25" x14ac:dyDescent="0.2">
      <c r="B1392" s="11"/>
      <c r="C1392" s="11"/>
      <c r="D1392" s="11"/>
      <c r="E1392" s="11"/>
      <c r="F1392" s="11"/>
      <c r="G1392" s="11"/>
      <c r="H1392" s="11"/>
      <c r="I1392" s="11"/>
      <c r="J1392" s="11"/>
      <c r="K1392" s="11"/>
      <c r="L1392" s="11"/>
      <c r="M1392" s="11"/>
      <c r="N1392" s="11"/>
      <c r="O1392" s="11"/>
    </row>
    <row r="1393" spans="2:15" ht="11.25" x14ac:dyDescent="0.2">
      <c r="B1393" s="11"/>
      <c r="C1393" s="11"/>
      <c r="D1393" s="11"/>
      <c r="E1393" s="11"/>
      <c r="F1393" s="11"/>
      <c r="G1393" s="11"/>
      <c r="H1393" s="11"/>
      <c r="I1393" s="11"/>
      <c r="J1393" s="11"/>
      <c r="K1393" s="11"/>
      <c r="L1393" s="11"/>
      <c r="M1393" s="11"/>
      <c r="N1393" s="11"/>
      <c r="O1393" s="11"/>
    </row>
    <row r="1394" spans="2:15" ht="11.25" x14ac:dyDescent="0.2">
      <c r="B1394" s="11"/>
      <c r="C1394" s="11"/>
      <c r="D1394" s="11"/>
      <c r="E1394" s="11"/>
      <c r="F1394" s="11"/>
      <c r="G1394" s="11"/>
      <c r="H1394" s="11"/>
      <c r="I1394" s="11"/>
      <c r="J1394" s="11"/>
      <c r="K1394" s="11"/>
      <c r="L1394" s="11"/>
      <c r="M1394" s="11"/>
      <c r="N1394" s="11"/>
      <c r="O1394" s="11"/>
    </row>
    <row r="1395" spans="2:15" ht="11.25" x14ac:dyDescent="0.2">
      <c r="B1395" s="11"/>
      <c r="C1395" s="11"/>
      <c r="D1395" s="11"/>
      <c r="E1395" s="11"/>
      <c r="F1395" s="11"/>
      <c r="G1395" s="11"/>
      <c r="H1395" s="11"/>
      <c r="I1395" s="11"/>
      <c r="J1395" s="11"/>
      <c r="K1395" s="11"/>
      <c r="L1395" s="11"/>
      <c r="M1395" s="11"/>
      <c r="N1395" s="11"/>
      <c r="O1395" s="11"/>
    </row>
    <row r="1396" spans="2:15" ht="11.25" x14ac:dyDescent="0.2">
      <c r="B1396" s="11"/>
      <c r="C1396" s="11"/>
      <c r="D1396" s="11"/>
      <c r="E1396" s="11"/>
      <c r="F1396" s="11"/>
      <c r="G1396" s="11"/>
      <c r="H1396" s="11"/>
      <c r="I1396" s="11"/>
      <c r="J1396" s="11"/>
      <c r="K1396" s="11"/>
      <c r="L1396" s="11"/>
      <c r="M1396" s="11"/>
      <c r="N1396" s="11"/>
      <c r="O1396" s="11"/>
    </row>
    <row r="1397" spans="2:15" ht="11.25" x14ac:dyDescent="0.2">
      <c r="B1397" s="11"/>
      <c r="C1397" s="11"/>
      <c r="D1397" s="11"/>
      <c r="E1397" s="11"/>
      <c r="F1397" s="11"/>
      <c r="G1397" s="11"/>
      <c r="H1397" s="11"/>
      <c r="I1397" s="11"/>
      <c r="J1397" s="11"/>
      <c r="K1397" s="11"/>
      <c r="L1397" s="11"/>
      <c r="M1397" s="11"/>
      <c r="N1397" s="11"/>
      <c r="O1397" s="11"/>
    </row>
    <row r="1398" spans="2:15" ht="11.25" x14ac:dyDescent="0.2">
      <c r="B1398" s="11"/>
      <c r="C1398" s="11"/>
      <c r="D1398" s="11"/>
      <c r="E1398" s="11"/>
      <c r="F1398" s="11"/>
      <c r="G1398" s="11"/>
      <c r="H1398" s="11"/>
      <c r="I1398" s="11"/>
      <c r="J1398" s="11"/>
      <c r="K1398" s="11"/>
      <c r="L1398" s="11"/>
      <c r="M1398" s="11"/>
      <c r="N1398" s="11"/>
      <c r="O1398" s="11"/>
    </row>
    <row r="1399" spans="2:15" ht="11.25" x14ac:dyDescent="0.2">
      <c r="B1399" s="11"/>
      <c r="C1399" s="11"/>
      <c r="D1399" s="11"/>
      <c r="E1399" s="11"/>
      <c r="F1399" s="11"/>
      <c r="G1399" s="11"/>
      <c r="H1399" s="11"/>
      <c r="I1399" s="11"/>
      <c r="J1399" s="11"/>
      <c r="K1399" s="11"/>
      <c r="L1399" s="11"/>
      <c r="M1399" s="11"/>
      <c r="N1399" s="11"/>
      <c r="O1399" s="11"/>
    </row>
    <row r="1400" spans="2:15" ht="11.25" x14ac:dyDescent="0.2">
      <c r="B1400" s="11"/>
      <c r="C1400" s="11"/>
      <c r="D1400" s="11"/>
      <c r="E1400" s="11"/>
      <c r="F1400" s="11"/>
      <c r="G1400" s="11"/>
      <c r="H1400" s="11"/>
      <c r="I1400" s="11"/>
      <c r="J1400" s="11"/>
      <c r="K1400" s="11"/>
      <c r="L1400" s="11"/>
      <c r="M1400" s="11"/>
      <c r="N1400" s="11"/>
      <c r="O1400" s="11"/>
    </row>
    <row r="1401" spans="2:15" ht="11.25" x14ac:dyDescent="0.2">
      <c r="B1401" s="11"/>
      <c r="C1401" s="11"/>
      <c r="D1401" s="11"/>
      <c r="E1401" s="11"/>
      <c r="F1401" s="11"/>
      <c r="G1401" s="11"/>
      <c r="H1401" s="11"/>
      <c r="I1401" s="11"/>
      <c r="J1401" s="11"/>
      <c r="K1401" s="11"/>
      <c r="L1401" s="11"/>
      <c r="M1401" s="11"/>
      <c r="N1401" s="11"/>
      <c r="O1401" s="11"/>
    </row>
    <row r="1402" spans="2:15" ht="11.25" x14ac:dyDescent="0.2">
      <c r="B1402" s="11"/>
      <c r="C1402" s="11"/>
      <c r="D1402" s="11"/>
      <c r="E1402" s="11"/>
      <c r="F1402" s="11"/>
      <c r="G1402" s="11"/>
      <c r="H1402" s="11"/>
      <c r="I1402" s="11"/>
      <c r="J1402" s="11"/>
      <c r="K1402" s="11"/>
      <c r="L1402" s="11"/>
      <c r="M1402" s="11"/>
      <c r="N1402" s="11"/>
      <c r="O1402" s="11"/>
    </row>
    <row r="1403" spans="2:15" ht="11.25" x14ac:dyDescent="0.2">
      <c r="B1403" s="11"/>
      <c r="C1403" s="11"/>
      <c r="D1403" s="11"/>
      <c r="E1403" s="11"/>
      <c r="F1403" s="11"/>
      <c r="G1403" s="11"/>
      <c r="H1403" s="11"/>
      <c r="I1403" s="11"/>
      <c r="J1403" s="11"/>
      <c r="K1403" s="11"/>
      <c r="L1403" s="11"/>
      <c r="M1403" s="11"/>
      <c r="N1403" s="11"/>
      <c r="O1403" s="11"/>
    </row>
    <row r="1404" spans="2:15" ht="11.25" x14ac:dyDescent="0.2">
      <c r="B1404" s="11"/>
      <c r="C1404" s="11"/>
      <c r="D1404" s="11"/>
      <c r="E1404" s="11"/>
      <c r="F1404" s="11"/>
      <c r="G1404" s="11"/>
      <c r="H1404" s="11"/>
      <c r="I1404" s="11"/>
      <c r="J1404" s="11"/>
      <c r="K1404" s="11"/>
      <c r="L1404" s="11"/>
      <c r="M1404" s="11"/>
      <c r="N1404" s="11"/>
      <c r="O1404" s="11"/>
    </row>
    <row r="1405" spans="2:15" ht="11.25" x14ac:dyDescent="0.2">
      <c r="B1405" s="11"/>
      <c r="C1405" s="11"/>
      <c r="D1405" s="11"/>
      <c r="E1405" s="11"/>
      <c r="F1405" s="11"/>
      <c r="G1405" s="11"/>
      <c r="H1405" s="11"/>
      <c r="I1405" s="11"/>
      <c r="J1405" s="11"/>
      <c r="K1405" s="11"/>
      <c r="L1405" s="11"/>
      <c r="M1405" s="11"/>
      <c r="N1405" s="11"/>
      <c r="O1405" s="11"/>
    </row>
    <row r="1406" spans="2:15" ht="11.25" x14ac:dyDescent="0.2">
      <c r="B1406" s="11"/>
      <c r="C1406" s="11"/>
      <c r="D1406" s="11"/>
      <c r="E1406" s="11"/>
      <c r="F1406" s="11"/>
      <c r="G1406" s="11"/>
      <c r="H1406" s="11"/>
      <c r="I1406" s="11"/>
      <c r="J1406" s="11"/>
      <c r="K1406" s="11"/>
      <c r="L1406" s="11"/>
      <c r="M1406" s="11"/>
      <c r="N1406" s="11"/>
      <c r="O1406" s="11"/>
    </row>
    <row r="1407" spans="2:15" ht="11.25" x14ac:dyDescent="0.2">
      <c r="B1407" s="11"/>
      <c r="C1407" s="11"/>
      <c r="D1407" s="11"/>
      <c r="E1407" s="11"/>
      <c r="F1407" s="11"/>
      <c r="G1407" s="11"/>
      <c r="H1407" s="11"/>
      <c r="I1407" s="11"/>
      <c r="J1407" s="11"/>
      <c r="K1407" s="11"/>
      <c r="L1407" s="11"/>
      <c r="M1407" s="11"/>
      <c r="N1407" s="11"/>
      <c r="O1407" s="11"/>
    </row>
    <row r="1408" spans="2:15" ht="11.25" x14ac:dyDescent="0.2">
      <c r="B1408" s="11"/>
      <c r="C1408" s="11"/>
      <c r="D1408" s="11"/>
      <c r="E1408" s="11"/>
      <c r="F1408" s="11"/>
      <c r="G1408" s="11"/>
      <c r="H1408" s="11"/>
      <c r="I1408" s="11"/>
      <c r="J1408" s="11"/>
      <c r="K1408" s="11"/>
      <c r="L1408" s="11"/>
      <c r="M1408" s="11"/>
      <c r="N1408" s="11"/>
      <c r="O1408" s="11"/>
    </row>
    <row r="1409" spans="2:15" ht="11.25" x14ac:dyDescent="0.2">
      <c r="B1409" s="11"/>
      <c r="C1409" s="11"/>
      <c r="D1409" s="11"/>
      <c r="E1409" s="11"/>
      <c r="F1409" s="11"/>
      <c r="G1409" s="11"/>
      <c r="H1409" s="11"/>
      <c r="I1409" s="11"/>
      <c r="J1409" s="11"/>
      <c r="K1409" s="11"/>
      <c r="L1409" s="11"/>
      <c r="M1409" s="11"/>
      <c r="N1409" s="11"/>
      <c r="O1409" s="11"/>
    </row>
    <row r="1410" spans="2:15" ht="11.25" x14ac:dyDescent="0.2">
      <c r="B1410" s="11"/>
      <c r="C1410" s="11"/>
      <c r="D1410" s="11"/>
      <c r="E1410" s="11"/>
      <c r="F1410" s="11"/>
      <c r="G1410" s="11"/>
      <c r="H1410" s="11"/>
      <c r="I1410" s="11"/>
      <c r="J1410" s="11"/>
      <c r="K1410" s="11"/>
      <c r="L1410" s="11"/>
      <c r="M1410" s="11"/>
      <c r="N1410" s="11"/>
      <c r="O1410" s="11"/>
    </row>
    <row r="1411" spans="2:15" ht="11.25" x14ac:dyDescent="0.2">
      <c r="B1411" s="11"/>
      <c r="C1411" s="11"/>
      <c r="D1411" s="11"/>
      <c r="E1411" s="11"/>
      <c r="F1411" s="11"/>
      <c r="G1411" s="11"/>
      <c r="H1411" s="11"/>
      <c r="I1411" s="11"/>
      <c r="J1411" s="11"/>
      <c r="K1411" s="11"/>
      <c r="L1411" s="11"/>
      <c r="M1411" s="11"/>
      <c r="N1411" s="11"/>
      <c r="O1411" s="11"/>
    </row>
    <row r="1412" spans="2:15" ht="11.25" x14ac:dyDescent="0.2">
      <c r="B1412" s="11"/>
      <c r="C1412" s="11"/>
      <c r="D1412" s="11"/>
      <c r="E1412" s="11"/>
      <c r="F1412" s="11"/>
      <c r="G1412" s="11"/>
      <c r="H1412" s="11"/>
      <c r="I1412" s="11"/>
      <c r="J1412" s="11"/>
      <c r="K1412" s="11"/>
      <c r="L1412" s="11"/>
      <c r="M1412" s="11"/>
      <c r="N1412" s="11"/>
      <c r="O1412" s="11"/>
    </row>
    <row r="1413" spans="2:15" ht="11.25" x14ac:dyDescent="0.2">
      <c r="B1413" s="11"/>
      <c r="C1413" s="11"/>
      <c r="D1413" s="11"/>
      <c r="E1413" s="11"/>
      <c r="F1413" s="11"/>
      <c r="G1413" s="11"/>
      <c r="H1413" s="11"/>
      <c r="I1413" s="11"/>
      <c r="J1413" s="11"/>
      <c r="K1413" s="11"/>
      <c r="L1413" s="11"/>
      <c r="M1413" s="11"/>
      <c r="N1413" s="11"/>
      <c r="O1413" s="11"/>
    </row>
    <row r="1414" spans="2:15" ht="11.25" x14ac:dyDescent="0.2">
      <c r="B1414" s="11"/>
      <c r="C1414" s="11"/>
      <c r="D1414" s="11"/>
      <c r="E1414" s="11"/>
      <c r="F1414" s="11"/>
      <c r="G1414" s="11"/>
      <c r="H1414" s="11"/>
      <c r="I1414" s="11"/>
      <c r="J1414" s="11"/>
      <c r="K1414" s="11"/>
      <c r="L1414" s="11"/>
      <c r="M1414" s="11"/>
      <c r="N1414" s="11"/>
      <c r="O1414" s="11"/>
    </row>
    <row r="1415" spans="2:15" ht="11.25" x14ac:dyDescent="0.2">
      <c r="B1415" s="11"/>
      <c r="C1415" s="11"/>
      <c r="D1415" s="11"/>
      <c r="E1415" s="11"/>
      <c r="F1415" s="11"/>
      <c r="G1415" s="11"/>
      <c r="H1415" s="11"/>
      <c r="I1415" s="11"/>
      <c r="J1415" s="11"/>
      <c r="K1415" s="11"/>
      <c r="L1415" s="11"/>
      <c r="M1415" s="11"/>
      <c r="N1415" s="11"/>
      <c r="O1415" s="11"/>
    </row>
    <row r="1416" spans="2:15" ht="11.25" x14ac:dyDescent="0.2">
      <c r="B1416" s="11"/>
      <c r="C1416" s="11"/>
      <c r="D1416" s="11"/>
      <c r="E1416" s="11"/>
      <c r="F1416" s="11"/>
      <c r="G1416" s="11"/>
      <c r="H1416" s="11"/>
      <c r="I1416" s="11"/>
      <c r="J1416" s="11"/>
      <c r="K1416" s="11"/>
      <c r="L1416" s="11"/>
      <c r="M1416" s="11"/>
      <c r="N1416" s="11"/>
      <c r="O1416" s="11"/>
    </row>
    <row r="1417" spans="2:15" ht="11.25" x14ac:dyDescent="0.2">
      <c r="B1417" s="11"/>
      <c r="C1417" s="11"/>
      <c r="D1417" s="11"/>
      <c r="E1417" s="11"/>
      <c r="F1417" s="11"/>
      <c r="G1417" s="11"/>
      <c r="H1417" s="11"/>
      <c r="I1417" s="11"/>
      <c r="J1417" s="11"/>
      <c r="K1417" s="11"/>
      <c r="L1417" s="11"/>
      <c r="M1417" s="11"/>
      <c r="N1417" s="11"/>
      <c r="O1417" s="11"/>
    </row>
    <row r="1418" spans="2:15" ht="11.25" x14ac:dyDescent="0.2">
      <c r="B1418" s="11"/>
      <c r="C1418" s="11"/>
      <c r="D1418" s="11"/>
      <c r="E1418" s="11"/>
      <c r="F1418" s="11"/>
      <c r="G1418" s="11"/>
      <c r="H1418" s="11"/>
      <c r="I1418" s="11"/>
      <c r="J1418" s="11"/>
      <c r="K1418" s="11"/>
      <c r="L1418" s="11"/>
      <c r="M1418" s="11"/>
      <c r="N1418" s="11"/>
      <c r="O1418" s="11"/>
    </row>
    <row r="1419" spans="2:15" ht="11.25" x14ac:dyDescent="0.2">
      <c r="B1419" s="11"/>
      <c r="C1419" s="11"/>
      <c r="D1419" s="11"/>
      <c r="E1419" s="11"/>
      <c r="F1419" s="11"/>
      <c r="G1419" s="11"/>
      <c r="H1419" s="11"/>
      <c r="I1419" s="11"/>
      <c r="J1419" s="11"/>
      <c r="K1419" s="11"/>
      <c r="L1419" s="11"/>
      <c r="M1419" s="11"/>
      <c r="N1419" s="11"/>
      <c r="O1419" s="11"/>
    </row>
    <row r="1420" spans="2:15" ht="11.25" x14ac:dyDescent="0.2">
      <c r="B1420" s="11"/>
      <c r="C1420" s="11"/>
      <c r="D1420" s="11"/>
      <c r="E1420" s="11"/>
      <c r="F1420" s="11"/>
      <c r="G1420" s="11"/>
      <c r="H1420" s="11"/>
      <c r="I1420" s="11"/>
      <c r="J1420" s="11"/>
      <c r="K1420" s="11"/>
      <c r="L1420" s="11"/>
      <c r="M1420" s="11"/>
      <c r="N1420" s="11"/>
      <c r="O1420" s="11"/>
    </row>
    <row r="1421" spans="2:15" ht="11.25" x14ac:dyDescent="0.2">
      <c r="B1421" s="11"/>
      <c r="C1421" s="11"/>
      <c r="D1421" s="11"/>
      <c r="E1421" s="11"/>
      <c r="F1421" s="11"/>
      <c r="G1421" s="11"/>
      <c r="H1421" s="11"/>
      <c r="I1421" s="11"/>
      <c r="J1421" s="11"/>
      <c r="K1421" s="11"/>
      <c r="L1421" s="11"/>
      <c r="M1421" s="11"/>
      <c r="N1421" s="11"/>
      <c r="O1421" s="11"/>
    </row>
    <row r="1422" spans="2:15" ht="11.25" x14ac:dyDescent="0.2">
      <c r="B1422" s="11"/>
      <c r="C1422" s="11"/>
      <c r="D1422" s="11"/>
      <c r="E1422" s="11"/>
      <c r="F1422" s="11"/>
      <c r="G1422" s="11"/>
      <c r="H1422" s="11"/>
      <c r="I1422" s="11"/>
      <c r="J1422" s="11"/>
      <c r="K1422" s="11"/>
      <c r="L1422" s="11"/>
      <c r="M1422" s="11"/>
      <c r="N1422" s="11"/>
      <c r="O1422" s="11"/>
    </row>
    <row r="1423" spans="2:15" ht="11.25" x14ac:dyDescent="0.2">
      <c r="B1423" s="11"/>
      <c r="C1423" s="11"/>
      <c r="D1423" s="11"/>
      <c r="E1423" s="11"/>
      <c r="F1423" s="11"/>
      <c r="G1423" s="11"/>
      <c r="H1423" s="11"/>
      <c r="I1423" s="11"/>
      <c r="J1423" s="11"/>
      <c r="K1423" s="11"/>
      <c r="L1423" s="11"/>
      <c r="M1423" s="11"/>
      <c r="N1423" s="11"/>
      <c r="O1423" s="11"/>
    </row>
    <row r="1424" spans="2:15" ht="11.25" x14ac:dyDescent="0.2">
      <c r="B1424" s="11"/>
      <c r="C1424" s="11"/>
      <c r="D1424" s="11"/>
      <c r="E1424" s="11"/>
      <c r="F1424" s="11"/>
      <c r="G1424" s="11"/>
      <c r="H1424" s="11"/>
      <c r="I1424" s="11"/>
      <c r="J1424" s="11"/>
      <c r="K1424" s="11"/>
      <c r="L1424" s="11"/>
      <c r="M1424" s="11"/>
      <c r="N1424" s="11"/>
      <c r="O1424" s="11"/>
    </row>
    <row r="1425" spans="2:15" ht="11.25" x14ac:dyDescent="0.2">
      <c r="B1425" s="11"/>
      <c r="C1425" s="11"/>
      <c r="D1425" s="11"/>
      <c r="E1425" s="11"/>
      <c r="F1425" s="11"/>
      <c r="G1425" s="11"/>
      <c r="H1425" s="11"/>
      <c r="I1425" s="11"/>
      <c r="J1425" s="11"/>
      <c r="K1425" s="11"/>
      <c r="L1425" s="11"/>
      <c r="M1425" s="11"/>
      <c r="N1425" s="11"/>
      <c r="O1425" s="11"/>
    </row>
    <row r="1426" spans="2:15" ht="11.25" x14ac:dyDescent="0.2">
      <c r="B1426" s="11"/>
      <c r="C1426" s="11"/>
      <c r="D1426" s="11"/>
      <c r="E1426" s="11"/>
      <c r="F1426" s="11"/>
      <c r="G1426" s="11"/>
      <c r="H1426" s="11"/>
      <c r="I1426" s="11"/>
      <c r="J1426" s="11"/>
      <c r="K1426" s="11"/>
      <c r="L1426" s="11"/>
      <c r="M1426" s="11"/>
      <c r="N1426" s="11"/>
      <c r="O1426" s="11"/>
    </row>
    <row r="1427" spans="2:15" ht="11.25" x14ac:dyDescent="0.2">
      <c r="B1427" s="11"/>
      <c r="C1427" s="11"/>
      <c r="D1427" s="11"/>
      <c r="E1427" s="11"/>
      <c r="F1427" s="11"/>
      <c r="G1427" s="11"/>
      <c r="H1427" s="11"/>
      <c r="I1427" s="11"/>
      <c r="J1427" s="11"/>
      <c r="K1427" s="11"/>
      <c r="L1427" s="11"/>
      <c r="M1427" s="11"/>
      <c r="N1427" s="11"/>
      <c r="O1427" s="11"/>
    </row>
    <row r="1428" spans="2:15" ht="11.25" x14ac:dyDescent="0.2">
      <c r="B1428" s="11"/>
      <c r="C1428" s="11"/>
      <c r="D1428" s="11"/>
      <c r="E1428" s="11"/>
      <c r="F1428" s="11"/>
      <c r="G1428" s="11"/>
      <c r="H1428" s="11"/>
      <c r="I1428" s="11"/>
      <c r="J1428" s="11"/>
      <c r="K1428" s="11"/>
      <c r="L1428" s="11"/>
      <c r="M1428" s="11"/>
      <c r="N1428" s="11"/>
      <c r="O1428" s="11"/>
    </row>
    <row r="1429" spans="2:15" ht="11.25" x14ac:dyDescent="0.2">
      <c r="B1429" s="11"/>
      <c r="C1429" s="11"/>
      <c r="D1429" s="11"/>
      <c r="E1429" s="11"/>
      <c r="F1429" s="11"/>
      <c r="G1429" s="11"/>
      <c r="H1429" s="11"/>
      <c r="I1429" s="11"/>
      <c r="J1429" s="11"/>
      <c r="K1429" s="11"/>
      <c r="L1429" s="11"/>
      <c r="M1429" s="11"/>
      <c r="N1429" s="11"/>
      <c r="O1429" s="11"/>
    </row>
    <row r="1430" spans="2:15" ht="11.25" x14ac:dyDescent="0.2">
      <c r="B1430" s="11"/>
      <c r="C1430" s="11"/>
      <c r="D1430" s="11"/>
      <c r="E1430" s="11"/>
      <c r="F1430" s="11"/>
      <c r="G1430" s="11"/>
      <c r="H1430" s="11"/>
      <c r="I1430" s="11"/>
      <c r="J1430" s="11"/>
      <c r="K1430" s="11"/>
      <c r="L1430" s="11"/>
      <c r="M1430" s="11"/>
      <c r="N1430" s="11"/>
      <c r="O1430" s="11"/>
    </row>
    <row r="1431" spans="2:15" ht="11.25" x14ac:dyDescent="0.2">
      <c r="B1431" s="11"/>
      <c r="C1431" s="11"/>
      <c r="D1431" s="11"/>
      <c r="E1431" s="11"/>
      <c r="F1431" s="11"/>
      <c r="G1431" s="11"/>
      <c r="H1431" s="11"/>
      <c r="I1431" s="11"/>
      <c r="J1431" s="11"/>
      <c r="K1431" s="11"/>
      <c r="L1431" s="11"/>
      <c r="M1431" s="11"/>
      <c r="N1431" s="11"/>
      <c r="O1431" s="11"/>
    </row>
    <row r="1432" spans="2:15" ht="11.25" x14ac:dyDescent="0.2">
      <c r="B1432" s="11"/>
      <c r="C1432" s="11"/>
      <c r="D1432" s="11"/>
      <c r="E1432" s="11"/>
      <c r="F1432" s="11"/>
      <c r="G1432" s="11"/>
      <c r="H1432" s="11"/>
      <c r="I1432" s="11"/>
      <c r="J1432" s="11"/>
      <c r="K1432" s="11"/>
      <c r="L1432" s="11"/>
      <c r="M1432" s="11"/>
      <c r="N1432" s="11"/>
      <c r="O1432" s="11"/>
    </row>
    <row r="1433" spans="2:15" ht="11.25" x14ac:dyDescent="0.2">
      <c r="B1433" s="11"/>
      <c r="C1433" s="11"/>
      <c r="D1433" s="11"/>
      <c r="E1433" s="11"/>
      <c r="F1433" s="11"/>
      <c r="G1433" s="11"/>
      <c r="H1433" s="11"/>
      <c r="I1433" s="11"/>
      <c r="J1433" s="11"/>
      <c r="K1433" s="11"/>
      <c r="L1433" s="11"/>
      <c r="M1433" s="11"/>
      <c r="N1433" s="11"/>
      <c r="O1433" s="11"/>
    </row>
    <row r="1434" spans="2:15" ht="11.25" x14ac:dyDescent="0.2">
      <c r="B1434" s="11"/>
      <c r="C1434" s="11"/>
      <c r="D1434" s="11"/>
      <c r="E1434" s="11"/>
      <c r="F1434" s="11"/>
      <c r="G1434" s="11"/>
      <c r="H1434" s="11"/>
      <c r="I1434" s="11"/>
      <c r="J1434" s="11"/>
      <c r="K1434" s="11"/>
      <c r="L1434" s="11"/>
      <c r="M1434" s="11"/>
      <c r="N1434" s="11"/>
      <c r="O1434" s="11"/>
    </row>
    <row r="1435" spans="2:15" ht="11.25" x14ac:dyDescent="0.2">
      <c r="B1435" s="11"/>
      <c r="C1435" s="11"/>
      <c r="D1435" s="11"/>
      <c r="E1435" s="11"/>
      <c r="F1435" s="11"/>
      <c r="G1435" s="11"/>
      <c r="H1435" s="11"/>
      <c r="I1435" s="11"/>
      <c r="J1435" s="11"/>
      <c r="K1435" s="11"/>
      <c r="L1435" s="11"/>
      <c r="M1435" s="11"/>
      <c r="N1435" s="11"/>
      <c r="O1435" s="11"/>
    </row>
    <row r="1436" spans="2:15" ht="11.25" x14ac:dyDescent="0.2">
      <c r="B1436" s="11"/>
      <c r="C1436" s="11"/>
      <c r="D1436" s="11"/>
      <c r="E1436" s="11"/>
      <c r="F1436" s="11"/>
      <c r="G1436" s="11"/>
      <c r="H1436" s="11"/>
      <c r="I1436" s="11"/>
      <c r="J1436" s="11"/>
      <c r="K1436" s="11"/>
      <c r="L1436" s="11"/>
      <c r="M1436" s="11"/>
      <c r="N1436" s="11"/>
      <c r="O1436" s="11"/>
    </row>
    <row r="1437" spans="2:15" ht="11.25" x14ac:dyDescent="0.2">
      <c r="B1437" s="11"/>
      <c r="C1437" s="11"/>
      <c r="D1437" s="11"/>
      <c r="E1437" s="11"/>
      <c r="F1437" s="11"/>
      <c r="G1437" s="11"/>
      <c r="H1437" s="11"/>
      <c r="I1437" s="11"/>
      <c r="J1437" s="11"/>
      <c r="K1437" s="11"/>
      <c r="L1437" s="11"/>
      <c r="M1437" s="11"/>
      <c r="N1437" s="11"/>
      <c r="O1437" s="11"/>
    </row>
    <row r="1438" spans="2:15" ht="11.25" x14ac:dyDescent="0.2">
      <c r="B1438" s="11"/>
      <c r="C1438" s="11"/>
      <c r="D1438" s="11"/>
      <c r="E1438" s="11"/>
      <c r="F1438" s="11"/>
      <c r="G1438" s="11"/>
      <c r="H1438" s="11"/>
      <c r="I1438" s="11"/>
      <c r="J1438" s="11"/>
      <c r="K1438" s="11"/>
      <c r="L1438" s="11"/>
      <c r="M1438" s="11"/>
      <c r="N1438" s="11"/>
      <c r="O1438" s="11"/>
    </row>
    <row r="1439" spans="2:15" ht="11.25" x14ac:dyDescent="0.2">
      <c r="B1439" s="11"/>
      <c r="C1439" s="11"/>
      <c r="D1439" s="11"/>
      <c r="E1439" s="11"/>
      <c r="F1439" s="11"/>
      <c r="G1439" s="11"/>
      <c r="H1439" s="11"/>
      <c r="I1439" s="11"/>
      <c r="J1439" s="11"/>
      <c r="K1439" s="11"/>
      <c r="L1439" s="11"/>
      <c r="M1439" s="11"/>
      <c r="N1439" s="11"/>
      <c r="O1439" s="11"/>
    </row>
    <row r="1440" spans="2:15" ht="11.25" x14ac:dyDescent="0.2">
      <c r="B1440" s="11"/>
      <c r="C1440" s="11"/>
      <c r="D1440" s="11"/>
      <c r="E1440" s="11"/>
      <c r="F1440" s="11"/>
      <c r="G1440" s="11"/>
      <c r="H1440" s="11"/>
      <c r="I1440" s="11"/>
      <c r="J1440" s="11"/>
      <c r="K1440" s="11"/>
      <c r="L1440" s="11"/>
      <c r="M1440" s="11"/>
      <c r="N1440" s="11"/>
      <c r="O1440" s="11"/>
    </row>
    <row r="1441" spans="2:15" ht="11.25" x14ac:dyDescent="0.2">
      <c r="B1441" s="11"/>
      <c r="C1441" s="11"/>
      <c r="D1441" s="11"/>
      <c r="E1441" s="11"/>
      <c r="F1441" s="11"/>
      <c r="G1441" s="11"/>
      <c r="H1441" s="11"/>
      <c r="I1441" s="11"/>
      <c r="J1441" s="11"/>
      <c r="K1441" s="11"/>
      <c r="L1441" s="11"/>
      <c r="M1441" s="11"/>
      <c r="N1441" s="11"/>
      <c r="O1441" s="11"/>
    </row>
    <row r="1442" spans="2:15" ht="11.25" x14ac:dyDescent="0.2">
      <c r="B1442" s="11"/>
      <c r="C1442" s="11"/>
      <c r="D1442" s="11"/>
      <c r="E1442" s="11"/>
      <c r="F1442" s="11"/>
      <c r="G1442" s="11"/>
      <c r="H1442" s="11"/>
      <c r="I1442" s="11"/>
      <c r="J1442" s="11"/>
      <c r="K1442" s="11"/>
      <c r="L1442" s="11"/>
      <c r="M1442" s="11"/>
      <c r="N1442" s="11"/>
      <c r="O1442" s="11"/>
    </row>
    <row r="1443" spans="2:15" ht="11.25" x14ac:dyDescent="0.2">
      <c r="B1443" s="11"/>
      <c r="C1443" s="11"/>
      <c r="D1443" s="11"/>
      <c r="E1443" s="11"/>
      <c r="F1443" s="11"/>
      <c r="G1443" s="11"/>
      <c r="H1443" s="11"/>
      <c r="I1443" s="11"/>
      <c r="J1443" s="11"/>
      <c r="K1443" s="11"/>
      <c r="L1443" s="11"/>
      <c r="M1443" s="11"/>
      <c r="N1443" s="11"/>
      <c r="O1443" s="11"/>
    </row>
    <row r="1444" spans="2:15" ht="11.25" x14ac:dyDescent="0.2">
      <c r="B1444" s="11"/>
      <c r="C1444" s="11"/>
      <c r="D1444" s="11"/>
      <c r="E1444" s="11"/>
      <c r="F1444" s="11"/>
      <c r="G1444" s="11"/>
      <c r="H1444" s="11"/>
      <c r="I1444" s="11"/>
      <c r="J1444" s="11"/>
      <c r="K1444" s="11"/>
      <c r="L1444" s="11"/>
      <c r="M1444" s="11"/>
      <c r="N1444" s="11"/>
      <c r="O1444" s="11"/>
    </row>
    <row r="1445" spans="2:15" ht="11.25" x14ac:dyDescent="0.2">
      <c r="B1445" s="11"/>
      <c r="C1445" s="11"/>
      <c r="D1445" s="11"/>
      <c r="E1445" s="11"/>
      <c r="F1445" s="11"/>
      <c r="G1445" s="11"/>
      <c r="H1445" s="11"/>
      <c r="I1445" s="11"/>
      <c r="J1445" s="11"/>
      <c r="K1445" s="11"/>
      <c r="L1445" s="11"/>
      <c r="M1445" s="11"/>
      <c r="N1445" s="11"/>
      <c r="O1445" s="11"/>
    </row>
    <row r="1446" spans="2:15" ht="11.25" x14ac:dyDescent="0.2">
      <c r="B1446" s="11"/>
      <c r="C1446" s="11"/>
      <c r="D1446" s="11"/>
      <c r="E1446" s="11"/>
      <c r="F1446" s="11"/>
      <c r="G1446" s="11"/>
      <c r="H1446" s="11"/>
      <c r="I1446" s="11"/>
      <c r="J1446" s="11"/>
      <c r="K1446" s="11"/>
      <c r="L1446" s="11"/>
      <c r="M1446" s="11"/>
      <c r="N1446" s="11"/>
      <c r="O1446" s="11"/>
    </row>
    <row r="1447" spans="2:15" ht="11.25" x14ac:dyDescent="0.2">
      <c r="B1447" s="11"/>
      <c r="C1447" s="11"/>
      <c r="D1447" s="11"/>
      <c r="E1447" s="11"/>
      <c r="F1447" s="11"/>
      <c r="G1447" s="11"/>
      <c r="H1447" s="11"/>
      <c r="I1447" s="11"/>
      <c r="J1447" s="11"/>
      <c r="K1447" s="11"/>
      <c r="L1447" s="11"/>
      <c r="M1447" s="11"/>
      <c r="N1447" s="11"/>
      <c r="O1447" s="11"/>
    </row>
    <row r="1448" spans="2:15" ht="11.25" x14ac:dyDescent="0.2">
      <c r="B1448" s="11"/>
      <c r="C1448" s="11"/>
      <c r="D1448" s="11"/>
      <c r="E1448" s="11"/>
      <c r="F1448" s="11"/>
      <c r="G1448" s="11"/>
      <c r="H1448" s="11"/>
      <c r="I1448" s="11"/>
      <c r="J1448" s="11"/>
      <c r="K1448" s="11"/>
      <c r="L1448" s="11"/>
      <c r="M1448" s="11"/>
      <c r="N1448" s="11"/>
      <c r="O1448" s="11"/>
    </row>
    <row r="1449" spans="2:15" ht="11.25" x14ac:dyDescent="0.2">
      <c r="B1449" s="11"/>
      <c r="C1449" s="11"/>
      <c r="D1449" s="11"/>
      <c r="E1449" s="11"/>
      <c r="F1449" s="11"/>
      <c r="G1449" s="11"/>
      <c r="H1449" s="11"/>
      <c r="I1449" s="11"/>
      <c r="J1449" s="11"/>
      <c r="K1449" s="11"/>
      <c r="L1449" s="11"/>
      <c r="M1449" s="11"/>
      <c r="N1449" s="11"/>
      <c r="O1449" s="11"/>
    </row>
    <row r="1450" spans="2:15" ht="11.25" x14ac:dyDescent="0.2">
      <c r="B1450" s="11"/>
      <c r="C1450" s="11"/>
      <c r="D1450" s="11"/>
      <c r="E1450" s="11"/>
      <c r="F1450" s="11"/>
      <c r="G1450" s="11"/>
      <c r="H1450" s="11"/>
      <c r="I1450" s="11"/>
      <c r="J1450" s="11"/>
      <c r="K1450" s="11"/>
      <c r="L1450" s="11"/>
      <c r="M1450" s="11"/>
      <c r="N1450" s="11"/>
      <c r="O1450" s="11"/>
    </row>
    <row r="1451" spans="2:15" ht="11.25" x14ac:dyDescent="0.2">
      <c r="B1451" s="11"/>
      <c r="C1451" s="11"/>
      <c r="D1451" s="11"/>
      <c r="E1451" s="11"/>
      <c r="F1451" s="11"/>
      <c r="G1451" s="11"/>
      <c r="H1451" s="11"/>
      <c r="I1451" s="11"/>
      <c r="J1451" s="11"/>
      <c r="K1451" s="11"/>
      <c r="L1451" s="11"/>
      <c r="M1451" s="11"/>
      <c r="N1451" s="11"/>
      <c r="O1451" s="11"/>
    </row>
    <row r="1452" spans="2:15" ht="11.25" x14ac:dyDescent="0.2">
      <c r="B1452" s="11"/>
      <c r="C1452" s="11"/>
      <c r="D1452" s="11"/>
      <c r="E1452" s="11"/>
      <c r="F1452" s="11"/>
      <c r="G1452" s="11"/>
      <c r="H1452" s="11"/>
      <c r="I1452" s="11"/>
      <c r="J1452" s="11"/>
      <c r="K1452" s="11"/>
      <c r="L1452" s="11"/>
      <c r="M1452" s="11"/>
      <c r="N1452" s="11"/>
      <c r="O1452" s="11"/>
    </row>
    <row r="1453" spans="2:15" ht="11.25" x14ac:dyDescent="0.2">
      <c r="B1453" s="11"/>
      <c r="C1453" s="11"/>
      <c r="D1453" s="11"/>
      <c r="E1453" s="11"/>
      <c r="F1453" s="11"/>
      <c r="G1453" s="11"/>
      <c r="H1453" s="11"/>
      <c r="I1453" s="11"/>
      <c r="J1453" s="11"/>
      <c r="K1453" s="11"/>
      <c r="L1453" s="11"/>
      <c r="M1453" s="11"/>
      <c r="N1453" s="11"/>
      <c r="O1453" s="11"/>
    </row>
    <row r="1454" spans="2:15" ht="11.25" x14ac:dyDescent="0.2">
      <c r="B1454" s="11"/>
      <c r="C1454" s="11"/>
      <c r="D1454" s="11"/>
      <c r="E1454" s="11"/>
      <c r="F1454" s="11"/>
      <c r="G1454" s="11"/>
      <c r="H1454" s="11"/>
      <c r="I1454" s="11"/>
      <c r="J1454" s="11"/>
      <c r="K1454" s="11"/>
      <c r="L1454" s="11"/>
      <c r="M1454" s="11"/>
      <c r="N1454" s="11"/>
      <c r="O1454" s="11"/>
    </row>
    <row r="1455" spans="2:15" ht="11.25" x14ac:dyDescent="0.2">
      <c r="B1455" s="11"/>
      <c r="C1455" s="11"/>
      <c r="D1455" s="11"/>
      <c r="E1455" s="11"/>
      <c r="F1455" s="11"/>
      <c r="G1455" s="11"/>
      <c r="H1455" s="11"/>
      <c r="I1455" s="11"/>
      <c r="J1455" s="11"/>
      <c r="K1455" s="11"/>
      <c r="L1455" s="11"/>
      <c r="M1455" s="11"/>
      <c r="N1455" s="11"/>
      <c r="O1455" s="11"/>
    </row>
    <row r="1456" spans="2:15" ht="11.25" x14ac:dyDescent="0.2">
      <c r="B1456" s="11"/>
      <c r="C1456" s="11"/>
      <c r="D1456" s="11"/>
      <c r="E1456" s="11"/>
      <c r="F1456" s="11"/>
      <c r="G1456" s="11"/>
      <c r="H1456" s="11"/>
      <c r="I1456" s="11"/>
      <c r="J1456" s="11"/>
      <c r="K1456" s="11"/>
      <c r="L1456" s="11"/>
      <c r="M1456" s="11"/>
      <c r="N1456" s="11"/>
      <c r="O1456" s="11"/>
    </row>
    <row r="1457" spans="2:15" ht="11.25" x14ac:dyDescent="0.2">
      <c r="B1457" s="11"/>
      <c r="C1457" s="11"/>
      <c r="D1457" s="11"/>
      <c r="E1457" s="11"/>
      <c r="F1457" s="11"/>
      <c r="G1457" s="11"/>
      <c r="H1457" s="11"/>
      <c r="I1457" s="11"/>
      <c r="J1457" s="11"/>
      <c r="K1457" s="11"/>
      <c r="L1457" s="11"/>
      <c r="M1457" s="11"/>
      <c r="N1457" s="11"/>
      <c r="O1457" s="11"/>
    </row>
    <row r="1458" spans="2:15" ht="11.25" x14ac:dyDescent="0.2">
      <c r="B1458" s="11"/>
      <c r="C1458" s="11"/>
      <c r="D1458" s="11"/>
      <c r="E1458" s="11"/>
      <c r="F1458" s="11"/>
      <c r="G1458" s="11"/>
      <c r="H1458" s="11"/>
      <c r="I1458" s="11"/>
      <c r="J1458" s="11"/>
      <c r="K1458" s="11"/>
      <c r="L1458" s="11"/>
      <c r="M1458" s="11"/>
      <c r="N1458" s="11"/>
      <c r="O1458" s="11"/>
    </row>
    <row r="1459" spans="2:15" ht="11.25" x14ac:dyDescent="0.2">
      <c r="B1459" s="11"/>
      <c r="C1459" s="11"/>
      <c r="D1459" s="11"/>
      <c r="E1459" s="11"/>
      <c r="F1459" s="11"/>
      <c r="G1459" s="11"/>
      <c r="H1459" s="11"/>
      <c r="I1459" s="11"/>
      <c r="J1459" s="11"/>
      <c r="K1459" s="11"/>
      <c r="L1459" s="11"/>
      <c r="M1459" s="11"/>
      <c r="N1459" s="11"/>
      <c r="O1459" s="11"/>
    </row>
    <row r="1460" spans="2:15" ht="11.25" x14ac:dyDescent="0.2">
      <c r="B1460" s="11"/>
      <c r="C1460" s="11"/>
      <c r="D1460" s="11"/>
      <c r="E1460" s="11"/>
      <c r="F1460" s="11"/>
      <c r="G1460" s="11"/>
      <c r="H1460" s="11"/>
      <c r="I1460" s="11"/>
      <c r="J1460" s="11"/>
      <c r="K1460" s="11"/>
      <c r="L1460" s="11"/>
      <c r="M1460" s="11"/>
      <c r="N1460" s="11"/>
      <c r="O1460" s="11"/>
    </row>
    <row r="1461" spans="2:15" ht="11.25" x14ac:dyDescent="0.2">
      <c r="B1461" s="11"/>
      <c r="C1461" s="11"/>
      <c r="D1461" s="11"/>
      <c r="E1461" s="11"/>
      <c r="F1461" s="11"/>
      <c r="G1461" s="11"/>
      <c r="H1461" s="11"/>
      <c r="I1461" s="11"/>
      <c r="J1461" s="11"/>
      <c r="K1461" s="11"/>
      <c r="L1461" s="11"/>
      <c r="M1461" s="11"/>
      <c r="N1461" s="11"/>
      <c r="O1461" s="11"/>
    </row>
    <row r="1462" spans="2:15" ht="11.25" x14ac:dyDescent="0.2">
      <c r="B1462" s="11"/>
      <c r="C1462" s="11"/>
      <c r="D1462" s="11"/>
      <c r="E1462" s="11"/>
      <c r="F1462" s="11"/>
      <c r="G1462" s="11"/>
      <c r="H1462" s="11"/>
      <c r="I1462" s="11"/>
      <c r="J1462" s="11"/>
      <c r="K1462" s="11"/>
      <c r="L1462" s="11"/>
      <c r="M1462" s="11"/>
      <c r="N1462" s="11"/>
      <c r="O1462" s="11"/>
    </row>
    <row r="1463" spans="2:15" ht="11.25" x14ac:dyDescent="0.2">
      <c r="B1463" s="11"/>
      <c r="C1463" s="11"/>
      <c r="D1463" s="11"/>
      <c r="E1463" s="11"/>
      <c r="F1463" s="11"/>
      <c r="G1463" s="11"/>
      <c r="H1463" s="11"/>
      <c r="I1463" s="11"/>
      <c r="J1463" s="11"/>
      <c r="K1463" s="11"/>
      <c r="L1463" s="11"/>
      <c r="M1463" s="11"/>
      <c r="N1463" s="11"/>
      <c r="O1463" s="11"/>
    </row>
    <row r="1464" spans="2:15" ht="11.25" x14ac:dyDescent="0.2">
      <c r="B1464" s="11"/>
      <c r="C1464" s="11"/>
      <c r="D1464" s="11"/>
      <c r="E1464" s="11"/>
      <c r="F1464" s="11"/>
      <c r="G1464" s="11"/>
      <c r="H1464" s="11"/>
      <c r="I1464" s="11"/>
      <c r="J1464" s="11"/>
      <c r="K1464" s="11"/>
      <c r="L1464" s="11"/>
      <c r="M1464" s="11"/>
      <c r="N1464" s="11"/>
      <c r="O1464" s="11"/>
    </row>
    <row r="1465" spans="2:15" ht="11.25" x14ac:dyDescent="0.2">
      <c r="B1465" s="11"/>
      <c r="C1465" s="11"/>
      <c r="D1465" s="11"/>
      <c r="E1465" s="11"/>
      <c r="F1465" s="11"/>
      <c r="G1465" s="11"/>
      <c r="H1465" s="11"/>
      <c r="I1465" s="11"/>
      <c r="J1465" s="11"/>
      <c r="K1465" s="11"/>
      <c r="L1465" s="11"/>
      <c r="M1465" s="11"/>
      <c r="N1465" s="11"/>
      <c r="O1465" s="11"/>
    </row>
    <row r="1466" spans="2:15" ht="11.25" x14ac:dyDescent="0.2">
      <c r="B1466" s="11"/>
      <c r="C1466" s="11"/>
      <c r="D1466" s="11"/>
      <c r="E1466" s="11"/>
      <c r="F1466" s="11"/>
      <c r="G1466" s="11"/>
      <c r="H1466" s="11"/>
      <c r="I1466" s="11"/>
      <c r="J1466" s="11"/>
      <c r="K1466" s="11"/>
      <c r="L1466" s="11"/>
      <c r="M1466" s="11"/>
      <c r="N1466" s="11"/>
      <c r="O1466" s="11"/>
    </row>
    <row r="1467" spans="2:15" ht="11.25" x14ac:dyDescent="0.2">
      <c r="B1467" s="11"/>
      <c r="C1467" s="11"/>
      <c r="D1467" s="11"/>
      <c r="E1467" s="11"/>
      <c r="F1467" s="11"/>
      <c r="G1467" s="11"/>
      <c r="H1467" s="11"/>
      <c r="I1467" s="11"/>
      <c r="J1467" s="11"/>
      <c r="K1467" s="11"/>
      <c r="L1467" s="11"/>
      <c r="M1467" s="11"/>
      <c r="N1467" s="11"/>
      <c r="O1467" s="11"/>
    </row>
    <row r="1468" spans="2:15" ht="11.25" x14ac:dyDescent="0.2">
      <c r="B1468" s="11"/>
      <c r="C1468" s="11"/>
      <c r="D1468" s="11"/>
      <c r="E1468" s="11"/>
      <c r="F1468" s="11"/>
      <c r="G1468" s="11"/>
      <c r="H1468" s="11"/>
      <c r="I1468" s="11"/>
      <c r="J1468" s="11"/>
      <c r="K1468" s="11"/>
      <c r="L1468" s="11"/>
      <c r="M1468" s="11"/>
      <c r="N1468" s="11"/>
      <c r="O1468" s="11"/>
    </row>
    <row r="1469" spans="2:15" ht="11.25" x14ac:dyDescent="0.2">
      <c r="B1469" s="11"/>
      <c r="C1469" s="11"/>
      <c r="D1469" s="11"/>
      <c r="E1469" s="11"/>
      <c r="F1469" s="11"/>
      <c r="G1469" s="11"/>
      <c r="H1469" s="11"/>
      <c r="I1469" s="11"/>
      <c r="J1469" s="11"/>
      <c r="K1469" s="11"/>
      <c r="L1469" s="11"/>
      <c r="M1469" s="11"/>
      <c r="N1469" s="11"/>
      <c r="O1469" s="11"/>
    </row>
    <row r="1470" spans="2:15" ht="11.25" x14ac:dyDescent="0.2">
      <c r="B1470" s="11"/>
      <c r="C1470" s="11"/>
      <c r="D1470" s="11"/>
      <c r="E1470" s="11"/>
      <c r="F1470" s="11"/>
      <c r="G1470" s="11"/>
      <c r="H1470" s="11"/>
      <c r="I1470" s="11"/>
      <c r="J1470" s="11"/>
      <c r="K1470" s="11"/>
      <c r="L1470" s="11"/>
      <c r="M1470" s="11"/>
      <c r="N1470" s="11"/>
      <c r="O1470" s="11"/>
    </row>
    <row r="1471" spans="2:15" ht="11.25" x14ac:dyDescent="0.2">
      <c r="B1471" s="11"/>
      <c r="C1471" s="11"/>
      <c r="D1471" s="11"/>
      <c r="E1471" s="11"/>
      <c r="F1471" s="11"/>
      <c r="G1471" s="11"/>
      <c r="H1471" s="11"/>
      <c r="I1471" s="11"/>
      <c r="J1471" s="11"/>
      <c r="K1471" s="11"/>
      <c r="L1471" s="11"/>
      <c r="M1471" s="11"/>
      <c r="N1471" s="11"/>
      <c r="O1471" s="11"/>
    </row>
    <row r="1472" spans="2:15" ht="11.25" x14ac:dyDescent="0.2">
      <c r="B1472" s="11"/>
      <c r="C1472" s="11"/>
      <c r="D1472" s="11"/>
      <c r="E1472" s="11"/>
      <c r="F1472" s="11"/>
      <c r="G1472" s="11"/>
      <c r="H1472" s="11"/>
      <c r="I1472" s="11"/>
      <c r="J1472" s="11"/>
      <c r="K1472" s="11"/>
      <c r="L1472" s="11"/>
      <c r="M1472" s="11"/>
      <c r="N1472" s="11"/>
      <c r="O1472" s="11"/>
    </row>
    <row r="1473" spans="2:15" ht="11.25" x14ac:dyDescent="0.2">
      <c r="B1473" s="11"/>
      <c r="C1473" s="11"/>
      <c r="D1473" s="11"/>
      <c r="E1473" s="11"/>
      <c r="F1473" s="11"/>
      <c r="G1473" s="11"/>
      <c r="H1473" s="11"/>
      <c r="I1473" s="11"/>
      <c r="J1473" s="11"/>
      <c r="K1473" s="11"/>
      <c r="L1473" s="11"/>
      <c r="M1473" s="11"/>
      <c r="N1473" s="11"/>
      <c r="O1473" s="11"/>
    </row>
    <row r="1474" spans="2:15" ht="11.25" x14ac:dyDescent="0.2">
      <c r="B1474" s="11"/>
      <c r="C1474" s="11"/>
      <c r="D1474" s="11"/>
      <c r="E1474" s="11"/>
      <c r="F1474" s="11"/>
      <c r="G1474" s="11"/>
      <c r="H1474" s="11"/>
      <c r="I1474" s="11"/>
      <c r="J1474" s="11"/>
      <c r="K1474" s="11"/>
      <c r="L1474" s="11"/>
      <c r="M1474" s="11"/>
      <c r="N1474" s="11"/>
      <c r="O1474" s="11"/>
    </row>
    <row r="1475" spans="2:15" ht="11.25" x14ac:dyDescent="0.2">
      <c r="B1475" s="11"/>
      <c r="C1475" s="11"/>
      <c r="D1475" s="11"/>
      <c r="E1475" s="11"/>
      <c r="F1475" s="11"/>
      <c r="G1475" s="11"/>
      <c r="H1475" s="11"/>
      <c r="I1475" s="11"/>
      <c r="J1475" s="11"/>
      <c r="K1475" s="11"/>
      <c r="L1475" s="11"/>
      <c r="M1475" s="11"/>
      <c r="N1475" s="11"/>
      <c r="O1475" s="11"/>
    </row>
    <row r="1476" spans="2:15" ht="11.25" x14ac:dyDescent="0.2">
      <c r="B1476" s="11"/>
      <c r="C1476" s="11"/>
      <c r="D1476" s="11"/>
      <c r="E1476" s="11"/>
      <c r="F1476" s="11"/>
      <c r="G1476" s="11"/>
      <c r="H1476" s="11"/>
      <c r="I1476" s="11"/>
      <c r="J1476" s="11"/>
      <c r="K1476" s="11"/>
      <c r="L1476" s="11"/>
      <c r="M1476" s="11"/>
      <c r="N1476" s="11"/>
      <c r="O1476" s="11"/>
    </row>
    <row r="1477" spans="2:15" ht="11.25" x14ac:dyDescent="0.2">
      <c r="B1477" s="11"/>
      <c r="C1477" s="11"/>
      <c r="D1477" s="11"/>
      <c r="E1477" s="11"/>
      <c r="F1477" s="11"/>
      <c r="G1477" s="11"/>
      <c r="H1477" s="11"/>
      <c r="I1477" s="11"/>
      <c r="J1477" s="11"/>
      <c r="K1477" s="11"/>
      <c r="L1477" s="11"/>
      <c r="M1477" s="11"/>
      <c r="N1477" s="11"/>
      <c r="O1477" s="11"/>
    </row>
    <row r="1478" spans="2:15" ht="11.25" x14ac:dyDescent="0.2">
      <c r="B1478" s="11"/>
      <c r="C1478" s="11"/>
      <c r="D1478" s="11"/>
      <c r="E1478" s="11"/>
      <c r="F1478" s="11"/>
      <c r="G1478" s="11"/>
      <c r="H1478" s="11"/>
      <c r="I1478" s="11"/>
      <c r="J1478" s="11"/>
      <c r="K1478" s="11"/>
      <c r="L1478" s="11"/>
      <c r="M1478" s="11"/>
      <c r="N1478" s="11"/>
      <c r="O1478" s="11"/>
    </row>
    <row r="1479" spans="2:15" ht="11.25" x14ac:dyDescent="0.2">
      <c r="B1479" s="11"/>
      <c r="C1479" s="11"/>
      <c r="D1479" s="11"/>
      <c r="E1479" s="11"/>
      <c r="F1479" s="11"/>
      <c r="G1479" s="11"/>
      <c r="H1479" s="11"/>
      <c r="I1479" s="11"/>
      <c r="J1479" s="11"/>
      <c r="K1479" s="11"/>
      <c r="L1479" s="11"/>
      <c r="M1479" s="11"/>
      <c r="N1479" s="11"/>
      <c r="O1479" s="11"/>
    </row>
    <row r="1480" spans="2:15" ht="11.25" x14ac:dyDescent="0.2">
      <c r="B1480" s="11"/>
      <c r="C1480" s="11"/>
      <c r="D1480" s="11"/>
      <c r="E1480" s="11"/>
      <c r="F1480" s="11"/>
      <c r="G1480" s="11"/>
      <c r="H1480" s="11"/>
      <c r="I1480" s="11"/>
      <c r="J1480" s="11"/>
      <c r="K1480" s="11"/>
      <c r="L1480" s="11"/>
      <c r="M1480" s="11"/>
      <c r="N1480" s="11"/>
      <c r="O1480" s="11"/>
    </row>
    <row r="1481" spans="2:15" ht="11.25" x14ac:dyDescent="0.2">
      <c r="B1481" s="11"/>
      <c r="C1481" s="11"/>
      <c r="D1481" s="11"/>
      <c r="E1481" s="11"/>
      <c r="F1481" s="11"/>
      <c r="G1481" s="11"/>
      <c r="H1481" s="11"/>
      <c r="I1481" s="11"/>
      <c r="J1481" s="11"/>
      <c r="K1481" s="11"/>
      <c r="L1481" s="11"/>
      <c r="M1481" s="11"/>
      <c r="N1481" s="11"/>
      <c r="O1481" s="11"/>
    </row>
    <row r="1482" spans="2:15" ht="11.25" x14ac:dyDescent="0.2">
      <c r="B1482" s="11"/>
      <c r="C1482" s="11"/>
      <c r="D1482" s="11"/>
      <c r="E1482" s="11"/>
      <c r="F1482" s="11"/>
      <c r="G1482" s="11"/>
      <c r="H1482" s="11"/>
      <c r="I1482" s="11"/>
      <c r="J1482" s="11"/>
      <c r="K1482" s="11"/>
      <c r="L1482" s="11"/>
      <c r="M1482" s="11"/>
      <c r="N1482" s="11"/>
      <c r="O1482" s="11"/>
    </row>
    <row r="1483" spans="2:15" ht="11.25" x14ac:dyDescent="0.2">
      <c r="B1483" s="11"/>
      <c r="C1483" s="11"/>
      <c r="D1483" s="11"/>
      <c r="E1483" s="11"/>
      <c r="F1483" s="11"/>
      <c r="G1483" s="11"/>
      <c r="H1483" s="11"/>
      <c r="I1483" s="11"/>
      <c r="J1483" s="11"/>
      <c r="K1483" s="11"/>
      <c r="L1483" s="11"/>
      <c r="M1483" s="11"/>
      <c r="N1483" s="11"/>
      <c r="O1483" s="11"/>
    </row>
    <row r="1484" spans="2:15" ht="11.25" x14ac:dyDescent="0.2">
      <c r="B1484" s="11"/>
      <c r="C1484" s="11"/>
      <c r="D1484" s="11"/>
      <c r="E1484" s="11"/>
      <c r="F1484" s="11"/>
      <c r="G1484" s="11"/>
      <c r="H1484" s="11"/>
      <c r="I1484" s="11"/>
      <c r="J1484" s="11"/>
      <c r="K1484" s="11"/>
      <c r="L1484" s="11"/>
      <c r="M1484" s="11"/>
      <c r="N1484" s="11"/>
      <c r="O1484" s="11"/>
    </row>
    <row r="1485" spans="2:15" ht="11.25" x14ac:dyDescent="0.2">
      <c r="B1485" s="11"/>
      <c r="C1485" s="11"/>
      <c r="D1485" s="11"/>
      <c r="E1485" s="11"/>
      <c r="F1485" s="11"/>
      <c r="G1485" s="11"/>
      <c r="H1485" s="11"/>
      <c r="I1485" s="11"/>
      <c r="J1485" s="11"/>
      <c r="K1485" s="11"/>
      <c r="L1485" s="11"/>
      <c r="M1485" s="11"/>
      <c r="N1485" s="11"/>
      <c r="O1485" s="11"/>
    </row>
    <row r="1486" spans="2:15" ht="11.25" x14ac:dyDescent="0.2">
      <c r="B1486" s="11"/>
      <c r="C1486" s="11"/>
      <c r="D1486" s="11"/>
      <c r="E1486" s="11"/>
      <c r="F1486" s="11"/>
      <c r="G1486" s="11"/>
      <c r="H1486" s="11"/>
      <c r="I1486" s="11"/>
      <c r="J1486" s="11"/>
      <c r="K1486" s="11"/>
      <c r="L1486" s="11"/>
      <c r="M1486" s="11"/>
      <c r="N1486" s="11"/>
      <c r="O1486" s="11"/>
    </row>
    <row r="1487" spans="2:15" ht="11.25" x14ac:dyDescent="0.2">
      <c r="B1487" s="11"/>
      <c r="C1487" s="11"/>
      <c r="D1487" s="11"/>
      <c r="E1487" s="11"/>
      <c r="F1487" s="11"/>
      <c r="G1487" s="11"/>
      <c r="H1487" s="11"/>
      <c r="I1487" s="11"/>
      <c r="J1487" s="11"/>
      <c r="K1487" s="11"/>
      <c r="L1487" s="11"/>
      <c r="M1487" s="11"/>
      <c r="N1487" s="11"/>
      <c r="O1487" s="11"/>
    </row>
    <row r="1488" spans="2:15" ht="11.25" x14ac:dyDescent="0.2">
      <c r="B1488" s="11"/>
      <c r="C1488" s="11"/>
      <c r="D1488" s="11"/>
      <c r="E1488" s="11"/>
      <c r="F1488" s="11"/>
      <c r="G1488" s="11"/>
      <c r="H1488" s="11"/>
      <c r="I1488" s="11"/>
      <c r="J1488" s="11"/>
      <c r="K1488" s="11"/>
      <c r="L1488" s="11"/>
      <c r="M1488" s="11"/>
      <c r="N1488" s="11"/>
      <c r="O1488" s="11"/>
    </row>
    <row r="1489" spans="2:15" ht="11.25" x14ac:dyDescent="0.2">
      <c r="B1489" s="11"/>
      <c r="C1489" s="11"/>
      <c r="D1489" s="11"/>
      <c r="E1489" s="11"/>
      <c r="F1489" s="11"/>
      <c r="G1489" s="11"/>
      <c r="H1489" s="11"/>
      <c r="I1489" s="11"/>
      <c r="J1489" s="11"/>
      <c r="K1489" s="11"/>
      <c r="L1489" s="11"/>
      <c r="M1489" s="11"/>
      <c r="N1489" s="11"/>
      <c r="O1489" s="11"/>
    </row>
    <row r="1490" spans="2:15" ht="11.25" x14ac:dyDescent="0.2">
      <c r="B1490" s="11"/>
      <c r="C1490" s="11"/>
      <c r="D1490" s="11"/>
      <c r="E1490" s="11"/>
      <c r="F1490" s="11"/>
      <c r="G1490" s="11"/>
      <c r="H1490" s="11"/>
      <c r="I1490" s="11"/>
      <c r="J1490" s="11"/>
      <c r="K1490" s="11"/>
      <c r="L1490" s="11"/>
      <c r="M1490" s="11"/>
      <c r="N1490" s="11"/>
      <c r="O1490" s="11"/>
    </row>
    <row r="1491" spans="2:15" ht="11.25" x14ac:dyDescent="0.2">
      <c r="B1491" s="11"/>
      <c r="C1491" s="11"/>
      <c r="D1491" s="11"/>
      <c r="E1491" s="11"/>
      <c r="F1491" s="11"/>
      <c r="G1491" s="11"/>
      <c r="H1491" s="11"/>
      <c r="I1491" s="11"/>
      <c r="J1491" s="11"/>
      <c r="K1491" s="11"/>
      <c r="L1491" s="11"/>
      <c r="M1491" s="11"/>
      <c r="N1491" s="11"/>
      <c r="O1491" s="11"/>
    </row>
    <row r="1492" spans="2:15" ht="11.25" x14ac:dyDescent="0.2">
      <c r="B1492" s="11"/>
      <c r="C1492" s="11"/>
      <c r="D1492" s="11"/>
      <c r="E1492" s="11"/>
      <c r="F1492" s="11"/>
      <c r="G1492" s="11"/>
      <c r="H1492" s="11"/>
      <c r="I1492" s="11"/>
      <c r="J1492" s="11"/>
      <c r="K1492" s="11"/>
      <c r="L1492" s="11"/>
      <c r="M1492" s="11"/>
      <c r="N1492" s="11"/>
      <c r="O1492" s="11"/>
    </row>
    <row r="1493" spans="2:15" ht="11.25" x14ac:dyDescent="0.2">
      <c r="B1493" s="11"/>
      <c r="C1493" s="11"/>
      <c r="D1493" s="11"/>
      <c r="E1493" s="11"/>
      <c r="F1493" s="11"/>
      <c r="G1493" s="11"/>
      <c r="H1493" s="11"/>
      <c r="I1493" s="11"/>
      <c r="J1493" s="11"/>
      <c r="K1493" s="11"/>
      <c r="L1493" s="11"/>
      <c r="M1493" s="11"/>
      <c r="N1493" s="11"/>
      <c r="O1493" s="11"/>
    </row>
    <row r="1494" spans="2:15" ht="11.25" x14ac:dyDescent="0.2">
      <c r="B1494" s="11"/>
      <c r="C1494" s="11"/>
      <c r="D1494" s="11"/>
      <c r="E1494" s="11"/>
      <c r="F1494" s="11"/>
      <c r="G1494" s="11"/>
      <c r="H1494" s="11"/>
      <c r="I1494" s="11"/>
      <c r="J1494" s="11"/>
      <c r="K1494" s="11"/>
      <c r="L1494" s="11"/>
      <c r="M1494" s="11"/>
      <c r="N1494" s="11"/>
      <c r="O1494" s="11"/>
    </row>
    <row r="1495" spans="2:15" ht="11.25" x14ac:dyDescent="0.2">
      <c r="B1495" s="11"/>
      <c r="C1495" s="11"/>
      <c r="D1495" s="11"/>
      <c r="E1495" s="11"/>
      <c r="F1495" s="11"/>
      <c r="G1495" s="11"/>
      <c r="H1495" s="11"/>
      <c r="I1495" s="11"/>
      <c r="J1495" s="11"/>
      <c r="K1495" s="11"/>
      <c r="L1495" s="11"/>
      <c r="M1495" s="11"/>
      <c r="N1495" s="11"/>
      <c r="O1495" s="11"/>
    </row>
    <row r="1496" spans="2:15" ht="11.25" x14ac:dyDescent="0.2">
      <c r="B1496" s="11"/>
      <c r="C1496" s="11"/>
      <c r="D1496" s="11"/>
      <c r="E1496" s="11"/>
      <c r="F1496" s="11"/>
      <c r="G1496" s="11"/>
      <c r="H1496" s="11"/>
      <c r="I1496" s="11"/>
      <c r="J1496" s="11"/>
      <c r="K1496" s="11"/>
      <c r="L1496" s="11"/>
      <c r="M1496" s="11"/>
      <c r="N1496" s="11"/>
      <c r="O1496" s="11"/>
    </row>
    <row r="1497" spans="2:15" ht="11.25" x14ac:dyDescent="0.2">
      <c r="B1497" s="11"/>
      <c r="C1497" s="11"/>
      <c r="D1497" s="11"/>
      <c r="E1497" s="11"/>
      <c r="F1497" s="11"/>
      <c r="G1497" s="11"/>
      <c r="H1497" s="11"/>
      <c r="I1497" s="11"/>
      <c r="J1497" s="11"/>
      <c r="K1497" s="11"/>
      <c r="L1497" s="11"/>
      <c r="M1497" s="11"/>
      <c r="N1497" s="11"/>
      <c r="O1497" s="11"/>
    </row>
    <row r="1498" spans="2:15" ht="11.25" x14ac:dyDescent="0.2">
      <c r="B1498" s="11"/>
      <c r="C1498" s="11"/>
      <c r="D1498" s="11"/>
      <c r="E1498" s="11"/>
      <c r="F1498" s="11"/>
      <c r="G1498" s="11"/>
      <c r="H1498" s="11"/>
      <c r="I1498" s="11"/>
      <c r="J1498" s="11"/>
      <c r="K1498" s="11"/>
      <c r="L1498" s="11"/>
      <c r="M1498" s="11"/>
      <c r="N1498" s="11"/>
      <c r="O1498" s="11"/>
    </row>
    <row r="1499" spans="2:15" ht="11.25" x14ac:dyDescent="0.2">
      <c r="B1499" s="11"/>
      <c r="C1499" s="11"/>
      <c r="D1499" s="11"/>
      <c r="E1499" s="11"/>
      <c r="F1499" s="11"/>
      <c r="G1499" s="11"/>
      <c r="H1499" s="11"/>
      <c r="I1499" s="11"/>
      <c r="J1499" s="11"/>
      <c r="K1499" s="11"/>
      <c r="L1499" s="11"/>
      <c r="M1499" s="11"/>
      <c r="N1499" s="11"/>
      <c r="O1499" s="11"/>
    </row>
    <row r="1500" spans="2:15" ht="11.25" x14ac:dyDescent="0.2">
      <c r="B1500" s="11"/>
      <c r="C1500" s="11"/>
      <c r="D1500" s="11"/>
      <c r="E1500" s="11"/>
      <c r="F1500" s="11"/>
      <c r="G1500" s="11"/>
      <c r="H1500" s="11"/>
      <c r="I1500" s="11"/>
      <c r="J1500" s="11"/>
      <c r="K1500" s="11"/>
      <c r="L1500" s="11"/>
      <c r="M1500" s="11"/>
      <c r="N1500" s="11"/>
      <c r="O1500" s="11"/>
    </row>
    <row r="1501" spans="2:15" ht="11.25" x14ac:dyDescent="0.2">
      <c r="B1501" s="11"/>
      <c r="C1501" s="11"/>
      <c r="D1501" s="11"/>
      <c r="E1501" s="11"/>
      <c r="F1501" s="11"/>
      <c r="G1501" s="11"/>
      <c r="H1501" s="11"/>
      <c r="I1501" s="11"/>
      <c r="J1501" s="11"/>
      <c r="K1501" s="11"/>
      <c r="L1501" s="11"/>
      <c r="M1501" s="11"/>
      <c r="N1501" s="11"/>
      <c r="O1501" s="11"/>
    </row>
    <row r="1502" spans="2:15" ht="11.25" x14ac:dyDescent="0.2">
      <c r="B1502" s="11"/>
      <c r="C1502" s="11"/>
      <c r="D1502" s="11"/>
      <c r="E1502" s="11"/>
      <c r="F1502" s="11"/>
      <c r="G1502" s="11"/>
      <c r="H1502" s="11"/>
      <c r="I1502" s="11"/>
      <c r="J1502" s="11"/>
      <c r="K1502" s="11"/>
      <c r="L1502" s="11"/>
      <c r="M1502" s="11"/>
      <c r="N1502" s="11"/>
      <c r="O1502" s="11"/>
    </row>
    <row r="1503" spans="2:15" ht="11.25" x14ac:dyDescent="0.2">
      <c r="B1503" s="11"/>
      <c r="C1503" s="11"/>
      <c r="D1503" s="11"/>
      <c r="E1503" s="11"/>
      <c r="F1503" s="11"/>
      <c r="G1503" s="11"/>
      <c r="H1503" s="11"/>
      <c r="I1503" s="11"/>
      <c r="J1503" s="11"/>
      <c r="K1503" s="11"/>
      <c r="L1503" s="11"/>
      <c r="M1503" s="11"/>
      <c r="N1503" s="11"/>
      <c r="O1503" s="11"/>
    </row>
    <row r="1504" spans="2:15" ht="11.25" x14ac:dyDescent="0.2">
      <c r="B1504" s="11"/>
      <c r="C1504" s="11"/>
      <c r="D1504" s="11"/>
      <c r="E1504" s="11"/>
      <c r="F1504" s="11"/>
      <c r="G1504" s="11"/>
      <c r="H1504" s="11"/>
      <c r="I1504" s="11"/>
      <c r="J1504" s="11"/>
      <c r="K1504" s="11"/>
      <c r="L1504" s="11"/>
      <c r="M1504" s="11"/>
      <c r="N1504" s="11"/>
      <c r="O1504" s="11"/>
    </row>
    <row r="1505" spans="2:15" ht="11.25" x14ac:dyDescent="0.2">
      <c r="B1505" s="11"/>
      <c r="C1505" s="11"/>
      <c r="D1505" s="11"/>
      <c r="E1505" s="11"/>
      <c r="F1505" s="11"/>
      <c r="G1505" s="11"/>
      <c r="H1505" s="11"/>
      <c r="I1505" s="11"/>
      <c r="J1505" s="11"/>
      <c r="K1505" s="11"/>
      <c r="L1505" s="11"/>
      <c r="M1505" s="11"/>
      <c r="N1505" s="11"/>
      <c r="O1505" s="11"/>
    </row>
    <row r="1506" spans="2:15" ht="11.25" x14ac:dyDescent="0.2">
      <c r="B1506" s="11"/>
      <c r="C1506" s="11"/>
      <c r="D1506" s="11"/>
      <c r="E1506" s="11"/>
      <c r="F1506" s="11"/>
      <c r="G1506" s="11"/>
      <c r="H1506" s="11"/>
      <c r="I1506" s="11"/>
      <c r="J1506" s="11"/>
      <c r="K1506" s="11"/>
      <c r="L1506" s="11"/>
      <c r="M1506" s="11"/>
      <c r="N1506" s="11"/>
      <c r="O1506" s="11"/>
    </row>
    <row r="1507" spans="2:15" ht="11.25" x14ac:dyDescent="0.2">
      <c r="B1507" s="11"/>
      <c r="C1507" s="11"/>
      <c r="D1507" s="11"/>
      <c r="E1507" s="11"/>
      <c r="F1507" s="11"/>
      <c r="G1507" s="11"/>
      <c r="H1507" s="11"/>
      <c r="I1507" s="11"/>
      <c r="J1507" s="11"/>
      <c r="K1507" s="11"/>
      <c r="L1507" s="11"/>
      <c r="M1507" s="11"/>
      <c r="N1507" s="11"/>
      <c r="O1507" s="11"/>
    </row>
    <row r="1508" spans="2:15" ht="11.25" x14ac:dyDescent="0.2">
      <c r="B1508" s="11"/>
      <c r="C1508" s="11"/>
      <c r="D1508" s="11"/>
      <c r="E1508" s="11"/>
      <c r="F1508" s="11"/>
      <c r="G1508" s="11"/>
      <c r="H1508" s="11"/>
      <c r="I1508" s="11"/>
      <c r="J1508" s="11"/>
      <c r="K1508" s="11"/>
      <c r="L1508" s="11"/>
      <c r="M1508" s="11"/>
      <c r="N1508" s="11"/>
      <c r="O1508" s="11"/>
    </row>
    <row r="1509" spans="2:15" ht="11.25" x14ac:dyDescent="0.2">
      <c r="B1509" s="11"/>
      <c r="C1509" s="11"/>
      <c r="D1509" s="11"/>
      <c r="E1509" s="11"/>
      <c r="F1509" s="11"/>
      <c r="G1509" s="11"/>
      <c r="H1509" s="11"/>
      <c r="I1509" s="11"/>
      <c r="J1509" s="11"/>
      <c r="K1509" s="11"/>
      <c r="L1509" s="11"/>
      <c r="M1509" s="11"/>
      <c r="N1509" s="11"/>
      <c r="O1509" s="11"/>
    </row>
    <row r="1510" spans="2:15" ht="11.25" x14ac:dyDescent="0.2">
      <c r="B1510" s="11"/>
      <c r="C1510" s="11"/>
      <c r="D1510" s="11"/>
      <c r="E1510" s="11"/>
      <c r="F1510" s="11"/>
      <c r="G1510" s="11"/>
      <c r="H1510" s="11"/>
      <c r="I1510" s="11"/>
      <c r="J1510" s="11"/>
      <c r="K1510" s="11"/>
      <c r="L1510" s="11"/>
      <c r="M1510" s="11"/>
      <c r="N1510" s="11"/>
      <c r="O1510" s="11"/>
    </row>
    <row r="1511" spans="2:15" ht="11.25" x14ac:dyDescent="0.2">
      <c r="B1511" s="11"/>
      <c r="C1511" s="11"/>
      <c r="D1511" s="11"/>
      <c r="E1511" s="11"/>
      <c r="F1511" s="11"/>
      <c r="G1511" s="11"/>
      <c r="H1511" s="11"/>
      <c r="I1511" s="11"/>
      <c r="J1511" s="11"/>
      <c r="K1511" s="11"/>
      <c r="L1511" s="11"/>
      <c r="M1511" s="11"/>
      <c r="N1511" s="11"/>
      <c r="O1511" s="11"/>
    </row>
    <row r="1512" spans="2:15" ht="11.25" x14ac:dyDescent="0.2">
      <c r="B1512" s="11"/>
      <c r="C1512" s="11"/>
      <c r="D1512" s="11"/>
      <c r="E1512" s="11"/>
      <c r="F1512" s="11"/>
      <c r="G1512" s="11"/>
      <c r="H1512" s="11"/>
      <c r="I1512" s="11"/>
      <c r="J1512" s="11"/>
      <c r="K1512" s="11"/>
      <c r="L1512" s="11"/>
      <c r="M1512" s="11"/>
      <c r="N1512" s="11"/>
      <c r="O1512" s="11"/>
    </row>
    <row r="1513" spans="2:15" ht="11.25" x14ac:dyDescent="0.2">
      <c r="B1513" s="11"/>
      <c r="C1513" s="11"/>
      <c r="D1513" s="11"/>
      <c r="E1513" s="11"/>
      <c r="F1513" s="11"/>
      <c r="G1513" s="11"/>
      <c r="H1513" s="11"/>
      <c r="I1513" s="11"/>
      <c r="J1513" s="11"/>
      <c r="K1513" s="11"/>
      <c r="L1513" s="11"/>
      <c r="M1513" s="11"/>
      <c r="N1513" s="11"/>
      <c r="O1513" s="11"/>
    </row>
    <row r="1514" spans="2:15" ht="11.25" x14ac:dyDescent="0.2">
      <c r="B1514" s="11"/>
      <c r="C1514" s="11"/>
      <c r="D1514" s="11"/>
      <c r="E1514" s="11"/>
      <c r="F1514" s="11"/>
      <c r="G1514" s="11"/>
      <c r="H1514" s="11"/>
      <c r="I1514" s="11"/>
      <c r="J1514" s="11"/>
      <c r="K1514" s="11"/>
      <c r="L1514" s="11"/>
      <c r="M1514" s="11"/>
      <c r="N1514" s="11"/>
      <c r="O1514" s="11"/>
    </row>
    <row r="1515" spans="2:15" ht="11.25" x14ac:dyDescent="0.2">
      <c r="B1515" s="11"/>
      <c r="C1515" s="11"/>
      <c r="D1515" s="11"/>
      <c r="E1515" s="11"/>
      <c r="F1515" s="11"/>
      <c r="G1515" s="11"/>
      <c r="H1515" s="11"/>
      <c r="I1515" s="11"/>
      <c r="J1515" s="11"/>
      <c r="K1515" s="11"/>
      <c r="L1515" s="11"/>
      <c r="M1515" s="11"/>
      <c r="N1515" s="11"/>
      <c r="O1515" s="11"/>
    </row>
    <row r="1516" spans="2:15" ht="11.25" x14ac:dyDescent="0.2">
      <c r="B1516" s="11"/>
      <c r="C1516" s="11"/>
      <c r="D1516" s="11"/>
      <c r="E1516" s="11"/>
      <c r="F1516" s="11"/>
      <c r="G1516" s="11"/>
      <c r="H1516" s="11"/>
      <c r="I1516" s="11"/>
      <c r="J1516" s="11"/>
      <c r="K1516" s="11"/>
      <c r="L1516" s="11"/>
      <c r="M1516" s="11"/>
      <c r="N1516" s="11"/>
      <c r="O1516" s="11"/>
    </row>
    <row r="1517" spans="2:15" ht="11.25" x14ac:dyDescent="0.2">
      <c r="B1517" s="11"/>
      <c r="C1517" s="11"/>
      <c r="D1517" s="11"/>
      <c r="E1517" s="11"/>
      <c r="F1517" s="11"/>
      <c r="G1517" s="11"/>
      <c r="H1517" s="11"/>
      <c r="I1517" s="11"/>
      <c r="J1517" s="11"/>
      <c r="K1517" s="11"/>
      <c r="L1517" s="11"/>
      <c r="M1517" s="11"/>
      <c r="N1517" s="11"/>
      <c r="O1517" s="11"/>
    </row>
    <row r="1518" spans="2:15" ht="11.25" x14ac:dyDescent="0.2">
      <c r="B1518" s="11"/>
      <c r="C1518" s="11"/>
      <c r="D1518" s="11"/>
      <c r="E1518" s="11"/>
      <c r="F1518" s="11"/>
      <c r="G1518" s="11"/>
      <c r="H1518" s="11"/>
      <c r="I1518" s="11"/>
      <c r="J1518" s="11"/>
      <c r="K1518" s="11"/>
      <c r="L1518" s="11"/>
      <c r="M1518" s="11"/>
      <c r="N1518" s="11"/>
      <c r="O1518" s="11"/>
    </row>
    <row r="1519" spans="2:15" ht="11.25" x14ac:dyDescent="0.2">
      <c r="B1519" s="11"/>
      <c r="C1519" s="11"/>
      <c r="D1519" s="11"/>
      <c r="E1519" s="11"/>
      <c r="F1519" s="11"/>
      <c r="G1519" s="11"/>
      <c r="H1519" s="11"/>
      <c r="I1519" s="11"/>
      <c r="J1519" s="11"/>
      <c r="K1519" s="11"/>
      <c r="L1519" s="11"/>
      <c r="M1519" s="11"/>
      <c r="N1519" s="11"/>
      <c r="O1519" s="11"/>
    </row>
    <row r="1520" spans="2:15" ht="11.25" x14ac:dyDescent="0.2">
      <c r="B1520" s="11"/>
      <c r="C1520" s="11"/>
      <c r="D1520" s="11"/>
      <c r="E1520" s="11"/>
      <c r="F1520" s="11"/>
      <c r="G1520" s="11"/>
      <c r="H1520" s="11"/>
      <c r="I1520" s="11"/>
      <c r="J1520" s="11"/>
      <c r="K1520" s="11"/>
      <c r="L1520" s="11"/>
      <c r="M1520" s="11"/>
      <c r="N1520" s="11"/>
      <c r="O1520" s="11"/>
    </row>
    <row r="1521" spans="2:15" ht="11.25" x14ac:dyDescent="0.2">
      <c r="B1521" s="11"/>
      <c r="C1521" s="11"/>
      <c r="D1521" s="11"/>
      <c r="E1521" s="11"/>
      <c r="F1521" s="11"/>
      <c r="G1521" s="11"/>
      <c r="H1521" s="11"/>
      <c r="I1521" s="11"/>
      <c r="J1521" s="11"/>
      <c r="K1521" s="11"/>
      <c r="L1521" s="11"/>
      <c r="M1521" s="11"/>
      <c r="N1521" s="11"/>
      <c r="O1521" s="11"/>
    </row>
    <row r="1522" spans="2:15" ht="11.25" x14ac:dyDescent="0.2">
      <c r="B1522" s="11"/>
      <c r="C1522" s="11"/>
      <c r="D1522" s="11"/>
      <c r="E1522" s="11"/>
      <c r="F1522" s="11"/>
      <c r="G1522" s="11"/>
      <c r="H1522" s="11"/>
      <c r="I1522" s="11"/>
      <c r="J1522" s="11"/>
      <c r="K1522" s="11"/>
      <c r="L1522" s="11"/>
      <c r="M1522" s="11"/>
      <c r="N1522" s="11"/>
      <c r="O1522" s="11"/>
    </row>
    <row r="1523" spans="2:15" ht="11.25" x14ac:dyDescent="0.2">
      <c r="B1523" s="11"/>
      <c r="C1523" s="11"/>
      <c r="D1523" s="11"/>
      <c r="E1523" s="11"/>
      <c r="F1523" s="11"/>
      <c r="G1523" s="11"/>
      <c r="H1523" s="11"/>
      <c r="I1523" s="11"/>
      <c r="J1523" s="11"/>
      <c r="K1523" s="11"/>
      <c r="L1523" s="11"/>
      <c r="M1523" s="11"/>
      <c r="N1523" s="11"/>
      <c r="O1523" s="11"/>
    </row>
    <row r="1524" spans="2:15" ht="11.25" x14ac:dyDescent="0.2">
      <c r="B1524" s="11"/>
      <c r="C1524" s="11"/>
      <c r="D1524" s="11"/>
      <c r="E1524" s="11"/>
      <c r="F1524" s="11"/>
      <c r="G1524" s="11"/>
      <c r="H1524" s="11"/>
      <c r="I1524" s="11"/>
      <c r="J1524" s="11"/>
      <c r="K1524" s="11"/>
      <c r="L1524" s="11"/>
      <c r="M1524" s="11"/>
      <c r="N1524" s="11"/>
      <c r="O1524" s="11"/>
    </row>
    <row r="1525" spans="2:15" ht="11.25" x14ac:dyDescent="0.2">
      <c r="B1525" s="11"/>
      <c r="C1525" s="11"/>
      <c r="D1525" s="11"/>
      <c r="E1525" s="11"/>
      <c r="F1525" s="11"/>
      <c r="G1525" s="11"/>
      <c r="H1525" s="11"/>
      <c r="I1525" s="11"/>
      <c r="J1525" s="11"/>
      <c r="K1525" s="11"/>
      <c r="L1525" s="11"/>
      <c r="M1525" s="11"/>
      <c r="N1525" s="11"/>
      <c r="O1525" s="11"/>
    </row>
    <row r="1526" spans="2:15" ht="11.25" x14ac:dyDescent="0.2">
      <c r="B1526" s="11"/>
      <c r="C1526" s="11"/>
      <c r="D1526" s="11"/>
      <c r="E1526" s="11"/>
      <c r="F1526" s="11"/>
      <c r="G1526" s="11"/>
      <c r="H1526" s="11"/>
      <c r="I1526" s="11"/>
      <c r="J1526" s="11"/>
      <c r="K1526" s="11"/>
      <c r="L1526" s="11"/>
      <c r="M1526" s="11"/>
      <c r="N1526" s="11"/>
      <c r="O1526" s="11"/>
    </row>
    <row r="1527" spans="2:15" ht="11.25" x14ac:dyDescent="0.2">
      <c r="B1527" s="11"/>
      <c r="C1527" s="11"/>
      <c r="D1527" s="11"/>
      <c r="E1527" s="11"/>
      <c r="F1527" s="11"/>
      <c r="G1527" s="11"/>
      <c r="H1527" s="11"/>
      <c r="I1527" s="11"/>
      <c r="J1527" s="11"/>
      <c r="K1527" s="11"/>
      <c r="L1527" s="11"/>
      <c r="M1527" s="11"/>
      <c r="N1527" s="11"/>
      <c r="O1527" s="11"/>
    </row>
    <row r="1528" spans="2:15" ht="11.25" x14ac:dyDescent="0.2">
      <c r="B1528" s="11"/>
      <c r="C1528" s="11"/>
      <c r="D1528" s="11"/>
      <c r="E1528" s="11"/>
      <c r="F1528" s="11"/>
      <c r="G1528" s="11"/>
      <c r="H1528" s="11"/>
      <c r="I1528" s="11"/>
      <c r="J1528" s="11"/>
      <c r="K1528" s="11"/>
      <c r="L1528" s="11"/>
      <c r="M1528" s="11"/>
      <c r="N1528" s="11"/>
      <c r="O1528" s="11"/>
    </row>
    <row r="1529" spans="2:15" ht="11.25" x14ac:dyDescent="0.2">
      <c r="B1529" s="11"/>
      <c r="C1529" s="11"/>
      <c r="D1529" s="11"/>
      <c r="E1529" s="11"/>
      <c r="F1529" s="11"/>
      <c r="G1529" s="11"/>
      <c r="H1529" s="11"/>
      <c r="I1529" s="11"/>
      <c r="J1529" s="11"/>
      <c r="K1529" s="11"/>
      <c r="L1529" s="11"/>
      <c r="M1529" s="11"/>
      <c r="N1529" s="11"/>
      <c r="O1529" s="11"/>
    </row>
    <row r="1530" spans="2:15" ht="11.25" x14ac:dyDescent="0.2">
      <c r="B1530" s="11"/>
      <c r="C1530" s="11"/>
      <c r="D1530" s="11"/>
      <c r="E1530" s="11"/>
      <c r="F1530" s="11"/>
      <c r="G1530" s="11"/>
      <c r="H1530" s="11"/>
      <c r="I1530" s="11"/>
      <c r="J1530" s="11"/>
      <c r="K1530" s="11"/>
      <c r="L1530" s="11"/>
      <c r="M1530" s="11"/>
      <c r="N1530" s="11"/>
      <c r="O1530" s="11"/>
    </row>
    <row r="1531" spans="2:15" ht="11.25" x14ac:dyDescent="0.2">
      <c r="B1531" s="11"/>
      <c r="C1531" s="11"/>
      <c r="D1531" s="11"/>
      <c r="E1531" s="11"/>
      <c r="F1531" s="11"/>
      <c r="G1531" s="11"/>
      <c r="H1531" s="11"/>
      <c r="I1531" s="11"/>
      <c r="J1531" s="11"/>
      <c r="K1531" s="11"/>
      <c r="L1531" s="11"/>
      <c r="M1531" s="11"/>
      <c r="N1531" s="11"/>
      <c r="O1531" s="11"/>
    </row>
    <row r="1532" spans="2:15" ht="11.25" x14ac:dyDescent="0.2">
      <c r="B1532" s="11"/>
      <c r="C1532" s="11"/>
      <c r="D1532" s="11"/>
      <c r="E1532" s="11"/>
      <c r="F1532" s="11"/>
      <c r="G1532" s="11"/>
      <c r="H1532" s="11"/>
      <c r="I1532" s="11"/>
      <c r="J1532" s="11"/>
      <c r="K1532" s="11"/>
      <c r="L1532" s="11"/>
      <c r="M1532" s="11"/>
      <c r="N1532" s="11"/>
      <c r="O1532" s="11"/>
    </row>
    <row r="1533" spans="2:15" ht="11.25" x14ac:dyDescent="0.2">
      <c r="B1533" s="11"/>
      <c r="C1533" s="11"/>
      <c r="D1533" s="11"/>
      <c r="E1533" s="11"/>
      <c r="F1533" s="11"/>
      <c r="G1533" s="11"/>
      <c r="H1533" s="11"/>
      <c r="I1533" s="11"/>
      <c r="J1533" s="11"/>
      <c r="K1533" s="11"/>
      <c r="L1533" s="11"/>
      <c r="M1533" s="11"/>
      <c r="N1533" s="11"/>
      <c r="O1533" s="11"/>
    </row>
    <row r="1534" spans="2:15" ht="11.25" x14ac:dyDescent="0.2">
      <c r="B1534" s="11"/>
      <c r="C1534" s="11"/>
      <c r="D1534" s="11"/>
      <c r="E1534" s="11"/>
      <c r="F1534" s="11"/>
      <c r="G1534" s="11"/>
      <c r="H1534" s="11"/>
      <c r="I1534" s="11"/>
      <c r="J1534" s="11"/>
      <c r="K1534" s="11"/>
      <c r="L1534" s="11"/>
      <c r="M1534" s="11"/>
      <c r="N1534" s="11"/>
      <c r="O1534" s="11"/>
    </row>
    <row r="1535" spans="2:15" ht="11.25" x14ac:dyDescent="0.2">
      <c r="B1535" s="11"/>
      <c r="C1535" s="11"/>
      <c r="D1535" s="11"/>
      <c r="E1535" s="11"/>
      <c r="F1535" s="11"/>
      <c r="G1535" s="11"/>
      <c r="H1535" s="11"/>
      <c r="I1535" s="11"/>
      <c r="J1535" s="11"/>
      <c r="K1535" s="11"/>
      <c r="L1535" s="11"/>
      <c r="M1535" s="11"/>
      <c r="N1535" s="11"/>
      <c r="O1535" s="11"/>
    </row>
    <row r="1536" spans="2:15" ht="11.25" x14ac:dyDescent="0.2">
      <c r="B1536" s="11"/>
      <c r="C1536" s="11"/>
      <c r="D1536" s="11"/>
      <c r="E1536" s="11"/>
      <c r="F1536" s="11"/>
      <c r="G1536" s="11"/>
      <c r="H1536" s="11"/>
      <c r="I1536" s="11"/>
      <c r="J1536" s="11"/>
      <c r="K1536" s="11"/>
      <c r="L1536" s="11"/>
      <c r="M1536" s="11"/>
      <c r="N1536" s="11"/>
      <c r="O1536" s="11"/>
    </row>
    <row r="1537" spans="2:15" ht="11.25" x14ac:dyDescent="0.2">
      <c r="B1537" s="11"/>
      <c r="C1537" s="11"/>
      <c r="D1537" s="11"/>
      <c r="E1537" s="11"/>
      <c r="F1537" s="11"/>
      <c r="G1537" s="11"/>
      <c r="H1537" s="11"/>
      <c r="I1537" s="11"/>
      <c r="J1537" s="11"/>
      <c r="K1537" s="11"/>
      <c r="L1537" s="11"/>
      <c r="M1537" s="11"/>
      <c r="N1537" s="11"/>
      <c r="O1537" s="11"/>
    </row>
    <row r="1538" spans="2:15" ht="11.25" x14ac:dyDescent="0.2">
      <c r="B1538" s="11"/>
      <c r="C1538" s="11"/>
      <c r="D1538" s="11"/>
      <c r="E1538" s="11"/>
      <c r="F1538" s="11"/>
      <c r="G1538" s="11"/>
      <c r="H1538" s="11"/>
      <c r="I1538" s="11"/>
      <c r="J1538" s="11"/>
      <c r="K1538" s="11"/>
      <c r="L1538" s="11"/>
      <c r="M1538" s="11"/>
      <c r="N1538" s="11"/>
      <c r="O1538" s="11"/>
    </row>
    <row r="1539" spans="2:15" ht="11.25" x14ac:dyDescent="0.2">
      <c r="B1539" s="11"/>
      <c r="C1539" s="11"/>
      <c r="D1539" s="11"/>
      <c r="E1539" s="11"/>
      <c r="F1539" s="11"/>
      <c r="G1539" s="11"/>
      <c r="H1539" s="11"/>
      <c r="I1539" s="11"/>
      <c r="J1539" s="11"/>
      <c r="K1539" s="11"/>
      <c r="L1539" s="11"/>
      <c r="M1539" s="11"/>
      <c r="N1539" s="11"/>
      <c r="O1539" s="11"/>
    </row>
    <row r="1540" spans="2:15" ht="11.25" x14ac:dyDescent="0.2">
      <c r="B1540" s="11"/>
      <c r="C1540" s="11"/>
      <c r="D1540" s="11"/>
      <c r="E1540" s="11"/>
      <c r="F1540" s="11"/>
      <c r="G1540" s="11"/>
      <c r="H1540" s="11"/>
      <c r="I1540" s="11"/>
      <c r="J1540" s="11"/>
      <c r="K1540" s="11"/>
      <c r="L1540" s="11"/>
      <c r="M1540" s="11"/>
      <c r="N1540" s="11"/>
      <c r="O1540" s="11"/>
    </row>
    <row r="1541" spans="2:15" ht="11.25" x14ac:dyDescent="0.2">
      <c r="B1541" s="11"/>
      <c r="C1541" s="11"/>
      <c r="D1541" s="11"/>
      <c r="E1541" s="11"/>
      <c r="F1541" s="11"/>
      <c r="G1541" s="11"/>
      <c r="H1541" s="11"/>
      <c r="I1541" s="11"/>
      <c r="J1541" s="11"/>
      <c r="K1541" s="11"/>
      <c r="L1541" s="11"/>
      <c r="M1541" s="11"/>
      <c r="N1541" s="11"/>
      <c r="O1541" s="11"/>
    </row>
    <row r="1542" spans="2:15" ht="11.25" x14ac:dyDescent="0.2">
      <c r="B1542" s="11"/>
      <c r="C1542" s="11"/>
      <c r="D1542" s="11"/>
      <c r="E1542" s="11"/>
      <c r="F1542" s="11"/>
      <c r="G1542" s="11"/>
      <c r="H1542" s="11"/>
      <c r="I1542" s="11"/>
      <c r="J1542" s="11"/>
      <c r="K1542" s="11"/>
      <c r="L1542" s="11"/>
      <c r="M1542" s="11"/>
      <c r="N1542" s="11"/>
      <c r="O1542" s="11"/>
    </row>
    <row r="1543" spans="2:15" ht="11.25" x14ac:dyDescent="0.2">
      <c r="B1543" s="11"/>
      <c r="C1543" s="11"/>
      <c r="D1543" s="11"/>
      <c r="E1543" s="11"/>
      <c r="F1543" s="11"/>
      <c r="G1543" s="11"/>
      <c r="H1543" s="11"/>
      <c r="I1543" s="11"/>
      <c r="J1543" s="11"/>
      <c r="K1543" s="11"/>
      <c r="L1543" s="11"/>
      <c r="M1543" s="11"/>
      <c r="N1543" s="11"/>
      <c r="O1543" s="11"/>
    </row>
    <row r="1544" spans="2:15" ht="11.25" x14ac:dyDescent="0.2">
      <c r="B1544" s="11"/>
      <c r="C1544" s="11"/>
      <c r="D1544" s="11"/>
      <c r="E1544" s="11"/>
      <c r="F1544" s="11"/>
      <c r="G1544" s="11"/>
      <c r="H1544" s="11"/>
      <c r="I1544" s="11"/>
      <c r="J1544" s="11"/>
      <c r="K1544" s="11"/>
      <c r="L1544" s="11"/>
      <c r="M1544" s="11"/>
      <c r="N1544" s="11"/>
      <c r="O1544" s="11"/>
    </row>
    <row r="1545" spans="2:15" ht="11.25" x14ac:dyDescent="0.2">
      <c r="B1545" s="11"/>
      <c r="C1545" s="11"/>
      <c r="D1545" s="11"/>
      <c r="E1545" s="11"/>
      <c r="F1545" s="11"/>
      <c r="G1545" s="11"/>
      <c r="H1545" s="11"/>
      <c r="I1545" s="11"/>
      <c r="J1545" s="11"/>
      <c r="K1545" s="11"/>
      <c r="L1545" s="11"/>
      <c r="M1545" s="11"/>
      <c r="N1545" s="11"/>
      <c r="O1545" s="11"/>
    </row>
    <row r="1546" spans="2:15" ht="11.25" x14ac:dyDescent="0.2">
      <c r="B1546" s="11"/>
      <c r="C1546" s="11"/>
      <c r="D1546" s="11"/>
      <c r="E1546" s="11"/>
      <c r="F1546" s="11"/>
      <c r="G1546" s="11"/>
      <c r="H1546" s="11"/>
      <c r="I1546" s="11"/>
      <c r="J1546" s="11"/>
      <c r="K1546" s="11"/>
      <c r="L1546" s="11"/>
      <c r="M1546" s="11"/>
      <c r="N1546" s="11"/>
      <c r="O1546" s="11"/>
    </row>
    <row r="1547" spans="2:15" ht="11.25" x14ac:dyDescent="0.2">
      <c r="B1547" s="11"/>
      <c r="C1547" s="11"/>
      <c r="D1547" s="11"/>
      <c r="E1547" s="11"/>
      <c r="F1547" s="11"/>
      <c r="G1547" s="11"/>
      <c r="H1547" s="11"/>
      <c r="I1547" s="11"/>
      <c r="J1547" s="11"/>
      <c r="K1547" s="11"/>
      <c r="L1547" s="11"/>
      <c r="M1547" s="11"/>
      <c r="N1547" s="11"/>
      <c r="O1547" s="11"/>
    </row>
    <row r="1548" spans="2:15" ht="11.25" x14ac:dyDescent="0.2">
      <c r="B1548" s="11"/>
      <c r="C1548" s="11"/>
      <c r="D1548" s="11"/>
      <c r="E1548" s="11"/>
      <c r="F1548" s="11"/>
      <c r="G1548" s="11"/>
      <c r="H1548" s="11"/>
      <c r="I1548" s="11"/>
      <c r="J1548" s="11"/>
      <c r="K1548" s="11"/>
      <c r="L1548" s="11"/>
      <c r="M1548" s="11"/>
      <c r="N1548" s="11"/>
      <c r="O1548" s="11"/>
    </row>
    <row r="1549" spans="2:15" ht="11.25" x14ac:dyDescent="0.2">
      <c r="B1549" s="11"/>
      <c r="C1549" s="11"/>
      <c r="D1549" s="11"/>
      <c r="E1549" s="11"/>
      <c r="F1549" s="11"/>
      <c r="G1549" s="11"/>
      <c r="H1549" s="11"/>
      <c r="I1549" s="11"/>
      <c r="J1549" s="11"/>
      <c r="K1549" s="11"/>
      <c r="L1549" s="11"/>
      <c r="M1549" s="11"/>
      <c r="N1549" s="11"/>
      <c r="O1549" s="11"/>
    </row>
    <row r="1550" spans="2:15" ht="11.25" x14ac:dyDescent="0.2">
      <c r="B1550" s="11"/>
      <c r="C1550" s="11"/>
      <c r="D1550" s="11"/>
      <c r="E1550" s="11"/>
      <c r="F1550" s="11"/>
      <c r="G1550" s="11"/>
      <c r="H1550" s="11"/>
      <c r="I1550" s="11"/>
      <c r="J1550" s="11"/>
      <c r="K1550" s="11"/>
      <c r="L1550" s="11"/>
      <c r="M1550" s="11"/>
      <c r="N1550" s="11"/>
      <c r="O1550" s="11"/>
    </row>
    <row r="1551" spans="2:15" ht="11.25" x14ac:dyDescent="0.2">
      <c r="B1551" s="11"/>
      <c r="C1551" s="11"/>
      <c r="D1551" s="11"/>
      <c r="E1551" s="11"/>
      <c r="F1551" s="11"/>
      <c r="G1551" s="11"/>
      <c r="H1551" s="11"/>
      <c r="I1551" s="11"/>
      <c r="J1551" s="11"/>
      <c r="K1551" s="11"/>
      <c r="L1551" s="11"/>
      <c r="M1551" s="11"/>
      <c r="N1551" s="11"/>
      <c r="O1551" s="11"/>
    </row>
    <row r="1552" spans="2:15" ht="11.25" x14ac:dyDescent="0.2">
      <c r="B1552" s="11"/>
      <c r="C1552" s="11"/>
      <c r="D1552" s="11"/>
      <c r="E1552" s="11"/>
      <c r="F1552" s="11"/>
      <c r="G1552" s="11"/>
      <c r="H1552" s="11"/>
      <c r="I1552" s="11"/>
      <c r="J1552" s="11"/>
      <c r="K1552" s="11"/>
      <c r="L1552" s="11"/>
      <c r="M1552" s="11"/>
      <c r="N1552" s="11"/>
      <c r="O1552" s="11"/>
    </row>
    <row r="1553" spans="2:15" ht="11.25" x14ac:dyDescent="0.2">
      <c r="B1553" s="11"/>
      <c r="C1553" s="11"/>
      <c r="D1553" s="11"/>
      <c r="E1553" s="11"/>
      <c r="F1553" s="11"/>
      <c r="G1553" s="11"/>
      <c r="H1553" s="11"/>
      <c r="I1553" s="11"/>
      <c r="J1553" s="11"/>
      <c r="K1553" s="11"/>
      <c r="L1553" s="11"/>
      <c r="M1553" s="11"/>
      <c r="N1553" s="11"/>
      <c r="O1553" s="11"/>
    </row>
    <row r="1554" spans="2:15" ht="11.25" x14ac:dyDescent="0.2">
      <c r="B1554" s="11"/>
      <c r="C1554" s="11"/>
      <c r="D1554" s="11"/>
      <c r="E1554" s="11"/>
      <c r="F1554" s="11"/>
      <c r="G1554" s="11"/>
      <c r="H1554" s="11"/>
      <c r="I1554" s="11"/>
      <c r="J1554" s="11"/>
      <c r="K1554" s="11"/>
      <c r="L1554" s="11"/>
      <c r="M1554" s="11"/>
      <c r="N1554" s="11"/>
      <c r="O1554" s="11"/>
    </row>
    <row r="1555" spans="2:15" ht="11.25" x14ac:dyDescent="0.2">
      <c r="B1555" s="11"/>
      <c r="C1555" s="11"/>
      <c r="D1555" s="11"/>
      <c r="E1555" s="11"/>
      <c r="F1555" s="11"/>
      <c r="G1555" s="11"/>
      <c r="H1555" s="11"/>
      <c r="I1555" s="11"/>
      <c r="J1555" s="11"/>
      <c r="K1555" s="11"/>
      <c r="L1555" s="11"/>
      <c r="M1555" s="11"/>
      <c r="N1555" s="11"/>
      <c r="O1555" s="11"/>
    </row>
    <row r="1556" spans="2:15" ht="11.25" x14ac:dyDescent="0.2">
      <c r="B1556" s="11"/>
      <c r="C1556" s="11"/>
      <c r="D1556" s="11"/>
      <c r="E1556" s="11"/>
      <c r="F1556" s="11"/>
      <c r="G1556" s="11"/>
      <c r="H1556" s="11"/>
      <c r="I1556" s="11"/>
      <c r="J1556" s="11"/>
      <c r="K1556" s="11"/>
      <c r="L1556" s="11"/>
      <c r="M1556" s="11"/>
      <c r="N1556" s="11"/>
      <c r="O1556" s="11"/>
    </row>
    <row r="1557" spans="2:15" ht="11.25" x14ac:dyDescent="0.2">
      <c r="B1557" s="11"/>
      <c r="C1557" s="11"/>
      <c r="D1557" s="11"/>
      <c r="E1557" s="11"/>
      <c r="F1557" s="11"/>
      <c r="G1557" s="11"/>
      <c r="H1557" s="11"/>
      <c r="I1557" s="11"/>
      <c r="J1557" s="11"/>
      <c r="K1557" s="11"/>
      <c r="L1557" s="11"/>
      <c r="M1557" s="11"/>
      <c r="N1557" s="11"/>
      <c r="O1557" s="11"/>
    </row>
    <row r="1558" spans="2:15" ht="11.25" x14ac:dyDescent="0.2">
      <c r="B1558" s="11"/>
      <c r="C1558" s="11"/>
      <c r="D1558" s="11"/>
      <c r="E1558" s="11"/>
      <c r="F1558" s="11"/>
      <c r="G1558" s="11"/>
      <c r="H1558" s="11"/>
      <c r="I1558" s="11"/>
      <c r="J1558" s="11"/>
      <c r="K1558" s="11"/>
      <c r="L1558" s="11"/>
      <c r="M1558" s="11"/>
      <c r="N1558" s="11"/>
      <c r="O1558" s="11"/>
    </row>
    <row r="1559" spans="2:15" ht="11.25" x14ac:dyDescent="0.2">
      <c r="B1559" s="11"/>
      <c r="C1559" s="11"/>
      <c r="D1559" s="11"/>
      <c r="E1559" s="11"/>
      <c r="F1559" s="11"/>
      <c r="G1559" s="11"/>
      <c r="H1559" s="11"/>
      <c r="I1559" s="11"/>
      <c r="J1559" s="11"/>
      <c r="K1559" s="11"/>
      <c r="L1559" s="11"/>
      <c r="M1559" s="11"/>
      <c r="N1559" s="11"/>
      <c r="O1559" s="11"/>
    </row>
    <row r="1560" spans="2:15" ht="11.25" x14ac:dyDescent="0.2">
      <c r="B1560" s="11"/>
      <c r="C1560" s="11"/>
      <c r="D1560" s="11"/>
      <c r="E1560" s="11"/>
      <c r="F1560" s="11"/>
      <c r="G1560" s="11"/>
      <c r="H1560" s="11"/>
      <c r="I1560" s="11"/>
      <c r="J1560" s="11"/>
      <c r="K1560" s="11"/>
      <c r="L1560" s="11"/>
      <c r="M1560" s="11"/>
      <c r="N1560" s="11"/>
      <c r="O1560" s="11"/>
    </row>
    <row r="1561" spans="2:15" ht="11.25" x14ac:dyDescent="0.2">
      <c r="B1561" s="11"/>
      <c r="C1561" s="11"/>
      <c r="D1561" s="11"/>
      <c r="E1561" s="11"/>
      <c r="F1561" s="11"/>
      <c r="G1561" s="11"/>
      <c r="H1561" s="11"/>
      <c r="I1561" s="11"/>
      <c r="J1561" s="11"/>
      <c r="K1561" s="11"/>
      <c r="L1561" s="11"/>
      <c r="M1561" s="11"/>
      <c r="N1561" s="11"/>
      <c r="O1561" s="11"/>
    </row>
    <row r="1562" spans="2:15" ht="11.25" x14ac:dyDescent="0.2">
      <c r="B1562" s="11"/>
      <c r="C1562" s="11"/>
      <c r="D1562" s="11"/>
      <c r="E1562" s="11"/>
      <c r="F1562" s="11"/>
      <c r="G1562" s="11"/>
      <c r="H1562" s="11"/>
      <c r="I1562" s="11"/>
      <c r="J1562" s="11"/>
      <c r="K1562" s="11"/>
      <c r="L1562" s="11"/>
      <c r="M1562" s="11"/>
      <c r="N1562" s="11"/>
      <c r="O1562" s="11"/>
    </row>
    <row r="1563" spans="2:15" ht="11.25" x14ac:dyDescent="0.2">
      <c r="B1563" s="11"/>
      <c r="C1563" s="11"/>
      <c r="D1563" s="11"/>
      <c r="E1563" s="11"/>
      <c r="F1563" s="11"/>
      <c r="G1563" s="11"/>
      <c r="H1563" s="11"/>
      <c r="I1563" s="11"/>
      <c r="J1563" s="11"/>
      <c r="K1563" s="11"/>
      <c r="L1563" s="11"/>
      <c r="M1563" s="11"/>
      <c r="N1563" s="11"/>
      <c r="O1563" s="11"/>
    </row>
    <row r="1564" spans="2:15" ht="11.25" x14ac:dyDescent="0.2">
      <c r="B1564" s="11"/>
      <c r="C1564" s="11"/>
      <c r="D1564" s="11"/>
      <c r="E1564" s="11"/>
      <c r="F1564" s="11"/>
      <c r="G1564" s="11"/>
      <c r="H1564" s="11"/>
      <c r="I1564" s="11"/>
      <c r="J1564" s="11"/>
      <c r="K1564" s="11"/>
      <c r="L1564" s="11"/>
      <c r="M1564" s="11"/>
      <c r="N1564" s="11"/>
      <c r="O1564" s="11"/>
    </row>
    <row r="1565" spans="2:15" ht="11.25" x14ac:dyDescent="0.2">
      <c r="B1565" s="11"/>
      <c r="C1565" s="11"/>
      <c r="D1565" s="11"/>
      <c r="E1565" s="11"/>
      <c r="F1565" s="11"/>
      <c r="G1565" s="11"/>
      <c r="H1565" s="11"/>
      <c r="I1565" s="11"/>
      <c r="J1565" s="11"/>
      <c r="K1565" s="11"/>
      <c r="L1565" s="11"/>
      <c r="M1565" s="11"/>
      <c r="N1565" s="11"/>
      <c r="O1565" s="11"/>
    </row>
    <row r="1566" spans="2:15" ht="11.25" x14ac:dyDescent="0.2">
      <c r="B1566" s="11"/>
      <c r="C1566" s="11"/>
      <c r="D1566" s="11"/>
      <c r="E1566" s="11"/>
      <c r="F1566" s="11"/>
      <c r="G1566" s="11"/>
      <c r="H1566" s="11"/>
      <c r="I1566" s="11"/>
      <c r="J1566" s="11"/>
      <c r="K1566" s="11"/>
      <c r="L1566" s="11"/>
      <c r="M1566" s="11"/>
      <c r="N1566" s="11"/>
      <c r="O1566" s="11"/>
    </row>
    <row r="1567" spans="2:15" ht="11.25" x14ac:dyDescent="0.2">
      <c r="B1567" s="11"/>
      <c r="C1567" s="11"/>
      <c r="D1567" s="11"/>
      <c r="E1567" s="11"/>
      <c r="F1567" s="11"/>
      <c r="G1567" s="11"/>
      <c r="H1567" s="11"/>
      <c r="I1567" s="11"/>
      <c r="J1567" s="11"/>
      <c r="K1567" s="11"/>
      <c r="L1567" s="11"/>
      <c r="M1567" s="11"/>
      <c r="N1567" s="11"/>
      <c r="O1567" s="11"/>
    </row>
    <row r="1568" spans="2:15" ht="11.25" x14ac:dyDescent="0.2">
      <c r="B1568" s="11"/>
      <c r="C1568" s="11"/>
      <c r="D1568" s="11"/>
      <c r="E1568" s="11"/>
      <c r="F1568" s="11"/>
      <c r="G1568" s="11"/>
      <c r="H1568" s="11"/>
      <c r="I1568" s="11"/>
      <c r="J1568" s="11"/>
      <c r="K1568" s="11"/>
      <c r="L1568" s="11"/>
      <c r="M1568" s="11"/>
      <c r="N1568" s="11"/>
      <c r="O1568" s="11"/>
    </row>
    <row r="1569" spans="2:15" ht="11.25" x14ac:dyDescent="0.2">
      <c r="B1569" s="11"/>
      <c r="C1569" s="11"/>
      <c r="D1569" s="11"/>
      <c r="E1569" s="11"/>
      <c r="F1569" s="11"/>
      <c r="G1569" s="11"/>
      <c r="H1569" s="11"/>
      <c r="I1569" s="11"/>
      <c r="J1569" s="11"/>
      <c r="K1569" s="11"/>
      <c r="L1569" s="11"/>
      <c r="M1569" s="11"/>
      <c r="N1569" s="11"/>
      <c r="O1569" s="11"/>
    </row>
    <row r="1570" spans="2:15" ht="11.25" x14ac:dyDescent="0.2">
      <c r="B1570" s="11"/>
      <c r="C1570" s="11"/>
      <c r="D1570" s="11"/>
      <c r="E1570" s="11"/>
      <c r="F1570" s="11"/>
      <c r="G1570" s="11"/>
      <c r="H1570" s="11"/>
      <c r="I1570" s="11"/>
      <c r="J1570" s="11"/>
      <c r="K1570" s="11"/>
      <c r="L1570" s="11"/>
      <c r="M1570" s="11"/>
      <c r="N1570" s="11"/>
      <c r="O1570" s="11"/>
    </row>
    <row r="1571" spans="2:15" ht="11.25" x14ac:dyDescent="0.2">
      <c r="B1571" s="11"/>
      <c r="C1571" s="11"/>
      <c r="D1571" s="11"/>
      <c r="E1571" s="11"/>
      <c r="F1571" s="11"/>
      <c r="G1571" s="11"/>
      <c r="H1571" s="11"/>
      <c r="I1571" s="11"/>
      <c r="J1571" s="11"/>
      <c r="K1571" s="11"/>
      <c r="L1571" s="11"/>
      <c r="M1571" s="11"/>
      <c r="N1571" s="11"/>
      <c r="O1571" s="11"/>
    </row>
    <row r="1572" spans="2:15" ht="11.25" x14ac:dyDescent="0.2">
      <c r="B1572" s="11"/>
      <c r="C1572" s="11"/>
      <c r="D1572" s="11"/>
      <c r="E1572" s="11"/>
      <c r="F1572" s="11"/>
      <c r="G1572" s="11"/>
      <c r="H1572" s="11"/>
      <c r="I1572" s="11"/>
      <c r="J1572" s="11"/>
      <c r="K1572" s="11"/>
      <c r="L1572" s="11"/>
      <c r="M1572" s="11"/>
      <c r="N1572" s="11"/>
      <c r="O1572" s="11"/>
    </row>
    <row r="1573" spans="2:15" ht="11.25" x14ac:dyDescent="0.2">
      <c r="B1573" s="11"/>
      <c r="C1573" s="11"/>
      <c r="D1573" s="11"/>
      <c r="E1573" s="11"/>
      <c r="F1573" s="11"/>
      <c r="G1573" s="11"/>
      <c r="H1573" s="11"/>
      <c r="I1573" s="11"/>
      <c r="J1573" s="11"/>
      <c r="K1573" s="11"/>
      <c r="L1573" s="11"/>
      <c r="M1573" s="11"/>
      <c r="N1573" s="11"/>
      <c r="O1573" s="11"/>
    </row>
    <row r="1574" spans="2:15" ht="11.25" x14ac:dyDescent="0.2">
      <c r="B1574" s="11"/>
      <c r="C1574" s="11"/>
      <c r="D1574" s="11"/>
      <c r="E1574" s="11"/>
      <c r="F1574" s="11"/>
      <c r="G1574" s="11"/>
      <c r="H1574" s="11"/>
      <c r="I1574" s="11"/>
      <c r="J1574" s="11"/>
      <c r="K1574" s="11"/>
      <c r="L1574" s="11"/>
      <c r="M1574" s="11"/>
      <c r="N1574" s="11"/>
      <c r="O1574" s="11"/>
    </row>
    <row r="1575" spans="2:15" ht="11.25" x14ac:dyDescent="0.2">
      <c r="B1575" s="11"/>
      <c r="C1575" s="11"/>
      <c r="D1575" s="11"/>
      <c r="E1575" s="11"/>
      <c r="F1575" s="11"/>
      <c r="G1575" s="11"/>
      <c r="H1575" s="11"/>
      <c r="I1575" s="11"/>
      <c r="J1575" s="11"/>
      <c r="K1575" s="11"/>
      <c r="L1575" s="11"/>
      <c r="M1575" s="11"/>
      <c r="N1575" s="11"/>
      <c r="O1575" s="11"/>
    </row>
    <row r="1576" spans="2:15" ht="11.25" x14ac:dyDescent="0.2">
      <c r="B1576" s="11"/>
      <c r="C1576" s="11"/>
      <c r="D1576" s="11"/>
      <c r="E1576" s="11"/>
      <c r="F1576" s="11"/>
      <c r="G1576" s="11"/>
      <c r="H1576" s="11"/>
      <c r="I1576" s="11"/>
      <c r="J1576" s="11"/>
      <c r="K1576" s="11"/>
      <c r="L1576" s="11"/>
      <c r="M1576" s="11"/>
      <c r="N1576" s="11"/>
      <c r="O1576" s="11"/>
    </row>
    <row r="1577" spans="2:15" ht="11.25" x14ac:dyDescent="0.2">
      <c r="B1577" s="11"/>
      <c r="C1577" s="11"/>
      <c r="D1577" s="11"/>
      <c r="E1577" s="11"/>
      <c r="F1577" s="11"/>
      <c r="G1577" s="11"/>
      <c r="H1577" s="11"/>
      <c r="I1577" s="11"/>
      <c r="J1577" s="11"/>
      <c r="K1577" s="11"/>
      <c r="L1577" s="11"/>
      <c r="M1577" s="11"/>
      <c r="N1577" s="11"/>
      <c r="O1577" s="11"/>
    </row>
    <row r="1578" spans="2:15" ht="11.25" x14ac:dyDescent="0.2">
      <c r="B1578" s="11"/>
      <c r="C1578" s="11"/>
      <c r="D1578" s="11"/>
      <c r="E1578" s="11"/>
      <c r="F1578" s="11"/>
      <c r="G1578" s="11"/>
      <c r="H1578" s="11"/>
      <c r="I1578" s="11"/>
      <c r="J1578" s="11"/>
      <c r="K1578" s="11"/>
      <c r="L1578" s="11"/>
      <c r="M1578" s="11"/>
      <c r="N1578" s="11"/>
      <c r="O1578" s="11"/>
    </row>
    <row r="1579" spans="2:15" ht="11.25" x14ac:dyDescent="0.2">
      <c r="B1579" s="11"/>
      <c r="C1579" s="11"/>
      <c r="D1579" s="11"/>
      <c r="E1579" s="11"/>
      <c r="F1579" s="11"/>
      <c r="G1579" s="11"/>
      <c r="H1579" s="11"/>
      <c r="I1579" s="11"/>
      <c r="J1579" s="11"/>
      <c r="K1579" s="11"/>
      <c r="L1579" s="11"/>
      <c r="M1579" s="11"/>
      <c r="N1579" s="11"/>
      <c r="O1579" s="11"/>
    </row>
    <row r="1580" spans="2:15" ht="11.25" x14ac:dyDescent="0.2">
      <c r="B1580" s="11"/>
      <c r="C1580" s="11"/>
      <c r="D1580" s="11"/>
      <c r="E1580" s="11"/>
      <c r="F1580" s="11"/>
      <c r="G1580" s="11"/>
      <c r="H1580" s="11"/>
      <c r="I1580" s="11"/>
      <c r="J1580" s="11"/>
      <c r="K1580" s="11"/>
      <c r="L1580" s="11"/>
      <c r="M1580" s="11"/>
      <c r="N1580" s="11"/>
      <c r="O1580" s="11"/>
    </row>
    <row r="1581" spans="2:15" ht="11.25" x14ac:dyDescent="0.2">
      <c r="B1581" s="11"/>
      <c r="C1581" s="11"/>
      <c r="D1581" s="11"/>
      <c r="E1581" s="11"/>
      <c r="F1581" s="11"/>
      <c r="G1581" s="11"/>
      <c r="H1581" s="11"/>
      <c r="I1581" s="11"/>
      <c r="J1581" s="11"/>
      <c r="K1581" s="11"/>
      <c r="L1581" s="11"/>
      <c r="M1581" s="11"/>
      <c r="N1581" s="11"/>
      <c r="O1581" s="11"/>
    </row>
    <row r="1582" spans="2:15" ht="11.25" x14ac:dyDescent="0.2">
      <c r="B1582" s="11"/>
      <c r="C1582" s="11"/>
      <c r="D1582" s="11"/>
      <c r="E1582" s="11"/>
      <c r="F1582" s="11"/>
      <c r="G1582" s="11"/>
      <c r="H1582" s="11"/>
      <c r="I1582" s="11"/>
      <c r="J1582" s="11"/>
      <c r="K1582" s="11"/>
      <c r="L1582" s="11"/>
      <c r="M1582" s="11"/>
      <c r="N1582" s="11"/>
      <c r="O1582" s="11"/>
    </row>
    <row r="1583" spans="2:15" ht="11.25" x14ac:dyDescent="0.2">
      <c r="B1583" s="11"/>
      <c r="C1583" s="11"/>
      <c r="D1583" s="11"/>
      <c r="E1583" s="11"/>
      <c r="F1583" s="11"/>
      <c r="G1583" s="11"/>
      <c r="H1583" s="11"/>
      <c r="I1583" s="11"/>
      <c r="J1583" s="11"/>
      <c r="K1583" s="11"/>
      <c r="L1583" s="11"/>
      <c r="M1583" s="11"/>
      <c r="N1583" s="11"/>
      <c r="O1583" s="11"/>
    </row>
    <row r="1584" spans="2:15" ht="11.25" x14ac:dyDescent="0.2">
      <c r="B1584" s="11"/>
      <c r="C1584" s="11"/>
      <c r="D1584" s="11"/>
      <c r="E1584" s="11"/>
      <c r="F1584" s="11"/>
      <c r="G1584" s="11"/>
      <c r="H1584" s="11"/>
      <c r="I1584" s="11"/>
      <c r="J1584" s="11"/>
      <c r="K1584" s="11"/>
      <c r="L1584" s="11"/>
      <c r="M1584" s="11"/>
      <c r="N1584" s="11"/>
      <c r="O1584" s="11"/>
    </row>
    <row r="1585" spans="2:15" ht="11.25" x14ac:dyDescent="0.2">
      <c r="B1585" s="11"/>
      <c r="C1585" s="11"/>
      <c r="D1585" s="11"/>
      <c r="E1585" s="11"/>
      <c r="F1585" s="11"/>
      <c r="G1585" s="11"/>
      <c r="H1585" s="11"/>
      <c r="I1585" s="11"/>
      <c r="J1585" s="11"/>
      <c r="K1585" s="11"/>
      <c r="L1585" s="11"/>
      <c r="M1585" s="11"/>
      <c r="N1585" s="11"/>
      <c r="O1585" s="11"/>
    </row>
    <row r="1586" spans="2:15" ht="11.25" x14ac:dyDescent="0.2">
      <c r="B1586" s="11"/>
      <c r="C1586" s="11"/>
      <c r="D1586" s="11"/>
      <c r="E1586" s="11"/>
      <c r="F1586" s="11"/>
      <c r="G1586" s="11"/>
      <c r="H1586" s="11"/>
      <c r="I1586" s="11"/>
      <c r="J1586" s="11"/>
      <c r="K1586" s="11"/>
      <c r="L1586" s="11"/>
      <c r="M1586" s="11"/>
      <c r="N1586" s="11"/>
      <c r="O1586" s="11"/>
    </row>
    <row r="1587" spans="2:15" ht="11.25" x14ac:dyDescent="0.2">
      <c r="B1587" s="11"/>
      <c r="C1587" s="11"/>
      <c r="D1587" s="11"/>
      <c r="E1587" s="11"/>
      <c r="F1587" s="11"/>
      <c r="G1587" s="11"/>
      <c r="H1587" s="11"/>
      <c r="I1587" s="11"/>
      <c r="J1587" s="11"/>
      <c r="K1587" s="11"/>
      <c r="L1587" s="11"/>
      <c r="M1587" s="11"/>
      <c r="N1587" s="11"/>
      <c r="O1587" s="11"/>
    </row>
    <row r="1588" spans="2:15" ht="11.25" x14ac:dyDescent="0.2">
      <c r="B1588" s="11"/>
      <c r="C1588" s="11"/>
      <c r="D1588" s="11"/>
      <c r="E1588" s="11"/>
      <c r="F1588" s="11"/>
      <c r="G1588" s="11"/>
      <c r="H1588" s="11"/>
      <c r="I1588" s="11"/>
      <c r="J1588" s="11"/>
      <c r="K1588" s="11"/>
      <c r="L1588" s="11"/>
      <c r="M1588" s="11"/>
      <c r="N1588" s="11"/>
      <c r="O1588" s="11"/>
    </row>
    <row r="1589" spans="2:15" ht="11.25" x14ac:dyDescent="0.2">
      <c r="B1589" s="11"/>
      <c r="C1589" s="11"/>
      <c r="D1589" s="11"/>
      <c r="E1589" s="11"/>
      <c r="F1589" s="11"/>
      <c r="G1589" s="11"/>
      <c r="H1589" s="11"/>
      <c r="I1589" s="11"/>
      <c r="J1589" s="11"/>
      <c r="K1589" s="11"/>
      <c r="L1589" s="11"/>
      <c r="M1589" s="11"/>
      <c r="N1589" s="11"/>
      <c r="O1589" s="11"/>
    </row>
    <row r="1590" spans="2:15" ht="11.25" x14ac:dyDescent="0.2">
      <c r="B1590" s="11"/>
      <c r="C1590" s="11"/>
      <c r="D1590" s="11"/>
      <c r="E1590" s="11"/>
      <c r="F1590" s="11"/>
      <c r="G1590" s="11"/>
      <c r="H1590" s="11"/>
      <c r="I1590" s="11"/>
      <c r="J1590" s="11"/>
      <c r="K1590" s="11"/>
      <c r="L1590" s="11"/>
      <c r="M1590" s="11"/>
      <c r="N1590" s="11"/>
      <c r="O1590" s="11"/>
    </row>
    <row r="1591" spans="2:15" ht="11.25" x14ac:dyDescent="0.2">
      <c r="B1591" s="11"/>
      <c r="C1591" s="11"/>
      <c r="D1591" s="11"/>
      <c r="E1591" s="11"/>
      <c r="F1591" s="11"/>
      <c r="G1591" s="11"/>
      <c r="H1591" s="11"/>
      <c r="I1591" s="11"/>
      <c r="J1591" s="11"/>
      <c r="K1591" s="11"/>
      <c r="L1591" s="11"/>
      <c r="M1591" s="11"/>
      <c r="N1591" s="11"/>
      <c r="O1591" s="11"/>
    </row>
    <row r="1592" spans="2:15" ht="11.25" x14ac:dyDescent="0.2">
      <c r="B1592" s="11"/>
      <c r="C1592" s="11"/>
      <c r="D1592" s="11"/>
      <c r="E1592" s="11"/>
      <c r="F1592" s="11"/>
      <c r="G1592" s="11"/>
      <c r="H1592" s="11"/>
      <c r="I1592" s="11"/>
      <c r="J1592" s="11"/>
      <c r="K1592" s="11"/>
      <c r="L1592" s="11"/>
      <c r="M1592" s="11"/>
      <c r="N1592" s="11"/>
      <c r="O1592" s="11"/>
    </row>
    <row r="1593" spans="2:15" ht="11.25" x14ac:dyDescent="0.2">
      <c r="B1593" s="11"/>
      <c r="C1593" s="11"/>
      <c r="D1593" s="11"/>
      <c r="E1593" s="11"/>
      <c r="F1593" s="11"/>
      <c r="G1593" s="11"/>
      <c r="H1593" s="11"/>
      <c r="I1593" s="11"/>
      <c r="J1593" s="11"/>
      <c r="K1593" s="11"/>
      <c r="L1593" s="11"/>
      <c r="M1593" s="11"/>
      <c r="N1593" s="11"/>
      <c r="O1593" s="11"/>
    </row>
    <row r="1594" spans="2:15" ht="11.25" x14ac:dyDescent="0.2">
      <c r="B1594" s="11"/>
      <c r="C1594" s="11"/>
      <c r="D1594" s="11"/>
      <c r="E1594" s="11"/>
      <c r="F1594" s="11"/>
      <c r="G1594" s="11"/>
      <c r="H1594" s="11"/>
      <c r="I1594" s="11"/>
      <c r="J1594" s="11"/>
      <c r="K1594" s="11"/>
      <c r="L1594" s="11"/>
      <c r="M1594" s="11"/>
      <c r="N1594" s="11"/>
      <c r="O1594" s="11"/>
    </row>
    <row r="1595" spans="2:15" ht="11.25" x14ac:dyDescent="0.2">
      <c r="B1595" s="11"/>
      <c r="C1595" s="11"/>
      <c r="D1595" s="11"/>
      <c r="E1595" s="11"/>
      <c r="F1595" s="11"/>
      <c r="G1595" s="11"/>
      <c r="H1595" s="11"/>
      <c r="I1595" s="11"/>
      <c r="J1595" s="11"/>
      <c r="K1595" s="11"/>
      <c r="L1595" s="11"/>
      <c r="M1595" s="11"/>
      <c r="N1595" s="11"/>
      <c r="O1595" s="11"/>
    </row>
    <row r="1596" spans="2:15" ht="11.25" x14ac:dyDescent="0.2">
      <c r="B1596" s="11"/>
      <c r="C1596" s="11"/>
      <c r="D1596" s="11"/>
      <c r="E1596" s="11"/>
      <c r="F1596" s="11"/>
      <c r="G1596" s="11"/>
      <c r="H1596" s="11"/>
      <c r="I1596" s="11"/>
      <c r="J1596" s="11"/>
      <c r="K1596" s="11"/>
      <c r="L1596" s="11"/>
      <c r="M1596" s="11"/>
      <c r="N1596" s="11"/>
      <c r="O1596" s="11"/>
    </row>
    <row r="1597" spans="2:15" ht="11.25" x14ac:dyDescent="0.2">
      <c r="B1597" s="11"/>
      <c r="C1597" s="11"/>
      <c r="D1597" s="11"/>
      <c r="E1597" s="11"/>
      <c r="F1597" s="11"/>
      <c r="G1597" s="11"/>
      <c r="H1597" s="11"/>
      <c r="I1597" s="11"/>
      <c r="J1597" s="11"/>
      <c r="K1597" s="11"/>
      <c r="L1597" s="11"/>
      <c r="M1597" s="11"/>
      <c r="N1597" s="11"/>
      <c r="O1597" s="11"/>
    </row>
    <row r="1598" spans="2:15" ht="11.25" x14ac:dyDescent="0.2">
      <c r="B1598" s="11"/>
      <c r="C1598" s="11"/>
      <c r="D1598" s="11"/>
      <c r="E1598" s="11"/>
      <c r="F1598" s="11"/>
      <c r="G1598" s="11"/>
      <c r="H1598" s="11"/>
      <c r="I1598" s="11"/>
      <c r="J1598" s="11"/>
      <c r="K1598" s="11"/>
      <c r="L1598" s="11"/>
      <c r="M1598" s="11"/>
      <c r="N1598" s="11"/>
      <c r="O1598" s="11"/>
    </row>
    <row r="1599" spans="2:15" ht="11.25" x14ac:dyDescent="0.2">
      <c r="B1599" s="11"/>
      <c r="C1599" s="11"/>
      <c r="D1599" s="11"/>
      <c r="E1599" s="11"/>
      <c r="F1599" s="11"/>
      <c r="G1599" s="11"/>
      <c r="H1599" s="11"/>
      <c r="I1599" s="11"/>
      <c r="J1599" s="11"/>
      <c r="K1599" s="11"/>
      <c r="L1599" s="11"/>
      <c r="M1599" s="11"/>
      <c r="N1599" s="11"/>
      <c r="O1599" s="11"/>
    </row>
    <row r="1600" spans="2:15" ht="11.25" x14ac:dyDescent="0.2">
      <c r="B1600" s="11"/>
      <c r="C1600" s="11"/>
      <c r="D1600" s="11"/>
      <c r="E1600" s="11"/>
      <c r="F1600" s="11"/>
      <c r="G1600" s="11"/>
      <c r="H1600" s="11"/>
      <c r="I1600" s="11"/>
      <c r="J1600" s="11"/>
      <c r="K1600" s="11"/>
      <c r="L1600" s="11"/>
      <c r="M1600" s="11"/>
      <c r="N1600" s="11"/>
      <c r="O1600" s="11"/>
    </row>
    <row r="1601" spans="2:15" ht="11.25" x14ac:dyDescent="0.2">
      <c r="B1601" s="11"/>
      <c r="C1601" s="11"/>
      <c r="D1601" s="11"/>
      <c r="E1601" s="11"/>
      <c r="F1601" s="11"/>
      <c r="G1601" s="11"/>
      <c r="H1601" s="11"/>
      <c r="I1601" s="11"/>
      <c r="J1601" s="11"/>
      <c r="K1601" s="11"/>
      <c r="L1601" s="11"/>
      <c r="M1601" s="11"/>
      <c r="N1601" s="11"/>
      <c r="O1601" s="11"/>
    </row>
    <row r="1602" spans="2:15" ht="11.25" x14ac:dyDescent="0.2">
      <c r="B1602" s="11"/>
      <c r="C1602" s="11"/>
      <c r="D1602" s="11"/>
      <c r="E1602" s="11"/>
      <c r="F1602" s="11"/>
      <c r="G1602" s="11"/>
      <c r="H1602" s="11"/>
      <c r="I1602" s="11"/>
      <c r="J1602" s="11"/>
      <c r="K1602" s="11"/>
      <c r="L1602" s="11"/>
      <c r="M1602" s="11"/>
      <c r="N1602" s="11"/>
      <c r="O1602" s="11"/>
    </row>
    <row r="1603" spans="2:15" ht="11.25" x14ac:dyDescent="0.2">
      <c r="B1603" s="11"/>
      <c r="C1603" s="11"/>
      <c r="D1603" s="11"/>
      <c r="E1603" s="11"/>
      <c r="F1603" s="11"/>
      <c r="G1603" s="11"/>
      <c r="H1603" s="11"/>
      <c r="I1603" s="11"/>
      <c r="J1603" s="11"/>
      <c r="K1603" s="11"/>
      <c r="L1603" s="11"/>
      <c r="M1603" s="11"/>
      <c r="N1603" s="11"/>
      <c r="O1603" s="11"/>
    </row>
    <row r="1604" spans="2:15" ht="11.25" x14ac:dyDescent="0.2">
      <c r="B1604" s="11"/>
      <c r="C1604" s="11"/>
      <c r="D1604" s="11"/>
      <c r="E1604" s="11"/>
      <c r="F1604" s="11"/>
      <c r="G1604" s="11"/>
      <c r="H1604" s="11"/>
      <c r="I1604" s="11"/>
      <c r="J1604" s="11"/>
      <c r="K1604" s="11"/>
      <c r="L1604" s="11"/>
      <c r="M1604" s="11"/>
      <c r="N1604" s="11"/>
      <c r="O1604" s="11"/>
    </row>
    <row r="1605" spans="2:15" ht="11.25" x14ac:dyDescent="0.2">
      <c r="B1605" s="11"/>
      <c r="C1605" s="11"/>
      <c r="D1605" s="11"/>
      <c r="E1605" s="11"/>
      <c r="F1605" s="11"/>
      <c r="G1605" s="11"/>
      <c r="H1605" s="11"/>
      <c r="I1605" s="11"/>
      <c r="J1605" s="11"/>
      <c r="K1605" s="11"/>
      <c r="L1605" s="11"/>
      <c r="M1605" s="11"/>
      <c r="N1605" s="11"/>
      <c r="O1605" s="11"/>
    </row>
    <row r="1606" spans="2:15" ht="11.25" x14ac:dyDescent="0.2">
      <c r="B1606" s="11"/>
      <c r="C1606" s="11"/>
      <c r="D1606" s="11"/>
      <c r="E1606" s="11"/>
      <c r="F1606" s="11"/>
      <c r="G1606" s="11"/>
      <c r="H1606" s="11"/>
      <c r="I1606" s="11"/>
      <c r="J1606" s="11"/>
      <c r="K1606" s="11"/>
      <c r="L1606" s="11"/>
      <c r="M1606" s="11"/>
      <c r="N1606" s="11"/>
      <c r="O1606" s="11"/>
    </row>
    <row r="1607" spans="2:15" ht="11.25" x14ac:dyDescent="0.2">
      <c r="B1607" s="11"/>
      <c r="C1607" s="11"/>
      <c r="D1607" s="11"/>
      <c r="E1607" s="11"/>
      <c r="F1607" s="11"/>
      <c r="G1607" s="11"/>
      <c r="H1607" s="11"/>
      <c r="I1607" s="11"/>
      <c r="J1607" s="11"/>
      <c r="K1607" s="11"/>
      <c r="L1607" s="11"/>
      <c r="M1607" s="11"/>
      <c r="N1607" s="11"/>
      <c r="O1607" s="11"/>
    </row>
    <row r="1608" spans="2:15" ht="11.25" x14ac:dyDescent="0.2">
      <c r="B1608" s="11"/>
      <c r="C1608" s="11"/>
      <c r="D1608" s="11"/>
      <c r="E1608" s="11"/>
      <c r="F1608" s="11"/>
      <c r="G1608" s="11"/>
      <c r="H1608" s="11"/>
      <c r="I1608" s="11"/>
      <c r="J1608" s="11"/>
      <c r="K1608" s="11"/>
      <c r="L1608" s="11"/>
      <c r="M1608" s="11"/>
      <c r="N1608" s="11"/>
      <c r="O1608" s="11"/>
    </row>
    <row r="1609" spans="2:15" ht="11.25" x14ac:dyDescent="0.2">
      <c r="B1609" s="11"/>
      <c r="C1609" s="11"/>
      <c r="D1609" s="11"/>
      <c r="E1609" s="11"/>
      <c r="F1609" s="11"/>
      <c r="G1609" s="11"/>
      <c r="H1609" s="11"/>
      <c r="I1609" s="11"/>
      <c r="J1609" s="11"/>
      <c r="K1609" s="11"/>
      <c r="L1609" s="11"/>
      <c r="M1609" s="11"/>
      <c r="N1609" s="11"/>
      <c r="O1609" s="11"/>
    </row>
    <row r="1610" spans="2:15" ht="11.25" x14ac:dyDescent="0.2">
      <c r="B1610" s="11"/>
      <c r="C1610" s="11"/>
      <c r="D1610" s="11"/>
      <c r="E1610" s="11"/>
      <c r="F1610" s="11"/>
      <c r="G1610" s="11"/>
      <c r="H1610" s="11"/>
      <c r="I1610" s="11"/>
      <c r="J1610" s="11"/>
      <c r="K1610" s="11"/>
      <c r="L1610" s="11"/>
      <c r="M1610" s="11"/>
      <c r="N1610" s="11"/>
      <c r="O1610" s="11"/>
    </row>
    <row r="1611" spans="2:15" ht="11.25" x14ac:dyDescent="0.2">
      <c r="B1611" s="11"/>
      <c r="C1611" s="11"/>
      <c r="D1611" s="11"/>
      <c r="E1611" s="11"/>
      <c r="F1611" s="11"/>
      <c r="G1611" s="11"/>
      <c r="H1611" s="11"/>
      <c r="I1611" s="11"/>
      <c r="J1611" s="11"/>
      <c r="K1611" s="11"/>
      <c r="L1611" s="11"/>
      <c r="M1611" s="11"/>
      <c r="N1611" s="11"/>
      <c r="O1611" s="11"/>
    </row>
    <row r="1612" spans="2:15" ht="11.25" x14ac:dyDescent="0.2">
      <c r="B1612" s="11"/>
      <c r="C1612" s="11"/>
      <c r="D1612" s="11"/>
      <c r="E1612" s="11"/>
      <c r="F1612" s="11"/>
      <c r="G1612" s="11"/>
      <c r="H1612" s="11"/>
      <c r="I1612" s="11"/>
      <c r="J1612" s="11"/>
      <c r="K1612" s="11"/>
      <c r="L1612" s="11"/>
      <c r="M1612" s="11"/>
      <c r="N1612" s="11"/>
      <c r="O1612" s="11"/>
    </row>
    <row r="1613" spans="2:15" ht="11.25" x14ac:dyDescent="0.2">
      <c r="B1613" s="11"/>
      <c r="C1613" s="11"/>
      <c r="D1613" s="11"/>
      <c r="E1613" s="11"/>
      <c r="F1613" s="11"/>
      <c r="G1613" s="11"/>
      <c r="H1613" s="11"/>
      <c r="I1613" s="11"/>
      <c r="J1613" s="11"/>
      <c r="K1613" s="11"/>
      <c r="L1613" s="11"/>
      <c r="M1613" s="11"/>
      <c r="N1613" s="11"/>
      <c r="O1613" s="11"/>
    </row>
    <row r="1614" spans="2:15" ht="11.25" x14ac:dyDescent="0.2">
      <c r="B1614" s="11"/>
      <c r="C1614" s="11"/>
      <c r="D1614" s="11"/>
      <c r="E1614" s="11"/>
      <c r="F1614" s="11"/>
      <c r="G1614" s="11"/>
      <c r="H1614" s="11"/>
      <c r="I1614" s="11"/>
      <c r="J1614" s="11"/>
      <c r="K1614" s="11"/>
      <c r="L1614" s="11"/>
      <c r="M1614" s="11"/>
      <c r="N1614" s="11"/>
      <c r="O1614" s="11"/>
    </row>
    <row r="1615" spans="2:15" ht="11.25" x14ac:dyDescent="0.2">
      <c r="B1615" s="11"/>
      <c r="C1615" s="11"/>
      <c r="D1615" s="11"/>
      <c r="E1615" s="11"/>
      <c r="F1615" s="11"/>
      <c r="G1615" s="11"/>
      <c r="H1615" s="11"/>
      <c r="I1615" s="11"/>
      <c r="J1615" s="11"/>
      <c r="K1615" s="11"/>
      <c r="L1615" s="11"/>
      <c r="M1615" s="11"/>
      <c r="N1615" s="11"/>
      <c r="O1615" s="11"/>
    </row>
    <row r="1616" spans="2:15" ht="11.25" x14ac:dyDescent="0.2">
      <c r="B1616" s="11"/>
      <c r="C1616" s="11"/>
      <c r="D1616" s="11"/>
      <c r="E1616" s="11"/>
      <c r="F1616" s="11"/>
      <c r="G1616" s="11"/>
      <c r="H1616" s="11"/>
      <c r="I1616" s="11"/>
      <c r="J1616" s="11"/>
      <c r="K1616" s="11"/>
      <c r="L1616" s="11"/>
      <c r="M1616" s="11"/>
      <c r="N1616" s="11"/>
      <c r="O1616" s="11"/>
    </row>
    <row r="1617" spans="2:15" ht="11.25" x14ac:dyDescent="0.2">
      <c r="B1617" s="11"/>
      <c r="C1617" s="11"/>
      <c r="D1617" s="11"/>
      <c r="E1617" s="11"/>
      <c r="F1617" s="11"/>
      <c r="G1617" s="11"/>
      <c r="H1617" s="11"/>
      <c r="I1617" s="11"/>
      <c r="J1617" s="11"/>
      <c r="K1617" s="11"/>
      <c r="L1617" s="11"/>
      <c r="M1617" s="11"/>
      <c r="N1617" s="11"/>
      <c r="O1617" s="11"/>
    </row>
    <row r="1618" spans="2:15" ht="11.25" x14ac:dyDescent="0.2">
      <c r="B1618" s="11"/>
      <c r="C1618" s="11"/>
      <c r="D1618" s="11"/>
      <c r="E1618" s="11"/>
      <c r="F1618" s="11"/>
      <c r="G1618" s="11"/>
      <c r="H1618" s="11"/>
      <c r="I1618" s="11"/>
      <c r="J1618" s="11"/>
      <c r="K1618" s="11"/>
      <c r="L1618" s="11"/>
      <c r="M1618" s="11"/>
      <c r="N1618" s="11"/>
      <c r="O1618" s="11"/>
    </row>
    <row r="1619" spans="2:15" ht="11.25" x14ac:dyDescent="0.2">
      <c r="B1619" s="11"/>
      <c r="C1619" s="11"/>
      <c r="D1619" s="11"/>
      <c r="E1619" s="11"/>
      <c r="F1619" s="11"/>
      <c r="G1619" s="11"/>
      <c r="H1619" s="11"/>
      <c r="I1619" s="11"/>
      <c r="J1619" s="11"/>
      <c r="K1619" s="11"/>
      <c r="L1619" s="11"/>
      <c r="M1619" s="11"/>
      <c r="N1619" s="11"/>
      <c r="O1619" s="11"/>
    </row>
    <row r="1620" spans="2:15" ht="11.25" x14ac:dyDescent="0.2">
      <c r="B1620" s="11"/>
      <c r="C1620" s="11"/>
      <c r="D1620" s="11"/>
      <c r="E1620" s="11"/>
      <c r="F1620" s="11"/>
      <c r="G1620" s="11"/>
      <c r="H1620" s="11"/>
      <c r="I1620" s="11"/>
      <c r="J1620" s="11"/>
      <c r="K1620" s="11"/>
      <c r="L1620" s="11"/>
      <c r="M1620" s="11"/>
      <c r="N1620" s="11"/>
      <c r="O1620" s="11"/>
    </row>
    <row r="1621" spans="2:15" ht="11.25" x14ac:dyDescent="0.2">
      <c r="B1621" s="11"/>
      <c r="C1621" s="11"/>
      <c r="D1621" s="11"/>
      <c r="E1621" s="11"/>
      <c r="F1621" s="11"/>
      <c r="G1621" s="11"/>
      <c r="H1621" s="11"/>
      <c r="I1621" s="11"/>
      <c r="J1621" s="11"/>
      <c r="K1621" s="11"/>
      <c r="L1621" s="11"/>
      <c r="M1621" s="11"/>
      <c r="N1621" s="11"/>
      <c r="O1621" s="11"/>
    </row>
    <row r="1622" spans="2:15" ht="11.25" x14ac:dyDescent="0.2">
      <c r="B1622" s="11"/>
      <c r="C1622" s="11"/>
      <c r="D1622" s="11"/>
      <c r="E1622" s="11"/>
      <c r="F1622" s="11"/>
      <c r="G1622" s="11"/>
      <c r="H1622" s="11"/>
      <c r="I1622" s="11"/>
      <c r="J1622" s="11"/>
      <c r="K1622" s="11"/>
      <c r="L1622" s="11"/>
      <c r="M1622" s="11"/>
      <c r="N1622" s="11"/>
      <c r="O1622" s="11"/>
    </row>
    <row r="1623" spans="2:15" ht="11.25" x14ac:dyDescent="0.2">
      <c r="B1623" s="11"/>
      <c r="C1623" s="11"/>
      <c r="D1623" s="11"/>
      <c r="E1623" s="11"/>
      <c r="F1623" s="11"/>
      <c r="G1623" s="11"/>
      <c r="H1623" s="11"/>
      <c r="I1623" s="11"/>
      <c r="J1623" s="11"/>
      <c r="K1623" s="11"/>
      <c r="L1623" s="11"/>
      <c r="M1623" s="11"/>
      <c r="N1623" s="11"/>
      <c r="O1623" s="11"/>
    </row>
    <row r="1624" spans="2:15" ht="11.25" x14ac:dyDescent="0.2">
      <c r="B1624" s="11"/>
      <c r="C1624" s="11"/>
      <c r="D1624" s="11"/>
      <c r="E1624" s="11"/>
      <c r="F1624" s="11"/>
      <c r="G1624" s="11"/>
      <c r="H1624" s="11"/>
      <c r="I1624" s="11"/>
      <c r="J1624" s="11"/>
      <c r="K1624" s="11"/>
      <c r="L1624" s="11"/>
      <c r="M1624" s="11"/>
      <c r="N1624" s="11"/>
      <c r="O1624" s="11"/>
    </row>
    <row r="1625" spans="2:15" ht="11.25" x14ac:dyDescent="0.2">
      <c r="B1625" s="11"/>
      <c r="C1625" s="11"/>
      <c r="D1625" s="11"/>
      <c r="E1625" s="11"/>
      <c r="F1625" s="11"/>
      <c r="G1625" s="11"/>
      <c r="H1625" s="11"/>
      <c r="I1625" s="11"/>
      <c r="J1625" s="11"/>
      <c r="K1625" s="11"/>
      <c r="L1625" s="11"/>
      <c r="M1625" s="11"/>
      <c r="N1625" s="11"/>
      <c r="O1625" s="11"/>
    </row>
    <row r="1626" spans="2:15" ht="11.25" x14ac:dyDescent="0.2">
      <c r="B1626" s="11"/>
      <c r="C1626" s="11"/>
      <c r="D1626" s="11"/>
      <c r="E1626" s="11"/>
      <c r="F1626" s="11"/>
      <c r="G1626" s="11"/>
      <c r="H1626" s="11"/>
      <c r="I1626" s="11"/>
      <c r="J1626" s="11"/>
      <c r="K1626" s="11"/>
      <c r="L1626" s="11"/>
      <c r="M1626" s="11"/>
      <c r="N1626" s="11"/>
      <c r="O1626" s="11"/>
    </row>
    <row r="1627" spans="2:15" ht="11.25" x14ac:dyDescent="0.2">
      <c r="B1627" s="11"/>
      <c r="C1627" s="11"/>
      <c r="D1627" s="11"/>
      <c r="E1627" s="11"/>
      <c r="F1627" s="11"/>
      <c r="G1627" s="11"/>
      <c r="H1627" s="11"/>
      <c r="I1627" s="11"/>
      <c r="J1627" s="11"/>
      <c r="K1627" s="11"/>
      <c r="L1627" s="11"/>
      <c r="M1627" s="11"/>
      <c r="N1627" s="11"/>
      <c r="O1627" s="11"/>
    </row>
    <row r="1628" spans="2:15" ht="11.25" x14ac:dyDescent="0.2">
      <c r="B1628" s="11"/>
      <c r="C1628" s="11"/>
      <c r="D1628" s="11"/>
      <c r="E1628" s="11"/>
      <c r="F1628" s="11"/>
      <c r="G1628" s="11"/>
      <c r="H1628" s="11"/>
      <c r="I1628" s="11"/>
      <c r="J1628" s="11"/>
      <c r="K1628" s="11"/>
      <c r="L1628" s="11"/>
      <c r="M1628" s="11"/>
      <c r="N1628" s="11"/>
      <c r="O1628" s="11"/>
    </row>
    <row r="1629" spans="2:15" ht="11.25" x14ac:dyDescent="0.2">
      <c r="B1629" s="11"/>
      <c r="C1629" s="11"/>
      <c r="D1629" s="11"/>
      <c r="E1629" s="11"/>
      <c r="F1629" s="11"/>
      <c r="G1629" s="11"/>
      <c r="H1629" s="11"/>
      <c r="I1629" s="11"/>
      <c r="J1629" s="11"/>
      <c r="K1629" s="11"/>
      <c r="L1629" s="11"/>
      <c r="M1629" s="11"/>
      <c r="N1629" s="11"/>
      <c r="O1629" s="11"/>
    </row>
    <row r="1630" spans="2:15" ht="11.25" x14ac:dyDescent="0.2">
      <c r="B1630" s="11"/>
      <c r="C1630" s="11"/>
      <c r="D1630" s="11"/>
      <c r="E1630" s="11"/>
      <c r="F1630" s="11"/>
      <c r="G1630" s="11"/>
      <c r="H1630" s="11"/>
      <c r="I1630" s="11"/>
      <c r="J1630" s="11"/>
      <c r="K1630" s="11"/>
      <c r="L1630" s="11"/>
      <c r="M1630" s="11"/>
      <c r="N1630" s="11"/>
      <c r="O1630" s="11"/>
    </row>
    <row r="1631" spans="2:15" ht="11.25" x14ac:dyDescent="0.2">
      <c r="B1631" s="11"/>
      <c r="C1631" s="11"/>
      <c r="D1631" s="11"/>
      <c r="E1631" s="11"/>
      <c r="F1631" s="11"/>
      <c r="G1631" s="11"/>
      <c r="H1631" s="11"/>
      <c r="I1631" s="11"/>
      <c r="J1631" s="11"/>
      <c r="K1631" s="11"/>
      <c r="L1631" s="11"/>
      <c r="M1631" s="11"/>
      <c r="N1631" s="11"/>
      <c r="O1631" s="11"/>
    </row>
    <row r="1632" spans="2:15" ht="11.25" x14ac:dyDescent="0.2">
      <c r="B1632" s="11"/>
      <c r="C1632" s="11"/>
      <c r="D1632" s="11"/>
      <c r="E1632" s="11"/>
      <c r="F1632" s="11"/>
      <c r="G1632" s="11"/>
      <c r="H1632" s="11"/>
      <c r="I1632" s="11"/>
      <c r="J1632" s="11"/>
      <c r="K1632" s="11"/>
      <c r="L1632" s="11"/>
      <c r="M1632" s="11"/>
      <c r="N1632" s="11"/>
      <c r="O1632" s="11"/>
    </row>
    <row r="1633" spans="2:15" ht="11.25" x14ac:dyDescent="0.2">
      <c r="B1633" s="11"/>
      <c r="C1633" s="11"/>
      <c r="D1633" s="11"/>
      <c r="E1633" s="11"/>
      <c r="F1633" s="11"/>
      <c r="G1633" s="11"/>
      <c r="H1633" s="11"/>
      <c r="I1633" s="11"/>
      <c r="J1633" s="11"/>
      <c r="K1633" s="11"/>
      <c r="L1633" s="11"/>
      <c r="M1633" s="11"/>
      <c r="N1633" s="11"/>
      <c r="O1633" s="11"/>
    </row>
    <row r="1634" spans="2:15" ht="11.25" x14ac:dyDescent="0.2">
      <c r="B1634" s="11"/>
      <c r="C1634" s="11"/>
      <c r="D1634" s="11"/>
      <c r="E1634" s="11"/>
      <c r="F1634" s="11"/>
      <c r="G1634" s="11"/>
      <c r="H1634" s="11"/>
      <c r="I1634" s="11"/>
      <c r="J1634" s="11"/>
      <c r="K1634" s="11"/>
      <c r="L1634" s="11"/>
      <c r="M1634" s="11"/>
      <c r="N1634" s="11"/>
      <c r="O1634" s="11"/>
    </row>
    <row r="1635" spans="2:15" ht="11.25" x14ac:dyDescent="0.2">
      <c r="B1635" s="11"/>
      <c r="C1635" s="11"/>
      <c r="D1635" s="11"/>
      <c r="E1635" s="11"/>
      <c r="F1635" s="11"/>
      <c r="G1635" s="11"/>
      <c r="H1635" s="11"/>
      <c r="I1635" s="11"/>
      <c r="J1635" s="11"/>
      <c r="K1635" s="11"/>
      <c r="L1635" s="11"/>
      <c r="M1635" s="11"/>
      <c r="N1635" s="11"/>
      <c r="O1635" s="11"/>
    </row>
    <row r="1636" spans="2:15" ht="11.25" x14ac:dyDescent="0.2">
      <c r="B1636" s="11"/>
      <c r="C1636" s="11"/>
      <c r="D1636" s="11"/>
      <c r="E1636" s="11"/>
      <c r="F1636" s="11"/>
      <c r="G1636" s="11"/>
      <c r="H1636" s="11"/>
      <c r="I1636" s="11"/>
      <c r="J1636" s="11"/>
      <c r="K1636" s="11"/>
      <c r="L1636" s="11"/>
      <c r="M1636" s="11"/>
      <c r="N1636" s="11"/>
      <c r="O1636" s="11"/>
    </row>
    <row r="1637" spans="2:15" ht="11.25" x14ac:dyDescent="0.2">
      <c r="B1637" s="11"/>
      <c r="C1637" s="11"/>
      <c r="D1637" s="11"/>
      <c r="E1637" s="11"/>
      <c r="F1637" s="11"/>
      <c r="G1637" s="11"/>
      <c r="H1637" s="11"/>
      <c r="I1637" s="11"/>
      <c r="J1637" s="11"/>
      <c r="K1637" s="11"/>
      <c r="L1637" s="11"/>
      <c r="M1637" s="11"/>
      <c r="N1637" s="11"/>
      <c r="O1637" s="11"/>
    </row>
    <row r="1638" spans="2:15" ht="11.25" x14ac:dyDescent="0.2">
      <c r="B1638" s="11"/>
      <c r="C1638" s="11"/>
      <c r="D1638" s="11"/>
      <c r="E1638" s="11"/>
      <c r="F1638" s="11"/>
      <c r="G1638" s="11"/>
      <c r="H1638" s="11"/>
      <c r="I1638" s="11"/>
      <c r="J1638" s="11"/>
      <c r="K1638" s="11"/>
      <c r="L1638" s="11"/>
      <c r="M1638" s="11"/>
      <c r="N1638" s="11"/>
      <c r="O1638" s="11"/>
    </row>
    <row r="1639" spans="2:15" ht="11.25" x14ac:dyDescent="0.2">
      <c r="B1639" s="11"/>
      <c r="C1639" s="11"/>
      <c r="D1639" s="11"/>
      <c r="E1639" s="11"/>
      <c r="F1639" s="11"/>
      <c r="G1639" s="11"/>
      <c r="H1639" s="11"/>
      <c r="I1639" s="11"/>
      <c r="J1639" s="11"/>
      <c r="K1639" s="11"/>
      <c r="L1639" s="11"/>
      <c r="M1639" s="11"/>
      <c r="N1639" s="11"/>
      <c r="O1639" s="11"/>
    </row>
    <row r="1640" spans="2:15" ht="11.25" x14ac:dyDescent="0.2">
      <c r="B1640" s="11"/>
      <c r="C1640" s="11"/>
      <c r="D1640" s="11"/>
      <c r="E1640" s="11"/>
      <c r="F1640" s="11"/>
      <c r="G1640" s="11"/>
      <c r="H1640" s="11"/>
      <c r="I1640" s="11"/>
      <c r="J1640" s="11"/>
      <c r="K1640" s="11"/>
      <c r="L1640" s="11"/>
      <c r="M1640" s="11"/>
      <c r="N1640" s="11"/>
      <c r="O1640" s="11"/>
    </row>
    <row r="1641" spans="2:15" ht="11.25" x14ac:dyDescent="0.2">
      <c r="B1641" s="11"/>
      <c r="C1641" s="11"/>
      <c r="D1641" s="11"/>
      <c r="E1641" s="11"/>
      <c r="F1641" s="11"/>
      <c r="G1641" s="11"/>
      <c r="H1641" s="11"/>
      <c r="I1641" s="11"/>
      <c r="J1641" s="11"/>
      <c r="K1641" s="11"/>
      <c r="L1641" s="11"/>
      <c r="M1641" s="11"/>
      <c r="N1641" s="11"/>
      <c r="O1641" s="11"/>
    </row>
    <row r="1642" spans="2:15" ht="11.25" x14ac:dyDescent="0.2">
      <c r="B1642" s="11"/>
      <c r="C1642" s="11"/>
      <c r="D1642" s="11"/>
      <c r="E1642" s="11"/>
      <c r="F1642" s="11"/>
      <c r="G1642" s="11"/>
      <c r="H1642" s="11"/>
      <c r="I1642" s="11"/>
      <c r="J1642" s="11"/>
      <c r="K1642" s="11"/>
      <c r="L1642" s="11"/>
      <c r="M1642" s="11"/>
      <c r="N1642" s="11"/>
      <c r="O1642" s="11"/>
    </row>
    <row r="1643" spans="2:15" ht="11.25" x14ac:dyDescent="0.2">
      <c r="B1643" s="11"/>
      <c r="C1643" s="11"/>
      <c r="D1643" s="11"/>
      <c r="E1643" s="11"/>
      <c r="F1643" s="11"/>
      <c r="G1643" s="11"/>
      <c r="H1643" s="11"/>
      <c r="I1643" s="11"/>
      <c r="J1643" s="11"/>
      <c r="K1643" s="11"/>
      <c r="L1643" s="11"/>
      <c r="M1643" s="11"/>
      <c r="N1643" s="11"/>
      <c r="O1643" s="11"/>
    </row>
    <row r="1644" spans="2:15" ht="11.25" x14ac:dyDescent="0.2">
      <c r="B1644" s="11"/>
      <c r="C1644" s="11"/>
      <c r="D1644" s="11"/>
      <c r="E1644" s="11"/>
      <c r="F1644" s="11"/>
      <c r="G1644" s="11"/>
      <c r="H1644" s="11"/>
      <c r="I1644" s="11"/>
      <c r="J1644" s="11"/>
      <c r="K1644" s="11"/>
      <c r="L1644" s="11"/>
      <c r="M1644" s="11"/>
      <c r="N1644" s="11"/>
      <c r="O1644" s="11"/>
    </row>
    <row r="1645" spans="2:15" ht="11.25" x14ac:dyDescent="0.2">
      <c r="B1645" s="11"/>
      <c r="C1645" s="11"/>
      <c r="D1645" s="11"/>
      <c r="E1645" s="11"/>
      <c r="F1645" s="11"/>
      <c r="G1645" s="11"/>
      <c r="H1645" s="11"/>
      <c r="I1645" s="11"/>
      <c r="J1645" s="11"/>
      <c r="K1645" s="11"/>
      <c r="L1645" s="11"/>
      <c r="M1645" s="11"/>
      <c r="N1645" s="11"/>
      <c r="O1645" s="11"/>
    </row>
    <row r="1646" spans="2:15" ht="11.25" x14ac:dyDescent="0.2">
      <c r="B1646" s="11"/>
      <c r="C1646" s="11"/>
      <c r="D1646" s="11"/>
      <c r="E1646" s="11"/>
      <c r="F1646" s="11"/>
      <c r="G1646" s="11"/>
      <c r="H1646" s="11"/>
      <c r="I1646" s="11"/>
      <c r="J1646" s="11"/>
      <c r="K1646" s="11"/>
      <c r="L1646" s="11"/>
      <c r="M1646" s="11"/>
      <c r="N1646" s="11"/>
      <c r="O1646" s="11"/>
    </row>
    <row r="1647" spans="2:15" ht="11.25" x14ac:dyDescent="0.2">
      <c r="B1647" s="11"/>
      <c r="C1647" s="11"/>
      <c r="D1647" s="11"/>
      <c r="E1647" s="11"/>
      <c r="F1647" s="11"/>
      <c r="G1647" s="11"/>
      <c r="H1647" s="11"/>
      <c r="I1647" s="11"/>
      <c r="J1647" s="11"/>
      <c r="K1647" s="11"/>
      <c r="L1647" s="11"/>
      <c r="M1647" s="11"/>
      <c r="N1647" s="11"/>
      <c r="O1647" s="11"/>
    </row>
    <row r="1648" spans="2:15" ht="11.25" x14ac:dyDescent="0.2">
      <c r="B1648" s="11"/>
      <c r="C1648" s="11"/>
      <c r="D1648" s="11"/>
      <c r="E1648" s="11"/>
      <c r="F1648" s="11"/>
      <c r="G1648" s="11"/>
      <c r="H1648" s="11"/>
      <c r="I1648" s="11"/>
      <c r="J1648" s="11"/>
      <c r="K1648" s="11"/>
      <c r="L1648" s="11"/>
      <c r="M1648" s="11"/>
      <c r="N1648" s="11"/>
      <c r="O1648" s="11"/>
    </row>
    <row r="1649" spans="2:15" ht="11.25" x14ac:dyDescent="0.2">
      <c r="B1649" s="11"/>
      <c r="C1649" s="11"/>
      <c r="D1649" s="11"/>
      <c r="E1649" s="11"/>
      <c r="F1649" s="11"/>
      <c r="G1649" s="11"/>
      <c r="H1649" s="11"/>
      <c r="I1649" s="11"/>
      <c r="J1649" s="11"/>
      <c r="K1649" s="11"/>
      <c r="L1649" s="11"/>
      <c r="M1649" s="11"/>
      <c r="N1649" s="11"/>
      <c r="O1649" s="11"/>
    </row>
    <row r="1650" spans="2:15" ht="11.25" x14ac:dyDescent="0.2">
      <c r="B1650" s="11"/>
      <c r="C1650" s="11"/>
      <c r="D1650" s="11"/>
      <c r="E1650" s="11"/>
      <c r="F1650" s="11"/>
      <c r="G1650" s="11"/>
      <c r="H1650" s="11"/>
      <c r="I1650" s="11"/>
      <c r="J1650" s="11"/>
      <c r="K1650" s="11"/>
      <c r="L1650" s="11"/>
      <c r="M1650" s="11"/>
      <c r="N1650" s="11"/>
      <c r="O1650" s="11"/>
    </row>
    <row r="1651" spans="2:15" ht="11.25" x14ac:dyDescent="0.2">
      <c r="B1651" s="11"/>
      <c r="C1651" s="11"/>
      <c r="D1651" s="11"/>
      <c r="E1651" s="11"/>
      <c r="F1651" s="11"/>
      <c r="G1651" s="11"/>
      <c r="H1651" s="11"/>
      <c r="I1651" s="11"/>
      <c r="J1651" s="11"/>
      <c r="K1651" s="11"/>
      <c r="L1651" s="11"/>
      <c r="M1651" s="11"/>
      <c r="N1651" s="11"/>
      <c r="O1651" s="11"/>
    </row>
    <row r="1652" spans="2:15" ht="11.25" x14ac:dyDescent="0.2">
      <c r="B1652" s="11"/>
      <c r="C1652" s="11"/>
      <c r="D1652" s="11"/>
      <c r="E1652" s="11"/>
      <c r="F1652" s="11"/>
      <c r="G1652" s="11"/>
      <c r="H1652" s="11"/>
      <c r="I1652" s="11"/>
      <c r="J1652" s="11"/>
      <c r="K1652" s="11"/>
      <c r="L1652" s="11"/>
      <c r="M1652" s="11"/>
      <c r="N1652" s="11"/>
      <c r="O1652" s="11"/>
    </row>
    <row r="1653" spans="2:15" ht="11.25" x14ac:dyDescent="0.2">
      <c r="B1653" s="11"/>
      <c r="C1653" s="11"/>
      <c r="D1653" s="11"/>
      <c r="E1653" s="11"/>
      <c r="F1653" s="11"/>
      <c r="G1653" s="11"/>
      <c r="H1653" s="11"/>
      <c r="I1653" s="11"/>
      <c r="J1653" s="11"/>
      <c r="K1653" s="11"/>
      <c r="L1653" s="11"/>
      <c r="M1653" s="11"/>
      <c r="N1653" s="11"/>
      <c r="O1653" s="11"/>
    </row>
    <row r="1654" spans="2:15" ht="11.25" x14ac:dyDescent="0.2">
      <c r="B1654" s="11"/>
      <c r="C1654" s="11"/>
      <c r="D1654" s="11"/>
      <c r="E1654" s="11"/>
      <c r="F1654" s="11"/>
      <c r="G1654" s="11"/>
      <c r="H1654" s="11"/>
      <c r="I1654" s="11"/>
      <c r="J1654" s="11"/>
      <c r="K1654" s="11"/>
      <c r="L1654" s="11"/>
      <c r="M1654" s="11"/>
      <c r="N1654" s="11"/>
      <c r="O1654" s="11"/>
    </row>
    <row r="1655" spans="2:15" ht="11.25" x14ac:dyDescent="0.2">
      <c r="B1655" s="11"/>
      <c r="C1655" s="11"/>
      <c r="D1655" s="11"/>
      <c r="E1655" s="11"/>
      <c r="F1655" s="11"/>
      <c r="G1655" s="11"/>
      <c r="H1655" s="11"/>
      <c r="I1655" s="11"/>
      <c r="J1655" s="11"/>
      <c r="K1655" s="11"/>
      <c r="L1655" s="11"/>
      <c r="M1655" s="11"/>
      <c r="N1655" s="11"/>
      <c r="O1655" s="11"/>
    </row>
    <row r="1656" spans="2:15" ht="11.25" x14ac:dyDescent="0.2">
      <c r="B1656" s="11"/>
      <c r="C1656" s="11"/>
      <c r="D1656" s="11"/>
      <c r="E1656" s="11"/>
      <c r="F1656" s="11"/>
      <c r="G1656" s="11"/>
      <c r="H1656" s="11"/>
      <c r="I1656" s="11"/>
      <c r="J1656" s="11"/>
      <c r="K1656" s="11"/>
      <c r="L1656" s="11"/>
      <c r="M1656" s="11"/>
      <c r="N1656" s="11"/>
      <c r="O1656" s="11"/>
    </row>
    <row r="1657" spans="2:15" ht="11.25" x14ac:dyDescent="0.2">
      <c r="B1657" s="11"/>
      <c r="C1657" s="11"/>
      <c r="D1657" s="11"/>
      <c r="E1657" s="11"/>
      <c r="F1657" s="11"/>
      <c r="G1657" s="11"/>
      <c r="H1657" s="11"/>
      <c r="I1657" s="11"/>
      <c r="J1657" s="11"/>
      <c r="K1657" s="11"/>
      <c r="L1657" s="11"/>
      <c r="M1657" s="11"/>
      <c r="N1657" s="11"/>
      <c r="O1657" s="11"/>
    </row>
    <row r="1658" spans="2:15" ht="11.25" x14ac:dyDescent="0.2">
      <c r="B1658" s="11"/>
      <c r="C1658" s="11"/>
      <c r="D1658" s="11"/>
      <c r="E1658" s="11"/>
      <c r="F1658" s="11"/>
      <c r="G1658" s="11"/>
      <c r="H1658" s="11"/>
      <c r="I1658" s="11"/>
      <c r="J1658" s="11"/>
      <c r="K1658" s="11"/>
      <c r="L1658" s="11"/>
      <c r="M1658" s="11"/>
      <c r="N1658" s="11"/>
      <c r="O1658" s="11"/>
    </row>
    <row r="1659" spans="2:15" ht="11.25" x14ac:dyDescent="0.2">
      <c r="B1659" s="11"/>
      <c r="C1659" s="11"/>
      <c r="D1659" s="11"/>
      <c r="E1659" s="11"/>
      <c r="F1659" s="11"/>
      <c r="G1659" s="11"/>
      <c r="H1659" s="11"/>
      <c r="I1659" s="11"/>
      <c r="J1659" s="11"/>
      <c r="K1659" s="11"/>
      <c r="L1659" s="11"/>
      <c r="M1659" s="11"/>
      <c r="N1659" s="11"/>
      <c r="O1659" s="11"/>
    </row>
    <row r="1660" spans="2:15" ht="11.25" x14ac:dyDescent="0.2">
      <c r="B1660" s="11"/>
      <c r="C1660" s="11"/>
      <c r="D1660" s="11"/>
      <c r="E1660" s="11"/>
      <c r="F1660" s="11"/>
      <c r="G1660" s="11"/>
      <c r="H1660" s="11"/>
      <c r="I1660" s="11"/>
      <c r="J1660" s="11"/>
      <c r="K1660" s="11"/>
      <c r="L1660" s="11"/>
      <c r="M1660" s="11"/>
      <c r="N1660" s="11"/>
      <c r="O1660" s="11"/>
    </row>
    <row r="1661" spans="2:15" ht="11.25" x14ac:dyDescent="0.2">
      <c r="B1661" s="11"/>
      <c r="C1661" s="11"/>
      <c r="D1661" s="11"/>
      <c r="E1661" s="11"/>
      <c r="F1661" s="11"/>
      <c r="G1661" s="11"/>
      <c r="H1661" s="11"/>
      <c r="I1661" s="11"/>
      <c r="J1661" s="11"/>
      <c r="K1661" s="11"/>
      <c r="L1661" s="11"/>
      <c r="M1661" s="11"/>
      <c r="N1661" s="11"/>
      <c r="O1661" s="11"/>
    </row>
    <row r="1662" spans="2:15" ht="11.25" x14ac:dyDescent="0.2">
      <c r="B1662" s="11"/>
      <c r="C1662" s="11"/>
      <c r="D1662" s="11"/>
      <c r="E1662" s="11"/>
      <c r="F1662" s="11"/>
      <c r="G1662" s="11"/>
      <c r="H1662" s="11"/>
      <c r="I1662" s="11"/>
      <c r="J1662" s="11"/>
      <c r="K1662" s="11"/>
      <c r="L1662" s="11"/>
      <c r="M1662" s="11"/>
      <c r="N1662" s="11"/>
      <c r="O1662" s="11"/>
    </row>
    <row r="1663" spans="2:15" ht="11.25" x14ac:dyDescent="0.2">
      <c r="B1663" s="11"/>
      <c r="C1663" s="11"/>
      <c r="D1663" s="11"/>
      <c r="E1663" s="11"/>
      <c r="F1663" s="11"/>
      <c r="G1663" s="11"/>
      <c r="H1663" s="11"/>
      <c r="I1663" s="11"/>
      <c r="J1663" s="11"/>
      <c r="K1663" s="11"/>
      <c r="L1663" s="11"/>
      <c r="M1663" s="11"/>
      <c r="N1663" s="11"/>
      <c r="O1663" s="11"/>
    </row>
    <row r="1664" spans="2:15" ht="11.25" x14ac:dyDescent="0.2">
      <c r="B1664" s="11"/>
      <c r="C1664" s="11"/>
      <c r="D1664" s="11"/>
      <c r="E1664" s="11"/>
      <c r="F1664" s="11"/>
      <c r="G1664" s="11"/>
      <c r="H1664" s="11"/>
      <c r="I1664" s="11"/>
      <c r="J1664" s="11"/>
      <c r="K1664" s="11"/>
      <c r="L1664" s="11"/>
      <c r="M1664" s="11"/>
      <c r="N1664" s="11"/>
      <c r="O1664" s="11"/>
    </row>
    <row r="1665" spans="2:15" ht="11.25" x14ac:dyDescent="0.2">
      <c r="B1665" s="11"/>
      <c r="C1665" s="11"/>
      <c r="D1665" s="11"/>
      <c r="E1665" s="11"/>
      <c r="F1665" s="11"/>
      <c r="G1665" s="11"/>
      <c r="H1665" s="11"/>
      <c r="I1665" s="11"/>
      <c r="J1665" s="11"/>
      <c r="K1665" s="11"/>
      <c r="L1665" s="11"/>
      <c r="M1665" s="11"/>
      <c r="N1665" s="11"/>
      <c r="O1665" s="11"/>
    </row>
    <row r="1666" spans="2:15" ht="11.25" x14ac:dyDescent="0.2">
      <c r="B1666" s="11"/>
      <c r="C1666" s="11"/>
      <c r="D1666" s="11"/>
      <c r="E1666" s="11"/>
      <c r="F1666" s="11"/>
      <c r="G1666" s="11"/>
      <c r="H1666" s="11"/>
      <c r="I1666" s="11"/>
      <c r="J1666" s="11"/>
      <c r="K1666" s="11"/>
      <c r="L1666" s="11"/>
      <c r="M1666" s="11"/>
      <c r="N1666" s="11"/>
      <c r="O1666" s="11"/>
    </row>
    <row r="1667" spans="2:15" ht="11.25" x14ac:dyDescent="0.2">
      <c r="B1667" s="11"/>
      <c r="C1667" s="11"/>
      <c r="D1667" s="11"/>
      <c r="E1667" s="11"/>
      <c r="F1667" s="11"/>
      <c r="G1667" s="11"/>
      <c r="H1667" s="11"/>
      <c r="I1667" s="11"/>
      <c r="J1667" s="11"/>
      <c r="K1667" s="11"/>
      <c r="L1667" s="11"/>
      <c r="M1667" s="11"/>
      <c r="N1667" s="11"/>
      <c r="O1667" s="11"/>
    </row>
    <row r="1668" spans="2:15" ht="11.25" x14ac:dyDescent="0.2">
      <c r="B1668" s="11"/>
      <c r="C1668" s="11"/>
      <c r="D1668" s="11"/>
      <c r="E1668" s="11"/>
      <c r="F1668" s="11"/>
      <c r="G1668" s="11"/>
      <c r="H1668" s="11"/>
      <c r="I1668" s="11"/>
      <c r="J1668" s="11"/>
      <c r="K1668" s="11"/>
      <c r="L1668" s="11"/>
      <c r="M1668" s="11"/>
      <c r="N1668" s="11"/>
      <c r="O1668" s="11"/>
    </row>
    <row r="1669" spans="2:15" ht="11.25" x14ac:dyDescent="0.2">
      <c r="B1669" s="11"/>
      <c r="C1669" s="11"/>
      <c r="D1669" s="11"/>
      <c r="E1669" s="11"/>
      <c r="F1669" s="11"/>
      <c r="G1669" s="11"/>
      <c r="H1669" s="11"/>
      <c r="I1669" s="11"/>
      <c r="J1669" s="11"/>
      <c r="K1669" s="11"/>
      <c r="L1669" s="11"/>
      <c r="M1669" s="11"/>
      <c r="N1669" s="11"/>
      <c r="O1669" s="11"/>
    </row>
    <row r="1670" spans="2:15" ht="11.25" x14ac:dyDescent="0.2">
      <c r="B1670" s="11"/>
      <c r="C1670" s="11"/>
      <c r="D1670" s="11"/>
      <c r="E1670" s="11"/>
      <c r="F1670" s="11"/>
      <c r="G1670" s="11"/>
      <c r="H1670" s="11"/>
      <c r="I1670" s="11"/>
      <c r="J1670" s="11"/>
      <c r="K1670" s="11"/>
      <c r="L1670" s="11"/>
      <c r="M1670" s="11"/>
      <c r="N1670" s="11"/>
      <c r="O1670" s="11"/>
    </row>
    <row r="1671" spans="2:15" ht="11.25" x14ac:dyDescent="0.2">
      <c r="B1671" s="11"/>
      <c r="C1671" s="11"/>
      <c r="D1671" s="11"/>
      <c r="E1671" s="11"/>
      <c r="F1671" s="11"/>
      <c r="G1671" s="11"/>
      <c r="H1671" s="11"/>
      <c r="I1671" s="11"/>
      <c r="J1671" s="11"/>
      <c r="K1671" s="11"/>
      <c r="L1671" s="11"/>
      <c r="M1671" s="11"/>
      <c r="N1671" s="11"/>
      <c r="O1671" s="11"/>
    </row>
    <row r="1672" spans="2:15" ht="11.25" x14ac:dyDescent="0.2">
      <c r="B1672" s="11"/>
      <c r="C1672" s="11"/>
      <c r="D1672" s="11"/>
      <c r="E1672" s="11"/>
      <c r="F1672" s="11"/>
      <c r="G1672" s="11"/>
      <c r="H1672" s="11"/>
      <c r="I1672" s="11"/>
      <c r="J1672" s="11"/>
      <c r="K1672" s="11"/>
      <c r="L1672" s="11"/>
      <c r="M1672" s="11"/>
      <c r="N1672" s="11"/>
      <c r="O1672" s="11"/>
    </row>
    <row r="1673" spans="2:15" ht="11.25" x14ac:dyDescent="0.2">
      <c r="B1673" s="11"/>
      <c r="C1673" s="11"/>
      <c r="D1673" s="11"/>
      <c r="E1673" s="11"/>
      <c r="F1673" s="11"/>
      <c r="G1673" s="11"/>
      <c r="H1673" s="11"/>
      <c r="I1673" s="11"/>
      <c r="J1673" s="11"/>
      <c r="K1673" s="11"/>
      <c r="L1673" s="11"/>
      <c r="M1673" s="11"/>
      <c r="N1673" s="11"/>
      <c r="O1673" s="11"/>
    </row>
    <row r="1674" spans="2:15" ht="11.25" x14ac:dyDescent="0.2">
      <c r="B1674" s="11"/>
      <c r="C1674" s="11"/>
      <c r="D1674" s="11"/>
      <c r="E1674" s="11"/>
      <c r="F1674" s="11"/>
      <c r="G1674" s="11"/>
      <c r="H1674" s="11"/>
      <c r="I1674" s="11"/>
      <c r="J1674" s="11"/>
      <c r="K1674" s="11"/>
      <c r="L1674" s="11"/>
      <c r="M1674" s="11"/>
      <c r="N1674" s="11"/>
      <c r="O1674" s="11"/>
    </row>
    <row r="1675" spans="2:15" ht="11.25" x14ac:dyDescent="0.2">
      <c r="B1675" s="11"/>
      <c r="C1675" s="11"/>
      <c r="D1675" s="11"/>
      <c r="E1675" s="11"/>
      <c r="F1675" s="11"/>
      <c r="G1675" s="11"/>
      <c r="H1675" s="11"/>
      <c r="I1675" s="11"/>
      <c r="J1675" s="11"/>
      <c r="K1675" s="11"/>
      <c r="L1675" s="11"/>
      <c r="M1675" s="11"/>
      <c r="N1675" s="11"/>
      <c r="O1675" s="11"/>
    </row>
    <row r="1676" spans="2:15" ht="11.25" x14ac:dyDescent="0.2">
      <c r="B1676" s="11"/>
      <c r="C1676" s="11"/>
      <c r="D1676" s="11"/>
      <c r="E1676" s="11"/>
      <c r="F1676" s="11"/>
      <c r="G1676" s="11"/>
      <c r="H1676" s="11"/>
      <c r="I1676" s="11"/>
      <c r="J1676" s="11"/>
      <c r="K1676" s="11"/>
      <c r="L1676" s="11"/>
      <c r="M1676" s="11"/>
      <c r="N1676" s="11"/>
      <c r="O1676" s="11"/>
    </row>
    <row r="1677" spans="2:15" ht="11.25" x14ac:dyDescent="0.2">
      <c r="B1677" s="11"/>
      <c r="C1677" s="11"/>
      <c r="D1677" s="11"/>
      <c r="E1677" s="11"/>
      <c r="F1677" s="11"/>
      <c r="G1677" s="11"/>
      <c r="H1677" s="11"/>
      <c r="I1677" s="11"/>
      <c r="J1677" s="11"/>
      <c r="K1677" s="11"/>
      <c r="L1677" s="11"/>
      <c r="M1677" s="11"/>
      <c r="N1677" s="11"/>
      <c r="O1677" s="11"/>
    </row>
    <row r="1678" spans="2:15" ht="11.25" x14ac:dyDescent="0.2">
      <c r="B1678" s="11"/>
      <c r="C1678" s="11"/>
      <c r="D1678" s="11"/>
      <c r="E1678" s="11"/>
      <c r="F1678" s="11"/>
      <c r="G1678" s="11"/>
      <c r="H1678" s="11"/>
      <c r="I1678" s="11"/>
      <c r="J1678" s="11"/>
      <c r="K1678" s="11"/>
      <c r="L1678" s="11"/>
      <c r="M1678" s="11"/>
      <c r="N1678" s="11"/>
      <c r="O1678" s="11"/>
    </row>
    <row r="1679" spans="2:15" ht="11.25" x14ac:dyDescent="0.2">
      <c r="B1679" s="11"/>
      <c r="C1679" s="11"/>
      <c r="D1679" s="11"/>
      <c r="E1679" s="11"/>
      <c r="F1679" s="11"/>
      <c r="G1679" s="11"/>
      <c r="H1679" s="11"/>
      <c r="I1679" s="11"/>
      <c r="J1679" s="11"/>
      <c r="K1679" s="11"/>
      <c r="L1679" s="11"/>
      <c r="M1679" s="11"/>
      <c r="N1679" s="11"/>
      <c r="O1679" s="11"/>
    </row>
    <row r="1680" spans="2:15" ht="11.25" x14ac:dyDescent="0.2">
      <c r="B1680" s="11"/>
      <c r="C1680" s="11"/>
      <c r="D1680" s="11"/>
      <c r="E1680" s="11"/>
      <c r="F1680" s="11"/>
      <c r="G1680" s="11"/>
      <c r="H1680" s="11"/>
      <c r="I1680" s="11"/>
      <c r="J1680" s="11"/>
      <c r="K1680" s="11"/>
      <c r="L1680" s="11"/>
      <c r="M1680" s="11"/>
      <c r="N1680" s="11"/>
      <c r="O1680" s="11"/>
    </row>
    <row r="1681" spans="2:15" ht="11.25" x14ac:dyDescent="0.2">
      <c r="B1681" s="11"/>
      <c r="C1681" s="11"/>
      <c r="D1681" s="11"/>
      <c r="E1681" s="11"/>
      <c r="F1681" s="11"/>
      <c r="G1681" s="11"/>
      <c r="H1681" s="11"/>
      <c r="I1681" s="11"/>
      <c r="J1681" s="11"/>
      <c r="K1681" s="11"/>
      <c r="L1681" s="11"/>
      <c r="M1681" s="11"/>
      <c r="N1681" s="11"/>
      <c r="O1681" s="11"/>
    </row>
    <row r="1682" spans="2:15" ht="11.25" x14ac:dyDescent="0.2">
      <c r="B1682" s="11"/>
      <c r="C1682" s="11"/>
      <c r="D1682" s="11"/>
      <c r="E1682" s="11"/>
      <c r="F1682" s="11"/>
      <c r="G1682" s="11"/>
      <c r="H1682" s="11"/>
      <c r="I1682" s="11"/>
      <c r="J1682" s="11"/>
      <c r="K1682" s="11"/>
      <c r="L1682" s="11"/>
      <c r="M1682" s="11"/>
      <c r="N1682" s="11"/>
      <c r="O1682" s="11"/>
    </row>
    <row r="1683" spans="2:15" ht="11.25" x14ac:dyDescent="0.2">
      <c r="B1683" s="11"/>
      <c r="C1683" s="11"/>
      <c r="D1683" s="11"/>
      <c r="E1683" s="11"/>
      <c r="F1683" s="11"/>
      <c r="G1683" s="11"/>
      <c r="H1683" s="11"/>
      <c r="I1683" s="11"/>
      <c r="J1683" s="11"/>
      <c r="K1683" s="11"/>
      <c r="L1683" s="11"/>
      <c r="M1683" s="11"/>
      <c r="N1683" s="11"/>
      <c r="O1683" s="11"/>
    </row>
    <row r="1684" spans="2:15" ht="11.25" x14ac:dyDescent="0.2">
      <c r="B1684" s="11"/>
      <c r="C1684" s="11"/>
      <c r="D1684" s="11"/>
      <c r="E1684" s="11"/>
      <c r="F1684" s="11"/>
      <c r="G1684" s="11"/>
      <c r="H1684" s="11"/>
      <c r="I1684" s="11"/>
      <c r="J1684" s="11"/>
      <c r="K1684" s="11"/>
      <c r="L1684" s="11"/>
      <c r="M1684" s="11"/>
      <c r="N1684" s="11"/>
      <c r="O1684" s="11"/>
    </row>
    <row r="1685" spans="2:15" ht="11.25" x14ac:dyDescent="0.2">
      <c r="B1685" s="11"/>
      <c r="C1685" s="11"/>
      <c r="D1685" s="11"/>
      <c r="E1685" s="11"/>
      <c r="F1685" s="11"/>
      <c r="G1685" s="11"/>
      <c r="H1685" s="11"/>
      <c r="I1685" s="11"/>
      <c r="J1685" s="11"/>
      <c r="K1685" s="11"/>
      <c r="L1685" s="11"/>
      <c r="M1685" s="11"/>
      <c r="N1685" s="11"/>
      <c r="O1685" s="11"/>
    </row>
    <row r="1686" spans="2:15" ht="11.25" x14ac:dyDescent="0.2">
      <c r="B1686" s="11"/>
      <c r="C1686" s="11"/>
      <c r="D1686" s="11"/>
      <c r="E1686" s="11"/>
      <c r="F1686" s="11"/>
      <c r="G1686" s="11"/>
      <c r="H1686" s="11"/>
      <c r="I1686" s="11"/>
      <c r="J1686" s="11"/>
      <c r="K1686" s="11"/>
      <c r="L1686" s="11"/>
      <c r="M1686" s="11"/>
      <c r="N1686" s="11"/>
      <c r="O1686" s="11"/>
    </row>
    <row r="1687" spans="2:15" ht="11.25" x14ac:dyDescent="0.2">
      <c r="B1687" s="11"/>
      <c r="C1687" s="11"/>
      <c r="D1687" s="11"/>
      <c r="E1687" s="11"/>
      <c r="F1687" s="11"/>
      <c r="G1687" s="11"/>
      <c r="H1687" s="11"/>
      <c r="I1687" s="11"/>
      <c r="J1687" s="11"/>
      <c r="K1687" s="11"/>
      <c r="L1687" s="11"/>
      <c r="M1687" s="11"/>
      <c r="N1687" s="11"/>
      <c r="O1687" s="11"/>
    </row>
    <row r="1688" spans="2:15" ht="11.25" x14ac:dyDescent="0.2">
      <c r="B1688" s="11"/>
      <c r="C1688" s="11"/>
      <c r="D1688" s="11"/>
      <c r="E1688" s="11"/>
      <c r="F1688" s="11"/>
      <c r="G1688" s="11"/>
      <c r="H1688" s="11"/>
      <c r="I1688" s="11"/>
      <c r="J1688" s="11"/>
      <c r="K1688" s="11"/>
      <c r="L1688" s="11"/>
      <c r="M1688" s="11"/>
      <c r="N1688" s="11"/>
      <c r="O1688" s="11"/>
    </row>
    <row r="1689" spans="2:15" ht="11.25" x14ac:dyDescent="0.2">
      <c r="B1689" s="11"/>
      <c r="C1689" s="11"/>
      <c r="D1689" s="11"/>
      <c r="E1689" s="11"/>
      <c r="F1689" s="11"/>
      <c r="G1689" s="11"/>
      <c r="H1689" s="11"/>
      <c r="I1689" s="11"/>
      <c r="J1689" s="11"/>
      <c r="K1689" s="11"/>
      <c r="L1689" s="11"/>
      <c r="M1689" s="11"/>
      <c r="N1689" s="11"/>
      <c r="O1689" s="11"/>
    </row>
    <row r="1690" spans="2:15" ht="11.25" x14ac:dyDescent="0.2">
      <c r="B1690" s="11"/>
      <c r="C1690" s="11"/>
      <c r="D1690" s="11"/>
      <c r="E1690" s="11"/>
      <c r="F1690" s="11"/>
      <c r="G1690" s="11"/>
      <c r="H1690" s="11"/>
      <c r="I1690" s="11"/>
      <c r="J1690" s="11"/>
      <c r="K1690" s="11"/>
      <c r="L1690" s="11"/>
      <c r="M1690" s="11"/>
      <c r="N1690" s="11"/>
      <c r="O1690" s="11"/>
    </row>
    <row r="1691" spans="2:15" ht="11.25" x14ac:dyDescent="0.2">
      <c r="B1691" s="11"/>
      <c r="C1691" s="11"/>
      <c r="D1691" s="11"/>
      <c r="E1691" s="11"/>
      <c r="F1691" s="11"/>
      <c r="G1691" s="11"/>
      <c r="H1691" s="11"/>
      <c r="I1691" s="11"/>
      <c r="J1691" s="11"/>
      <c r="K1691" s="11"/>
      <c r="L1691" s="11"/>
      <c r="M1691" s="11"/>
      <c r="N1691" s="11"/>
      <c r="O1691" s="11"/>
    </row>
    <row r="1692" spans="2:15" ht="11.25" x14ac:dyDescent="0.2">
      <c r="B1692" s="11"/>
      <c r="C1692" s="11"/>
      <c r="D1692" s="11"/>
      <c r="E1692" s="11"/>
      <c r="F1692" s="11"/>
      <c r="G1692" s="11"/>
      <c r="H1692" s="11"/>
      <c r="I1692" s="11"/>
      <c r="J1692" s="11"/>
      <c r="K1692" s="11"/>
      <c r="L1692" s="11"/>
      <c r="M1692" s="11"/>
      <c r="N1692" s="11"/>
      <c r="O1692" s="11"/>
    </row>
    <row r="1693" spans="2:15" ht="11.25" x14ac:dyDescent="0.2">
      <c r="B1693" s="11"/>
      <c r="C1693" s="11"/>
      <c r="D1693" s="11"/>
      <c r="E1693" s="11"/>
      <c r="F1693" s="11"/>
      <c r="G1693" s="11"/>
      <c r="H1693" s="11"/>
      <c r="I1693" s="11"/>
      <c r="J1693" s="11"/>
      <c r="K1693" s="11"/>
      <c r="L1693" s="11"/>
      <c r="M1693" s="11"/>
      <c r="N1693" s="11"/>
      <c r="O1693" s="11"/>
    </row>
    <row r="1694" spans="2:15" ht="11.25" x14ac:dyDescent="0.2">
      <c r="B1694" s="11"/>
      <c r="C1694" s="11"/>
      <c r="D1694" s="11"/>
      <c r="E1694" s="11"/>
      <c r="F1694" s="11"/>
      <c r="G1694" s="11"/>
      <c r="H1694" s="11"/>
      <c r="I1694" s="11"/>
      <c r="J1694" s="11"/>
      <c r="K1694" s="11"/>
      <c r="L1694" s="11"/>
      <c r="M1694" s="11"/>
      <c r="N1694" s="11"/>
      <c r="O1694" s="11"/>
    </row>
    <row r="1695" spans="2:15" ht="11.25" x14ac:dyDescent="0.2">
      <c r="B1695" s="11"/>
      <c r="C1695" s="11"/>
      <c r="D1695" s="11"/>
      <c r="E1695" s="11"/>
      <c r="F1695" s="11"/>
      <c r="G1695" s="11"/>
      <c r="H1695" s="11"/>
      <c r="I1695" s="11"/>
      <c r="J1695" s="11"/>
      <c r="K1695" s="11"/>
      <c r="L1695" s="11"/>
      <c r="M1695" s="11"/>
      <c r="N1695" s="11"/>
      <c r="O1695" s="11"/>
    </row>
    <row r="1696" spans="2:15" ht="11.25" x14ac:dyDescent="0.2">
      <c r="B1696" s="11"/>
      <c r="C1696" s="11"/>
      <c r="D1696" s="11"/>
      <c r="E1696" s="11"/>
      <c r="F1696" s="11"/>
      <c r="G1696" s="11"/>
      <c r="H1696" s="11"/>
      <c r="I1696" s="11"/>
      <c r="J1696" s="11"/>
      <c r="K1696" s="11"/>
      <c r="L1696" s="11"/>
      <c r="M1696" s="11"/>
      <c r="N1696" s="11"/>
      <c r="O1696" s="11"/>
    </row>
    <row r="1697" spans="2:15" ht="11.25" x14ac:dyDescent="0.2">
      <c r="B1697" s="11"/>
      <c r="C1697" s="11"/>
      <c r="D1697" s="11"/>
      <c r="E1697" s="11"/>
      <c r="F1697" s="11"/>
      <c r="G1697" s="11"/>
      <c r="H1697" s="11"/>
      <c r="I1697" s="11"/>
      <c r="J1697" s="11"/>
      <c r="K1697" s="11"/>
      <c r="L1697" s="11"/>
      <c r="M1697" s="11"/>
      <c r="N1697" s="11"/>
      <c r="O1697" s="11"/>
    </row>
    <row r="1698" spans="2:15" ht="11.25" x14ac:dyDescent="0.2">
      <c r="B1698" s="11"/>
      <c r="C1698" s="11"/>
      <c r="D1698" s="11"/>
      <c r="E1698" s="11"/>
      <c r="F1698" s="11"/>
      <c r="G1698" s="11"/>
      <c r="H1698" s="11"/>
      <c r="I1698" s="11"/>
      <c r="J1698" s="11"/>
      <c r="K1698" s="11"/>
      <c r="L1698" s="11"/>
      <c r="M1698" s="11"/>
      <c r="N1698" s="11"/>
      <c r="O1698" s="11"/>
    </row>
    <row r="1699" spans="2:15" ht="11.25" x14ac:dyDescent="0.2">
      <c r="B1699" s="11"/>
      <c r="C1699" s="11"/>
      <c r="D1699" s="11"/>
      <c r="E1699" s="11"/>
      <c r="F1699" s="11"/>
      <c r="G1699" s="11"/>
      <c r="H1699" s="11"/>
      <c r="I1699" s="11"/>
      <c r="J1699" s="11"/>
      <c r="K1699" s="11"/>
      <c r="L1699" s="11"/>
      <c r="M1699" s="11"/>
      <c r="N1699" s="11"/>
      <c r="O1699" s="11"/>
    </row>
    <row r="1700" spans="2:15" ht="11.25" x14ac:dyDescent="0.2">
      <c r="B1700" s="11"/>
      <c r="C1700" s="11"/>
      <c r="D1700" s="11"/>
      <c r="E1700" s="11"/>
      <c r="F1700" s="11"/>
      <c r="G1700" s="11"/>
      <c r="H1700" s="11"/>
      <c r="I1700" s="11"/>
      <c r="J1700" s="11"/>
      <c r="K1700" s="11"/>
      <c r="L1700" s="11"/>
      <c r="M1700" s="11"/>
      <c r="N1700" s="11"/>
      <c r="O1700" s="11"/>
    </row>
    <row r="1701" spans="2:15" ht="11.25" x14ac:dyDescent="0.2">
      <c r="B1701" s="11"/>
      <c r="C1701" s="11"/>
      <c r="D1701" s="11"/>
      <c r="E1701" s="11"/>
      <c r="F1701" s="11"/>
      <c r="G1701" s="11"/>
      <c r="H1701" s="11"/>
      <c r="I1701" s="11"/>
      <c r="J1701" s="11"/>
      <c r="K1701" s="11"/>
      <c r="L1701" s="11"/>
      <c r="M1701" s="11"/>
      <c r="N1701" s="11"/>
      <c r="O1701" s="11"/>
    </row>
    <row r="1702" spans="2:15" ht="11.25" x14ac:dyDescent="0.2">
      <c r="B1702" s="11"/>
      <c r="C1702" s="11"/>
      <c r="D1702" s="11"/>
      <c r="E1702" s="11"/>
      <c r="F1702" s="11"/>
      <c r="G1702" s="11"/>
      <c r="H1702" s="11"/>
      <c r="I1702" s="11"/>
      <c r="J1702" s="11"/>
      <c r="K1702" s="11"/>
      <c r="L1702" s="11"/>
      <c r="M1702" s="11"/>
      <c r="N1702" s="11"/>
      <c r="O1702" s="11"/>
    </row>
    <row r="1703" spans="2:15" ht="11.25" x14ac:dyDescent="0.2">
      <c r="B1703" s="11"/>
      <c r="C1703" s="11"/>
      <c r="D1703" s="11"/>
      <c r="E1703" s="11"/>
      <c r="F1703" s="11"/>
      <c r="G1703" s="11"/>
      <c r="H1703" s="11"/>
      <c r="I1703" s="11"/>
      <c r="J1703" s="11"/>
      <c r="K1703" s="11"/>
      <c r="L1703" s="11"/>
      <c r="M1703" s="11"/>
      <c r="N1703" s="11"/>
      <c r="O1703" s="11"/>
    </row>
    <row r="1704" spans="2:15" ht="11.25" x14ac:dyDescent="0.2">
      <c r="B1704" s="11"/>
      <c r="C1704" s="11"/>
      <c r="D1704" s="11"/>
      <c r="E1704" s="11"/>
      <c r="F1704" s="11"/>
      <c r="G1704" s="11"/>
      <c r="H1704" s="11"/>
      <c r="I1704" s="11"/>
      <c r="J1704" s="11"/>
      <c r="K1704" s="11"/>
      <c r="L1704" s="11"/>
      <c r="M1704" s="11"/>
      <c r="N1704" s="11"/>
      <c r="O1704" s="11"/>
    </row>
    <row r="1705" spans="2:15" ht="11.25" x14ac:dyDescent="0.2">
      <c r="B1705" s="11"/>
      <c r="C1705" s="11"/>
      <c r="D1705" s="11"/>
      <c r="E1705" s="11"/>
      <c r="F1705" s="11"/>
      <c r="G1705" s="11"/>
      <c r="H1705" s="11"/>
      <c r="I1705" s="11"/>
      <c r="J1705" s="11"/>
      <c r="K1705" s="11"/>
      <c r="L1705" s="11"/>
      <c r="M1705" s="11"/>
      <c r="N1705" s="11"/>
      <c r="O1705" s="11"/>
    </row>
    <row r="1706" spans="2:15" ht="11.25" x14ac:dyDescent="0.2">
      <c r="B1706" s="11"/>
      <c r="C1706" s="11"/>
      <c r="D1706" s="11"/>
      <c r="E1706" s="11"/>
      <c r="F1706" s="11"/>
      <c r="G1706" s="11"/>
      <c r="H1706" s="11"/>
      <c r="I1706" s="11"/>
      <c r="J1706" s="11"/>
      <c r="K1706" s="11"/>
      <c r="L1706" s="11"/>
      <c r="M1706" s="11"/>
      <c r="N1706" s="11"/>
      <c r="O1706" s="11"/>
    </row>
    <row r="1707" spans="2:15" ht="11.25" x14ac:dyDescent="0.2">
      <c r="B1707" s="11"/>
      <c r="C1707" s="11"/>
      <c r="D1707" s="11"/>
      <c r="E1707" s="11"/>
      <c r="F1707" s="11"/>
      <c r="G1707" s="11"/>
      <c r="H1707" s="11"/>
      <c r="I1707" s="11"/>
      <c r="J1707" s="11"/>
      <c r="K1707" s="11"/>
      <c r="L1707" s="11"/>
      <c r="M1707" s="11"/>
      <c r="N1707" s="11"/>
      <c r="O1707" s="11"/>
    </row>
    <row r="1708" spans="2:15" ht="11.25" x14ac:dyDescent="0.2">
      <c r="B1708" s="11"/>
      <c r="C1708" s="11"/>
      <c r="D1708" s="11"/>
      <c r="E1708" s="11"/>
      <c r="F1708" s="11"/>
      <c r="G1708" s="11"/>
      <c r="H1708" s="11"/>
      <c r="I1708" s="11"/>
      <c r="J1708" s="11"/>
      <c r="K1708" s="11"/>
      <c r="L1708" s="11"/>
      <c r="M1708" s="11"/>
      <c r="N1708" s="11"/>
      <c r="O1708" s="11"/>
    </row>
    <row r="1709" spans="2:15" ht="11.25" x14ac:dyDescent="0.2">
      <c r="B1709" s="11"/>
      <c r="C1709" s="11"/>
      <c r="D1709" s="11"/>
      <c r="E1709" s="11"/>
      <c r="F1709" s="11"/>
      <c r="G1709" s="11"/>
      <c r="H1709" s="11"/>
      <c r="I1709" s="11"/>
      <c r="J1709" s="11"/>
      <c r="K1709" s="11"/>
      <c r="L1709" s="11"/>
      <c r="M1709" s="11"/>
      <c r="N1709" s="11"/>
      <c r="O1709" s="11"/>
    </row>
    <row r="1710" spans="2:15" ht="11.25" x14ac:dyDescent="0.2">
      <c r="B1710" s="11"/>
      <c r="C1710" s="11"/>
      <c r="D1710" s="11"/>
      <c r="E1710" s="11"/>
      <c r="F1710" s="11"/>
      <c r="G1710" s="11"/>
      <c r="H1710" s="11"/>
      <c r="I1710" s="11"/>
      <c r="J1710" s="11"/>
      <c r="K1710" s="11"/>
      <c r="L1710" s="11"/>
      <c r="M1710" s="11"/>
      <c r="N1710" s="11"/>
      <c r="O1710" s="11"/>
    </row>
    <row r="1711" spans="2:15" ht="11.25" x14ac:dyDescent="0.2">
      <c r="B1711" s="11"/>
      <c r="C1711" s="11"/>
      <c r="D1711" s="11"/>
      <c r="E1711" s="11"/>
      <c r="F1711" s="11"/>
      <c r="G1711" s="11"/>
      <c r="H1711" s="11"/>
      <c r="I1711" s="11"/>
      <c r="J1711" s="11"/>
      <c r="K1711" s="11"/>
      <c r="L1711" s="11"/>
      <c r="M1711" s="11"/>
      <c r="N1711" s="11"/>
      <c r="O1711" s="11"/>
    </row>
    <row r="1712" spans="2:15" ht="11.25" x14ac:dyDescent="0.2">
      <c r="B1712" s="11"/>
      <c r="C1712" s="11"/>
      <c r="D1712" s="11"/>
      <c r="E1712" s="11"/>
      <c r="F1712" s="11"/>
      <c r="G1712" s="11"/>
      <c r="H1712" s="11"/>
      <c r="I1712" s="11"/>
      <c r="J1712" s="11"/>
      <c r="K1712" s="11"/>
      <c r="L1712" s="11"/>
      <c r="M1712" s="11"/>
      <c r="N1712" s="11"/>
      <c r="O1712" s="11"/>
    </row>
    <row r="1713" spans="2:15" ht="11.25" x14ac:dyDescent="0.2">
      <c r="B1713" s="11"/>
      <c r="C1713" s="11"/>
      <c r="D1713" s="11"/>
      <c r="E1713" s="11"/>
      <c r="F1713" s="11"/>
      <c r="G1713" s="11"/>
      <c r="H1713" s="11"/>
      <c r="I1713" s="11"/>
      <c r="J1713" s="11"/>
      <c r="K1713" s="11"/>
      <c r="L1713" s="11"/>
      <c r="M1713" s="11"/>
      <c r="N1713" s="11"/>
      <c r="O1713" s="11"/>
    </row>
    <row r="1714" spans="2:15" ht="11.25" x14ac:dyDescent="0.2">
      <c r="B1714" s="11"/>
      <c r="C1714" s="11"/>
      <c r="D1714" s="11"/>
      <c r="E1714" s="11"/>
      <c r="F1714" s="11"/>
      <c r="G1714" s="11"/>
      <c r="H1714" s="11"/>
      <c r="I1714" s="11"/>
      <c r="J1714" s="11"/>
      <c r="K1714" s="11"/>
      <c r="L1714" s="11"/>
      <c r="M1714" s="11"/>
      <c r="N1714" s="11"/>
      <c r="O1714" s="11"/>
    </row>
    <row r="1715" spans="2:15" ht="11.25" x14ac:dyDescent="0.2">
      <c r="B1715" s="11"/>
      <c r="C1715" s="11"/>
      <c r="D1715" s="11"/>
      <c r="E1715" s="11"/>
      <c r="F1715" s="11"/>
      <c r="G1715" s="11"/>
      <c r="H1715" s="11"/>
      <c r="I1715" s="11"/>
      <c r="J1715" s="11"/>
      <c r="K1715" s="11"/>
      <c r="L1715" s="11"/>
      <c r="M1715" s="11"/>
      <c r="N1715" s="11"/>
      <c r="O1715" s="11"/>
    </row>
    <row r="1716" spans="2:15" ht="11.25" x14ac:dyDescent="0.2">
      <c r="B1716" s="11"/>
      <c r="C1716" s="11"/>
      <c r="D1716" s="11"/>
      <c r="E1716" s="11"/>
      <c r="F1716" s="11"/>
      <c r="G1716" s="11"/>
      <c r="H1716" s="11"/>
      <c r="I1716" s="11"/>
      <c r="J1716" s="11"/>
      <c r="K1716" s="11"/>
      <c r="L1716" s="11"/>
      <c r="M1716" s="11"/>
      <c r="N1716" s="11"/>
      <c r="O1716" s="11"/>
    </row>
    <row r="1717" spans="2:15" ht="11.25" x14ac:dyDescent="0.2">
      <c r="B1717" s="11"/>
      <c r="C1717" s="11"/>
      <c r="D1717" s="11"/>
      <c r="E1717" s="11"/>
      <c r="F1717" s="11"/>
      <c r="G1717" s="11"/>
      <c r="H1717" s="11"/>
      <c r="I1717" s="11"/>
      <c r="J1717" s="11"/>
      <c r="K1717" s="11"/>
      <c r="L1717" s="11"/>
      <c r="M1717" s="11"/>
      <c r="N1717" s="11"/>
      <c r="O1717" s="11"/>
    </row>
    <row r="1718" spans="2:15" ht="11.25" x14ac:dyDescent="0.2">
      <c r="B1718" s="11"/>
      <c r="C1718" s="11"/>
      <c r="D1718" s="11"/>
      <c r="E1718" s="11"/>
      <c r="F1718" s="11"/>
      <c r="G1718" s="11"/>
      <c r="H1718" s="11"/>
      <c r="I1718" s="11"/>
      <c r="J1718" s="11"/>
      <c r="K1718" s="11"/>
      <c r="L1718" s="11"/>
      <c r="M1718" s="11"/>
      <c r="N1718" s="11"/>
      <c r="O1718" s="11"/>
    </row>
    <row r="1719" spans="2:15" ht="11.25" x14ac:dyDescent="0.2">
      <c r="B1719" s="11"/>
      <c r="C1719" s="11"/>
      <c r="D1719" s="11"/>
      <c r="E1719" s="11"/>
      <c r="F1719" s="11"/>
      <c r="G1719" s="11"/>
      <c r="H1719" s="11"/>
      <c r="I1719" s="11"/>
      <c r="J1719" s="11"/>
      <c r="K1719" s="11"/>
      <c r="L1719" s="11"/>
      <c r="M1719" s="11"/>
      <c r="N1719" s="11"/>
      <c r="O1719" s="11"/>
    </row>
    <row r="1720" spans="2:15" ht="11.25" x14ac:dyDescent="0.2">
      <c r="B1720" s="11"/>
      <c r="C1720" s="11"/>
      <c r="D1720" s="11"/>
      <c r="E1720" s="11"/>
      <c r="F1720" s="11"/>
      <c r="G1720" s="11"/>
      <c r="H1720" s="11"/>
      <c r="I1720" s="11"/>
      <c r="J1720" s="11"/>
      <c r="K1720" s="11"/>
      <c r="L1720" s="11"/>
      <c r="M1720" s="11"/>
      <c r="N1720" s="11"/>
      <c r="O1720" s="11"/>
    </row>
    <row r="1721" spans="2:15" ht="11.25" x14ac:dyDescent="0.2">
      <c r="B1721" s="11"/>
      <c r="C1721" s="11"/>
      <c r="D1721" s="11"/>
      <c r="E1721" s="11"/>
      <c r="F1721" s="11"/>
      <c r="G1721" s="11"/>
      <c r="H1721" s="11"/>
      <c r="I1721" s="11"/>
      <c r="J1721" s="11"/>
      <c r="K1721" s="11"/>
      <c r="L1721" s="11"/>
      <c r="M1721" s="11"/>
      <c r="N1721" s="11"/>
      <c r="O1721" s="11"/>
    </row>
    <row r="1722" spans="2:15" ht="11.25" x14ac:dyDescent="0.2">
      <c r="B1722" s="11"/>
      <c r="C1722" s="11"/>
      <c r="D1722" s="11"/>
      <c r="E1722" s="11"/>
      <c r="F1722" s="11"/>
      <c r="G1722" s="11"/>
      <c r="H1722" s="11"/>
      <c r="I1722" s="11"/>
      <c r="J1722" s="11"/>
      <c r="K1722" s="11"/>
      <c r="L1722" s="11"/>
      <c r="M1722" s="11"/>
      <c r="N1722" s="11"/>
      <c r="O1722" s="11"/>
    </row>
    <row r="1723" spans="2:15" ht="11.25" x14ac:dyDescent="0.2">
      <c r="B1723" s="11"/>
      <c r="C1723" s="11"/>
      <c r="D1723" s="11"/>
      <c r="E1723" s="11"/>
      <c r="F1723" s="11"/>
      <c r="G1723" s="11"/>
      <c r="H1723" s="11"/>
      <c r="I1723" s="11"/>
      <c r="J1723" s="11"/>
      <c r="K1723" s="11"/>
      <c r="L1723" s="11"/>
      <c r="M1723" s="11"/>
      <c r="N1723" s="11"/>
      <c r="O1723" s="11"/>
    </row>
    <row r="1724" spans="2:15" ht="11.25" x14ac:dyDescent="0.2">
      <c r="B1724" s="11"/>
      <c r="C1724" s="11"/>
      <c r="D1724" s="11"/>
      <c r="E1724" s="11"/>
      <c r="F1724" s="11"/>
      <c r="G1724" s="11"/>
      <c r="H1724" s="11"/>
      <c r="I1724" s="11"/>
      <c r="J1724" s="11"/>
      <c r="K1724" s="11"/>
      <c r="L1724" s="11"/>
      <c r="M1724" s="11"/>
      <c r="N1724" s="11"/>
      <c r="O1724" s="11"/>
    </row>
    <row r="1725" spans="2:15" ht="11.25" x14ac:dyDescent="0.2">
      <c r="B1725" s="11"/>
      <c r="C1725" s="11"/>
      <c r="D1725" s="11"/>
      <c r="E1725" s="11"/>
      <c r="F1725" s="11"/>
      <c r="G1725" s="11"/>
      <c r="H1725" s="11"/>
      <c r="I1725" s="11"/>
      <c r="J1725" s="11"/>
      <c r="K1725" s="11"/>
      <c r="L1725" s="11"/>
      <c r="M1725" s="11"/>
      <c r="N1725" s="11"/>
      <c r="O1725" s="11"/>
    </row>
    <row r="1726" spans="2:15" ht="11.25" x14ac:dyDescent="0.2">
      <c r="B1726" s="11"/>
      <c r="C1726" s="11"/>
      <c r="D1726" s="11"/>
      <c r="E1726" s="11"/>
      <c r="F1726" s="11"/>
      <c r="G1726" s="11"/>
      <c r="H1726" s="11"/>
      <c r="I1726" s="11"/>
      <c r="J1726" s="11"/>
      <c r="K1726" s="11"/>
      <c r="L1726" s="11"/>
      <c r="M1726" s="11"/>
      <c r="N1726" s="11"/>
      <c r="O1726" s="11"/>
    </row>
    <row r="1727" spans="2:15" ht="11.25" x14ac:dyDescent="0.2">
      <c r="B1727" s="11"/>
      <c r="C1727" s="11"/>
      <c r="D1727" s="11"/>
      <c r="E1727" s="11"/>
      <c r="F1727" s="11"/>
      <c r="G1727" s="11"/>
      <c r="H1727" s="11"/>
      <c r="I1727" s="11"/>
      <c r="J1727" s="11"/>
      <c r="K1727" s="11"/>
      <c r="L1727" s="11"/>
      <c r="M1727" s="11"/>
      <c r="N1727" s="11"/>
      <c r="O1727" s="11"/>
    </row>
    <row r="1728" spans="2:15" ht="11.25" x14ac:dyDescent="0.2">
      <c r="B1728" s="11"/>
      <c r="C1728" s="11"/>
      <c r="D1728" s="11"/>
      <c r="E1728" s="11"/>
      <c r="F1728" s="11"/>
      <c r="G1728" s="11"/>
      <c r="H1728" s="11"/>
      <c r="I1728" s="11"/>
      <c r="J1728" s="11"/>
      <c r="K1728" s="11"/>
      <c r="L1728" s="11"/>
      <c r="M1728" s="11"/>
      <c r="N1728" s="11"/>
      <c r="O1728" s="11"/>
    </row>
    <row r="1729" spans="2:15" ht="11.25" x14ac:dyDescent="0.2">
      <c r="B1729" s="11"/>
      <c r="C1729" s="11"/>
      <c r="D1729" s="11"/>
      <c r="E1729" s="11"/>
      <c r="F1729" s="11"/>
      <c r="G1729" s="11"/>
      <c r="H1729" s="11"/>
      <c r="I1729" s="11"/>
      <c r="J1729" s="11"/>
      <c r="K1729" s="11"/>
      <c r="L1729" s="11"/>
      <c r="M1729" s="11"/>
      <c r="N1729" s="11"/>
      <c r="O1729" s="11"/>
    </row>
    <row r="1730" spans="2:15" ht="11.25" x14ac:dyDescent="0.2">
      <c r="B1730" s="11"/>
      <c r="C1730" s="11"/>
      <c r="D1730" s="11"/>
      <c r="E1730" s="11"/>
      <c r="F1730" s="11"/>
      <c r="G1730" s="11"/>
      <c r="H1730" s="11"/>
      <c r="I1730" s="11"/>
      <c r="J1730" s="11"/>
      <c r="K1730" s="11"/>
      <c r="L1730" s="11"/>
      <c r="M1730" s="11"/>
      <c r="N1730" s="11"/>
      <c r="O1730" s="11"/>
    </row>
    <row r="1731" spans="2:15" ht="11.25" x14ac:dyDescent="0.2">
      <c r="B1731" s="11"/>
      <c r="C1731" s="11"/>
      <c r="D1731" s="11"/>
      <c r="E1731" s="11"/>
      <c r="F1731" s="11"/>
      <c r="G1731" s="11"/>
      <c r="H1731" s="11"/>
      <c r="I1731" s="11"/>
      <c r="J1731" s="11"/>
      <c r="K1731" s="11"/>
      <c r="L1731" s="11"/>
      <c r="M1731" s="11"/>
      <c r="N1731" s="11"/>
      <c r="O1731" s="11"/>
    </row>
    <row r="1732" spans="2:15" ht="11.25" x14ac:dyDescent="0.2">
      <c r="B1732" s="11"/>
      <c r="C1732" s="11"/>
      <c r="D1732" s="11"/>
      <c r="E1732" s="11"/>
      <c r="F1732" s="11"/>
      <c r="G1732" s="11"/>
      <c r="H1732" s="11"/>
      <c r="I1732" s="11"/>
      <c r="J1732" s="11"/>
      <c r="K1732" s="11"/>
      <c r="L1732" s="11"/>
      <c r="M1732" s="11"/>
      <c r="N1732" s="11"/>
      <c r="O1732" s="11"/>
    </row>
    <row r="1733" spans="2:15" ht="11.25" x14ac:dyDescent="0.2">
      <c r="B1733" s="11"/>
      <c r="C1733" s="11"/>
      <c r="D1733" s="11"/>
      <c r="E1733" s="11"/>
      <c r="F1733" s="11"/>
      <c r="G1733" s="11"/>
      <c r="H1733" s="11"/>
      <c r="I1733" s="11"/>
      <c r="J1733" s="11"/>
      <c r="K1733" s="11"/>
      <c r="L1733" s="11"/>
      <c r="M1733" s="11"/>
      <c r="N1733" s="11"/>
      <c r="O1733" s="11"/>
    </row>
    <row r="1734" spans="2:15" ht="11.25" x14ac:dyDescent="0.2">
      <c r="B1734" s="11"/>
      <c r="C1734" s="11"/>
      <c r="D1734" s="11"/>
      <c r="E1734" s="11"/>
      <c r="F1734" s="11"/>
      <c r="G1734" s="11"/>
      <c r="H1734" s="11"/>
      <c r="I1734" s="11"/>
      <c r="J1734" s="11"/>
      <c r="K1734" s="11"/>
      <c r="L1734" s="11"/>
      <c r="M1734" s="11"/>
      <c r="N1734" s="11"/>
      <c r="O1734" s="11"/>
    </row>
    <row r="1735" spans="2:15" ht="11.25" x14ac:dyDescent="0.2">
      <c r="B1735" s="11"/>
      <c r="C1735" s="11"/>
      <c r="D1735" s="11"/>
      <c r="E1735" s="11"/>
      <c r="F1735" s="11"/>
      <c r="G1735" s="11"/>
      <c r="H1735" s="11"/>
      <c r="I1735" s="11"/>
      <c r="J1735" s="11"/>
      <c r="K1735" s="11"/>
      <c r="L1735" s="11"/>
      <c r="M1735" s="11"/>
      <c r="N1735" s="11"/>
      <c r="O1735" s="11"/>
    </row>
    <row r="1736" spans="2:15" ht="11.25" x14ac:dyDescent="0.2">
      <c r="B1736" s="11"/>
      <c r="C1736" s="11"/>
      <c r="D1736" s="11"/>
      <c r="E1736" s="11"/>
      <c r="F1736" s="11"/>
      <c r="G1736" s="11"/>
      <c r="H1736" s="11"/>
      <c r="I1736" s="11"/>
      <c r="J1736" s="11"/>
      <c r="K1736" s="11"/>
      <c r="L1736" s="11"/>
      <c r="M1736" s="11"/>
      <c r="N1736" s="11"/>
      <c r="O1736" s="11"/>
    </row>
    <row r="1737" spans="2:15" ht="11.25" x14ac:dyDescent="0.2">
      <c r="B1737" s="11"/>
      <c r="C1737" s="11"/>
      <c r="D1737" s="11"/>
      <c r="E1737" s="11"/>
      <c r="F1737" s="11"/>
      <c r="G1737" s="11"/>
      <c r="H1737" s="11"/>
      <c r="I1737" s="11"/>
      <c r="J1737" s="11"/>
      <c r="K1737" s="11"/>
      <c r="L1737" s="11"/>
      <c r="M1737" s="11"/>
      <c r="N1737" s="11"/>
      <c r="O1737" s="11"/>
    </row>
    <row r="1738" spans="2:15" ht="11.25" x14ac:dyDescent="0.2">
      <c r="B1738" s="11"/>
      <c r="C1738" s="11"/>
      <c r="D1738" s="11"/>
      <c r="E1738" s="11"/>
      <c r="F1738" s="11"/>
      <c r="G1738" s="11"/>
      <c r="H1738" s="11"/>
      <c r="I1738" s="11"/>
      <c r="J1738" s="11"/>
      <c r="K1738" s="11"/>
      <c r="L1738" s="11"/>
      <c r="M1738" s="11"/>
      <c r="N1738" s="11"/>
      <c r="O1738" s="11"/>
    </row>
    <row r="1739" spans="2:15" ht="11.25" x14ac:dyDescent="0.2">
      <c r="B1739" s="11"/>
      <c r="C1739" s="11"/>
      <c r="D1739" s="11"/>
      <c r="E1739" s="11"/>
      <c r="F1739" s="11"/>
      <c r="G1739" s="11"/>
      <c r="H1739" s="11"/>
      <c r="I1739" s="11"/>
      <c r="J1739" s="11"/>
      <c r="K1739" s="11"/>
      <c r="L1739" s="11"/>
      <c r="M1739" s="11"/>
      <c r="N1739" s="11"/>
      <c r="O1739" s="11"/>
    </row>
    <row r="1740" spans="2:15" ht="11.25" x14ac:dyDescent="0.2">
      <c r="B1740" s="11"/>
      <c r="C1740" s="11"/>
      <c r="D1740" s="11"/>
      <c r="E1740" s="11"/>
      <c r="F1740" s="11"/>
      <c r="G1740" s="11"/>
      <c r="H1740" s="11"/>
      <c r="I1740" s="11"/>
      <c r="J1740" s="11"/>
      <c r="K1740" s="11"/>
      <c r="L1740" s="11"/>
      <c r="M1740" s="11"/>
      <c r="N1740" s="11"/>
      <c r="O1740" s="11"/>
    </row>
    <row r="1741" spans="2:15" ht="11.25" x14ac:dyDescent="0.2">
      <c r="B1741" s="11"/>
      <c r="C1741" s="11"/>
      <c r="D1741" s="11"/>
      <c r="E1741" s="11"/>
      <c r="F1741" s="11"/>
      <c r="G1741" s="11"/>
      <c r="H1741" s="11"/>
      <c r="I1741" s="11"/>
      <c r="J1741" s="11"/>
      <c r="K1741" s="11"/>
      <c r="L1741" s="11"/>
      <c r="M1741" s="11"/>
      <c r="N1741" s="11"/>
      <c r="O1741" s="11"/>
    </row>
    <row r="1742" spans="2:15" ht="11.25" x14ac:dyDescent="0.2">
      <c r="B1742" s="11"/>
      <c r="C1742" s="11"/>
      <c r="D1742" s="11"/>
      <c r="E1742" s="11"/>
      <c r="F1742" s="11"/>
      <c r="G1742" s="11"/>
      <c r="H1742" s="11"/>
      <c r="I1742" s="11"/>
      <c r="J1742" s="11"/>
      <c r="K1742" s="11"/>
      <c r="L1742" s="11"/>
      <c r="M1742" s="11"/>
      <c r="N1742" s="11"/>
      <c r="O1742" s="11"/>
    </row>
    <row r="1743" spans="2:15" ht="11.25" x14ac:dyDescent="0.2">
      <c r="B1743" s="11"/>
      <c r="C1743" s="11"/>
      <c r="D1743" s="11"/>
      <c r="E1743" s="11"/>
      <c r="F1743" s="11"/>
      <c r="G1743" s="11"/>
      <c r="H1743" s="11"/>
      <c r="I1743" s="11"/>
      <c r="J1743" s="11"/>
      <c r="K1743" s="11"/>
      <c r="L1743" s="11"/>
      <c r="M1743" s="11"/>
      <c r="N1743" s="11"/>
      <c r="O1743" s="11"/>
    </row>
    <row r="1744" spans="2:15" ht="11.25" x14ac:dyDescent="0.2">
      <c r="B1744" s="11"/>
      <c r="C1744" s="11"/>
      <c r="D1744" s="11"/>
      <c r="E1744" s="11"/>
      <c r="F1744" s="11"/>
      <c r="G1744" s="11"/>
      <c r="H1744" s="11"/>
      <c r="I1744" s="11"/>
      <c r="J1744" s="11"/>
      <c r="K1744" s="11"/>
      <c r="L1744" s="11"/>
      <c r="M1744" s="11"/>
      <c r="N1744" s="11"/>
      <c r="O1744" s="11"/>
    </row>
    <row r="1745" spans="2:15" ht="11.25" x14ac:dyDescent="0.2">
      <c r="B1745" s="11"/>
      <c r="C1745" s="11"/>
      <c r="D1745" s="11"/>
      <c r="E1745" s="11"/>
      <c r="F1745" s="11"/>
      <c r="G1745" s="11"/>
      <c r="H1745" s="11"/>
      <c r="I1745" s="11"/>
      <c r="J1745" s="11"/>
      <c r="K1745" s="11"/>
      <c r="L1745" s="11"/>
      <c r="M1745" s="11"/>
      <c r="N1745" s="11"/>
      <c r="O1745" s="11"/>
    </row>
    <row r="1746" spans="2:15" ht="11.25" x14ac:dyDescent="0.2">
      <c r="B1746" s="11"/>
      <c r="C1746" s="11"/>
      <c r="D1746" s="11"/>
      <c r="E1746" s="11"/>
      <c r="F1746" s="11"/>
      <c r="G1746" s="11"/>
      <c r="H1746" s="11"/>
      <c r="I1746" s="11"/>
      <c r="J1746" s="11"/>
      <c r="K1746" s="11"/>
      <c r="L1746" s="11"/>
      <c r="M1746" s="11"/>
      <c r="N1746" s="11"/>
      <c r="O1746" s="11"/>
    </row>
    <row r="1747" spans="2:15" ht="11.25" x14ac:dyDescent="0.2">
      <c r="B1747" s="11"/>
      <c r="C1747" s="11"/>
      <c r="D1747" s="11"/>
      <c r="E1747" s="11"/>
      <c r="F1747" s="11"/>
      <c r="G1747" s="11"/>
      <c r="H1747" s="11"/>
      <c r="I1747" s="11"/>
      <c r="J1747" s="11"/>
      <c r="K1747" s="11"/>
      <c r="L1747" s="11"/>
      <c r="M1747" s="11"/>
      <c r="N1747" s="11"/>
      <c r="O1747" s="11"/>
    </row>
    <row r="1748" spans="2:15" ht="11.25" x14ac:dyDescent="0.2">
      <c r="B1748" s="11"/>
      <c r="C1748" s="11"/>
      <c r="D1748" s="11"/>
      <c r="E1748" s="11"/>
      <c r="F1748" s="11"/>
      <c r="G1748" s="11"/>
      <c r="H1748" s="11"/>
      <c r="I1748" s="11"/>
      <c r="J1748" s="11"/>
      <c r="K1748" s="11"/>
      <c r="L1748" s="11"/>
      <c r="M1748" s="11"/>
      <c r="N1748" s="11"/>
      <c r="O1748" s="11"/>
    </row>
    <row r="1749" spans="2:15" ht="11.25" x14ac:dyDescent="0.2">
      <c r="B1749" s="11"/>
      <c r="C1749" s="11"/>
      <c r="D1749" s="11"/>
      <c r="E1749" s="11"/>
      <c r="F1749" s="11"/>
      <c r="G1749" s="11"/>
      <c r="H1749" s="11"/>
      <c r="I1749" s="11"/>
      <c r="J1749" s="11"/>
      <c r="K1749" s="11"/>
      <c r="L1749" s="11"/>
      <c r="M1749" s="11"/>
      <c r="N1749" s="11"/>
      <c r="O1749" s="11"/>
    </row>
    <row r="1750" spans="2:15" ht="11.25" x14ac:dyDescent="0.2">
      <c r="B1750" s="11"/>
      <c r="C1750" s="11"/>
      <c r="D1750" s="11"/>
      <c r="E1750" s="11"/>
      <c r="F1750" s="11"/>
      <c r="G1750" s="11"/>
      <c r="H1750" s="11"/>
      <c r="I1750" s="11"/>
      <c r="J1750" s="11"/>
      <c r="K1750" s="11"/>
      <c r="L1750" s="11"/>
      <c r="M1750" s="11"/>
      <c r="N1750" s="11"/>
      <c r="O1750" s="11"/>
    </row>
    <row r="1751" spans="2:15" ht="11.25" x14ac:dyDescent="0.2">
      <c r="B1751" s="11"/>
      <c r="C1751" s="11"/>
      <c r="D1751" s="11"/>
      <c r="E1751" s="11"/>
      <c r="F1751" s="11"/>
      <c r="G1751" s="11"/>
      <c r="H1751" s="11"/>
      <c r="I1751" s="11"/>
      <c r="J1751" s="11"/>
      <c r="K1751" s="11"/>
      <c r="L1751" s="11"/>
      <c r="M1751" s="11"/>
      <c r="N1751" s="11"/>
      <c r="O1751" s="11"/>
    </row>
    <row r="1752" spans="2:15" ht="11.25" x14ac:dyDescent="0.2">
      <c r="B1752" s="11"/>
      <c r="C1752" s="11"/>
      <c r="D1752" s="11"/>
      <c r="E1752" s="11"/>
      <c r="F1752" s="11"/>
      <c r="G1752" s="11"/>
      <c r="H1752" s="11"/>
      <c r="I1752" s="11"/>
      <c r="J1752" s="11"/>
      <c r="K1752" s="11"/>
      <c r="L1752" s="11"/>
      <c r="M1752" s="11"/>
      <c r="N1752" s="11"/>
      <c r="O1752" s="11"/>
    </row>
    <row r="1753" spans="2:15" ht="11.25" x14ac:dyDescent="0.2">
      <c r="B1753" s="11"/>
      <c r="C1753" s="11"/>
      <c r="D1753" s="11"/>
      <c r="E1753" s="11"/>
      <c r="F1753" s="11"/>
      <c r="G1753" s="11"/>
      <c r="H1753" s="11"/>
      <c r="I1753" s="11"/>
      <c r="J1753" s="11"/>
      <c r="K1753" s="11"/>
      <c r="L1753" s="11"/>
      <c r="M1753" s="11"/>
      <c r="N1753" s="11"/>
      <c r="O1753" s="11"/>
    </row>
    <row r="1754" spans="2:15" ht="11.25" x14ac:dyDescent="0.2">
      <c r="B1754" s="11"/>
      <c r="C1754" s="11"/>
      <c r="D1754" s="11"/>
      <c r="E1754" s="11"/>
      <c r="F1754" s="11"/>
      <c r="G1754" s="11"/>
      <c r="H1754" s="11"/>
      <c r="I1754" s="11"/>
      <c r="J1754" s="11"/>
      <c r="K1754" s="11"/>
      <c r="L1754" s="11"/>
      <c r="M1754" s="11"/>
      <c r="N1754" s="11"/>
      <c r="O1754" s="11"/>
    </row>
    <row r="1755" spans="2:15" ht="11.25" x14ac:dyDescent="0.2">
      <c r="B1755" s="11"/>
      <c r="C1755" s="11"/>
      <c r="D1755" s="11"/>
      <c r="E1755" s="11"/>
      <c r="F1755" s="11"/>
      <c r="G1755" s="11"/>
      <c r="H1755" s="11"/>
      <c r="I1755" s="11"/>
      <c r="J1755" s="11"/>
      <c r="K1755" s="11"/>
      <c r="L1755" s="11"/>
      <c r="M1755" s="11"/>
      <c r="N1755" s="11"/>
      <c r="O1755" s="11"/>
    </row>
    <row r="1756" spans="2:15" ht="11.25" x14ac:dyDescent="0.2">
      <c r="B1756" s="11"/>
      <c r="C1756" s="11"/>
      <c r="D1756" s="11"/>
      <c r="E1756" s="11"/>
      <c r="F1756" s="11"/>
      <c r="G1756" s="11"/>
      <c r="H1756" s="11"/>
      <c r="I1756" s="11"/>
      <c r="J1756" s="11"/>
      <c r="K1756" s="11"/>
      <c r="L1756" s="11"/>
      <c r="M1756" s="11"/>
      <c r="N1756" s="11"/>
      <c r="O1756" s="11"/>
    </row>
    <row r="1757" spans="2:15" ht="11.25" x14ac:dyDescent="0.2">
      <c r="B1757" s="11"/>
      <c r="C1757" s="11"/>
      <c r="D1757" s="11"/>
      <c r="E1757" s="11"/>
      <c r="F1757" s="11"/>
      <c r="G1757" s="11"/>
      <c r="H1757" s="11"/>
      <c r="I1757" s="11"/>
      <c r="J1757" s="11"/>
      <c r="K1757" s="11"/>
      <c r="L1757" s="11"/>
      <c r="M1757" s="11"/>
      <c r="N1757" s="11"/>
      <c r="O1757" s="11"/>
    </row>
    <row r="1758" spans="2:15" ht="11.25" x14ac:dyDescent="0.2">
      <c r="B1758" s="11"/>
      <c r="C1758" s="11"/>
      <c r="D1758" s="11"/>
      <c r="E1758" s="11"/>
      <c r="F1758" s="11"/>
      <c r="G1758" s="11"/>
      <c r="H1758" s="11"/>
      <c r="I1758" s="11"/>
      <c r="J1758" s="11"/>
      <c r="K1758" s="11"/>
      <c r="L1758" s="11"/>
      <c r="M1758" s="11"/>
      <c r="N1758" s="11"/>
      <c r="O1758" s="11"/>
    </row>
    <row r="1759" spans="2:15" ht="11.25" x14ac:dyDescent="0.2">
      <c r="B1759" s="11"/>
      <c r="C1759" s="11"/>
      <c r="D1759" s="11"/>
      <c r="E1759" s="11"/>
      <c r="F1759" s="11"/>
      <c r="G1759" s="11"/>
      <c r="H1759" s="11"/>
      <c r="I1759" s="11"/>
      <c r="J1759" s="11"/>
      <c r="K1759" s="11"/>
      <c r="L1759" s="11"/>
      <c r="M1759" s="11"/>
      <c r="N1759" s="11"/>
      <c r="O1759" s="11"/>
    </row>
    <row r="1760" spans="2:15" ht="11.25" x14ac:dyDescent="0.2">
      <c r="B1760" s="11"/>
      <c r="C1760" s="11"/>
      <c r="D1760" s="11"/>
      <c r="E1760" s="11"/>
      <c r="F1760" s="11"/>
      <c r="G1760" s="11"/>
      <c r="H1760" s="11"/>
      <c r="I1760" s="11"/>
      <c r="J1760" s="11"/>
      <c r="K1760" s="11"/>
      <c r="L1760" s="11"/>
      <c r="M1760" s="11"/>
      <c r="N1760" s="11"/>
      <c r="O1760" s="11"/>
    </row>
    <row r="1761" spans="2:15" ht="11.25" x14ac:dyDescent="0.2">
      <c r="B1761" s="11"/>
      <c r="C1761" s="11"/>
      <c r="D1761" s="11"/>
      <c r="E1761" s="11"/>
      <c r="F1761" s="11"/>
      <c r="G1761" s="11"/>
      <c r="H1761" s="11"/>
      <c r="I1761" s="11"/>
      <c r="J1761" s="11"/>
      <c r="K1761" s="11"/>
      <c r="L1761" s="11"/>
      <c r="M1761" s="11"/>
      <c r="N1761" s="11"/>
      <c r="O1761" s="11"/>
    </row>
    <row r="1762" spans="2:15" ht="11.25" x14ac:dyDescent="0.2">
      <c r="B1762" s="11"/>
      <c r="C1762" s="11"/>
      <c r="D1762" s="11"/>
      <c r="E1762" s="11"/>
      <c r="F1762" s="11"/>
      <c r="G1762" s="11"/>
      <c r="H1762" s="11"/>
      <c r="I1762" s="11"/>
      <c r="J1762" s="11"/>
      <c r="K1762" s="11"/>
      <c r="L1762" s="11"/>
      <c r="M1762" s="11"/>
      <c r="N1762" s="11"/>
      <c r="O1762" s="11"/>
    </row>
    <row r="1763" spans="2:15" ht="11.25" x14ac:dyDescent="0.2">
      <c r="B1763" s="11"/>
      <c r="C1763" s="11"/>
      <c r="D1763" s="11"/>
      <c r="E1763" s="11"/>
      <c r="F1763" s="11"/>
      <c r="G1763" s="11"/>
      <c r="H1763" s="11"/>
      <c r="I1763" s="11"/>
      <c r="J1763" s="11"/>
      <c r="K1763" s="11"/>
      <c r="L1763" s="11"/>
      <c r="M1763" s="11"/>
      <c r="N1763" s="11"/>
      <c r="O1763" s="11"/>
    </row>
    <row r="1764" spans="2:15" ht="11.25" x14ac:dyDescent="0.2">
      <c r="B1764" s="11"/>
      <c r="C1764" s="11"/>
      <c r="D1764" s="11"/>
      <c r="E1764" s="11"/>
      <c r="F1764" s="11"/>
      <c r="G1764" s="11"/>
      <c r="H1764" s="11"/>
      <c r="I1764" s="11"/>
      <c r="J1764" s="11"/>
      <c r="K1764" s="11"/>
      <c r="L1764" s="11"/>
      <c r="M1764" s="11"/>
      <c r="N1764" s="11"/>
      <c r="O1764" s="11"/>
    </row>
    <row r="1765" spans="2:15" ht="11.25" x14ac:dyDescent="0.2">
      <c r="B1765" s="11"/>
      <c r="C1765" s="11"/>
      <c r="D1765" s="11"/>
      <c r="E1765" s="11"/>
      <c r="F1765" s="11"/>
      <c r="G1765" s="11"/>
      <c r="H1765" s="11"/>
      <c r="I1765" s="11"/>
      <c r="J1765" s="11"/>
      <c r="K1765" s="11"/>
      <c r="L1765" s="11"/>
      <c r="M1765" s="11"/>
      <c r="N1765" s="11"/>
      <c r="O1765" s="11"/>
    </row>
    <row r="1766" spans="2:15" ht="11.25" x14ac:dyDescent="0.2">
      <c r="B1766" s="11"/>
      <c r="C1766" s="11"/>
      <c r="D1766" s="11"/>
      <c r="E1766" s="11"/>
      <c r="F1766" s="11"/>
      <c r="G1766" s="11"/>
      <c r="H1766" s="11"/>
      <c r="I1766" s="11"/>
      <c r="J1766" s="11"/>
      <c r="K1766" s="11"/>
      <c r="L1766" s="11"/>
      <c r="M1766" s="11"/>
      <c r="N1766" s="11"/>
      <c r="O1766" s="11"/>
    </row>
    <row r="1767" spans="2:15" ht="11.25" x14ac:dyDescent="0.2">
      <c r="B1767" s="11"/>
      <c r="C1767" s="11"/>
      <c r="D1767" s="11"/>
      <c r="E1767" s="11"/>
      <c r="F1767" s="11"/>
      <c r="G1767" s="11"/>
      <c r="H1767" s="11"/>
      <c r="I1767" s="11"/>
      <c r="J1767" s="11"/>
      <c r="K1767" s="11"/>
      <c r="L1767" s="11"/>
      <c r="M1767" s="11"/>
      <c r="N1767" s="11"/>
      <c r="O1767" s="11"/>
    </row>
    <row r="1768" spans="2:15" ht="11.25" x14ac:dyDescent="0.2">
      <c r="B1768" s="11"/>
      <c r="C1768" s="11"/>
      <c r="D1768" s="11"/>
      <c r="E1768" s="11"/>
      <c r="F1768" s="11"/>
      <c r="G1768" s="11"/>
      <c r="H1768" s="11"/>
      <c r="I1768" s="11"/>
      <c r="J1768" s="11"/>
      <c r="K1768" s="11"/>
      <c r="L1768" s="11"/>
      <c r="M1768" s="11"/>
      <c r="N1768" s="11"/>
      <c r="O1768" s="11"/>
    </row>
    <row r="1769" spans="2:15" ht="11.25" x14ac:dyDescent="0.2">
      <c r="B1769" s="11"/>
      <c r="C1769" s="11"/>
      <c r="D1769" s="11"/>
      <c r="E1769" s="11"/>
      <c r="F1769" s="11"/>
      <c r="G1769" s="11"/>
      <c r="H1769" s="11"/>
      <c r="I1769" s="11"/>
      <c r="J1769" s="11"/>
      <c r="K1769" s="11"/>
      <c r="L1769" s="11"/>
      <c r="M1769" s="11"/>
      <c r="N1769" s="11"/>
      <c r="O1769" s="11"/>
    </row>
    <row r="1770" spans="2:15" ht="11.25" x14ac:dyDescent="0.2">
      <c r="B1770" s="11"/>
      <c r="C1770" s="11"/>
      <c r="D1770" s="11"/>
      <c r="E1770" s="11"/>
      <c r="F1770" s="11"/>
      <c r="G1770" s="11"/>
      <c r="H1770" s="11"/>
      <c r="I1770" s="11"/>
      <c r="J1770" s="11"/>
      <c r="K1770" s="11"/>
      <c r="L1770" s="11"/>
      <c r="M1770" s="11"/>
      <c r="N1770" s="11"/>
      <c r="O1770" s="11"/>
    </row>
    <row r="1771" spans="2:15" ht="11.25" x14ac:dyDescent="0.2">
      <c r="B1771" s="11"/>
      <c r="C1771" s="11"/>
      <c r="D1771" s="11"/>
      <c r="E1771" s="11"/>
      <c r="F1771" s="11"/>
      <c r="G1771" s="11"/>
      <c r="H1771" s="11"/>
      <c r="I1771" s="11"/>
      <c r="J1771" s="11"/>
      <c r="K1771" s="11"/>
      <c r="L1771" s="11"/>
      <c r="M1771" s="11"/>
      <c r="N1771" s="11"/>
      <c r="O1771" s="11"/>
    </row>
    <row r="1772" spans="2:15" ht="11.25" x14ac:dyDescent="0.2">
      <c r="B1772" s="11"/>
      <c r="C1772" s="11"/>
      <c r="D1772" s="11"/>
      <c r="E1772" s="11"/>
      <c r="F1772" s="11"/>
      <c r="G1772" s="11"/>
      <c r="H1772" s="11"/>
      <c r="I1772" s="11"/>
      <c r="J1772" s="11"/>
      <c r="K1772" s="11"/>
      <c r="L1772" s="11"/>
      <c r="M1772" s="11"/>
      <c r="N1772" s="11"/>
      <c r="O1772" s="11"/>
    </row>
    <row r="1773" spans="2:15" ht="11.25" x14ac:dyDescent="0.2">
      <c r="B1773" s="11"/>
      <c r="C1773" s="11"/>
      <c r="D1773" s="11"/>
      <c r="E1773" s="11"/>
      <c r="F1773" s="11"/>
      <c r="G1773" s="11"/>
      <c r="H1773" s="11"/>
      <c r="I1773" s="11"/>
      <c r="J1773" s="11"/>
      <c r="K1773" s="11"/>
      <c r="L1773" s="11"/>
      <c r="M1773" s="11"/>
      <c r="N1773" s="11"/>
      <c r="O1773" s="11"/>
    </row>
    <row r="1774" spans="2:15" ht="11.25" x14ac:dyDescent="0.2">
      <c r="B1774" s="11"/>
      <c r="C1774" s="11"/>
      <c r="D1774" s="11"/>
      <c r="E1774" s="11"/>
      <c r="F1774" s="11"/>
      <c r="G1774" s="11"/>
      <c r="H1774" s="11"/>
      <c r="I1774" s="11"/>
      <c r="J1774" s="11"/>
      <c r="K1774" s="11"/>
      <c r="L1774" s="11"/>
      <c r="M1774" s="11"/>
      <c r="N1774" s="11"/>
      <c r="O1774" s="11"/>
    </row>
    <row r="1775" spans="2:15" ht="11.25" x14ac:dyDescent="0.2">
      <c r="B1775" s="11"/>
      <c r="C1775" s="11"/>
      <c r="D1775" s="11"/>
      <c r="E1775" s="11"/>
      <c r="F1775" s="11"/>
      <c r="G1775" s="11"/>
      <c r="H1775" s="11"/>
      <c r="I1775" s="11"/>
      <c r="J1775" s="11"/>
      <c r="K1775" s="11"/>
      <c r="L1775" s="11"/>
      <c r="M1775" s="11"/>
      <c r="N1775" s="11"/>
      <c r="O1775" s="11"/>
    </row>
    <row r="1776" spans="2:15" ht="11.25" x14ac:dyDescent="0.2">
      <c r="B1776" s="11"/>
      <c r="C1776" s="11"/>
      <c r="D1776" s="11"/>
      <c r="E1776" s="11"/>
      <c r="F1776" s="11"/>
      <c r="G1776" s="11"/>
      <c r="H1776" s="11"/>
      <c r="I1776" s="11"/>
      <c r="J1776" s="11"/>
      <c r="K1776" s="11"/>
      <c r="L1776" s="11"/>
      <c r="M1776" s="11"/>
      <c r="N1776" s="11"/>
      <c r="O1776" s="11"/>
    </row>
    <row r="1777" spans="2:15" ht="11.25" x14ac:dyDescent="0.2">
      <c r="B1777" s="11"/>
      <c r="C1777" s="11"/>
      <c r="D1777" s="11"/>
      <c r="E1777" s="11"/>
      <c r="F1777" s="11"/>
      <c r="G1777" s="11"/>
      <c r="H1777" s="11"/>
      <c r="I1777" s="11"/>
      <c r="J1777" s="11"/>
      <c r="K1777" s="11"/>
      <c r="L1777" s="11"/>
      <c r="M1777" s="11"/>
      <c r="N1777" s="11"/>
      <c r="O1777" s="11"/>
    </row>
    <row r="1778" spans="2:15" ht="11.25" x14ac:dyDescent="0.2">
      <c r="B1778" s="11"/>
      <c r="C1778" s="11"/>
      <c r="D1778" s="11"/>
      <c r="E1778" s="11"/>
      <c r="F1778" s="11"/>
      <c r="G1778" s="11"/>
      <c r="H1778" s="11"/>
      <c r="I1778" s="11"/>
      <c r="J1778" s="11"/>
      <c r="K1778" s="11"/>
      <c r="L1778" s="11"/>
      <c r="M1778" s="11"/>
      <c r="N1778" s="11"/>
      <c r="O1778" s="11"/>
    </row>
    <row r="1779" spans="2:15" ht="11.25" x14ac:dyDescent="0.2">
      <c r="B1779" s="11"/>
      <c r="C1779" s="11"/>
      <c r="D1779" s="11"/>
      <c r="E1779" s="11"/>
      <c r="F1779" s="11"/>
      <c r="G1779" s="11"/>
      <c r="H1779" s="11"/>
      <c r="I1779" s="11"/>
      <c r="J1779" s="11"/>
      <c r="K1779" s="11"/>
      <c r="L1779" s="11"/>
      <c r="M1779" s="11"/>
      <c r="N1779" s="11"/>
      <c r="O1779" s="11"/>
    </row>
    <row r="1780" spans="2:15" ht="11.25" x14ac:dyDescent="0.2">
      <c r="B1780" s="11"/>
      <c r="C1780" s="11"/>
      <c r="D1780" s="11"/>
      <c r="E1780" s="11"/>
      <c r="F1780" s="11"/>
      <c r="G1780" s="11"/>
      <c r="H1780" s="11"/>
      <c r="I1780" s="11"/>
      <c r="J1780" s="11"/>
      <c r="K1780" s="11"/>
      <c r="L1780" s="11"/>
      <c r="M1780" s="11"/>
      <c r="N1780" s="11"/>
      <c r="O1780" s="11"/>
    </row>
    <row r="1781" spans="2:15" ht="11.25" x14ac:dyDescent="0.2">
      <c r="B1781" s="11"/>
      <c r="C1781" s="11"/>
      <c r="D1781" s="11"/>
      <c r="E1781" s="11"/>
      <c r="F1781" s="11"/>
      <c r="G1781" s="11"/>
      <c r="H1781" s="11"/>
      <c r="I1781" s="11"/>
      <c r="J1781" s="11"/>
      <c r="K1781" s="11"/>
      <c r="L1781" s="11"/>
      <c r="M1781" s="11"/>
      <c r="N1781" s="11"/>
      <c r="O1781" s="11"/>
    </row>
    <row r="1782" spans="2:15" ht="11.25" x14ac:dyDescent="0.2">
      <c r="B1782" s="11"/>
      <c r="C1782" s="11"/>
      <c r="D1782" s="11"/>
      <c r="E1782" s="11"/>
      <c r="F1782" s="11"/>
      <c r="G1782" s="11"/>
      <c r="H1782" s="11"/>
      <c r="I1782" s="11"/>
      <c r="J1782" s="11"/>
      <c r="K1782" s="11"/>
      <c r="L1782" s="11"/>
      <c r="M1782" s="11"/>
      <c r="N1782" s="11"/>
      <c r="O1782" s="11"/>
    </row>
    <row r="1783" spans="2:15" ht="11.25" x14ac:dyDescent="0.2">
      <c r="B1783" s="11"/>
      <c r="C1783" s="11"/>
      <c r="D1783" s="11"/>
      <c r="E1783" s="11"/>
      <c r="F1783" s="11"/>
      <c r="G1783" s="11"/>
      <c r="H1783" s="11"/>
      <c r="I1783" s="11"/>
      <c r="J1783" s="11"/>
      <c r="K1783" s="11"/>
      <c r="L1783" s="11"/>
      <c r="M1783" s="11"/>
      <c r="N1783" s="11"/>
      <c r="O1783" s="11"/>
    </row>
    <row r="1784" spans="2:15" ht="11.25" x14ac:dyDescent="0.2">
      <c r="B1784" s="11"/>
      <c r="C1784" s="11"/>
      <c r="D1784" s="11"/>
      <c r="E1784" s="11"/>
      <c r="F1784" s="11"/>
      <c r="G1784" s="11"/>
      <c r="H1784" s="11"/>
      <c r="I1784" s="11"/>
      <c r="J1784" s="11"/>
      <c r="K1784" s="11"/>
      <c r="L1784" s="11"/>
      <c r="M1784" s="11"/>
      <c r="N1784" s="11"/>
      <c r="O1784" s="11"/>
    </row>
    <row r="1785" spans="2:15" ht="11.25" x14ac:dyDescent="0.2">
      <c r="B1785" s="11"/>
      <c r="C1785" s="11"/>
      <c r="D1785" s="11"/>
      <c r="E1785" s="11"/>
      <c r="F1785" s="11"/>
      <c r="G1785" s="11"/>
      <c r="H1785" s="11"/>
      <c r="I1785" s="11"/>
      <c r="J1785" s="11"/>
      <c r="K1785" s="11"/>
      <c r="L1785" s="11"/>
      <c r="M1785" s="11"/>
      <c r="N1785" s="11"/>
      <c r="O1785" s="11"/>
    </row>
    <row r="1786" spans="2:15" ht="11.25" x14ac:dyDescent="0.2">
      <c r="B1786" s="11"/>
      <c r="C1786" s="11"/>
      <c r="D1786" s="11"/>
      <c r="E1786" s="11"/>
      <c r="F1786" s="11"/>
      <c r="G1786" s="11"/>
      <c r="H1786" s="11"/>
      <c r="I1786" s="11"/>
      <c r="J1786" s="11"/>
      <c r="K1786" s="11"/>
      <c r="L1786" s="11"/>
      <c r="M1786" s="11"/>
      <c r="N1786" s="11"/>
      <c r="O1786" s="11"/>
    </row>
    <row r="1787" spans="2:15" ht="11.25" x14ac:dyDescent="0.2">
      <c r="B1787" s="11"/>
      <c r="C1787" s="11"/>
      <c r="D1787" s="11"/>
      <c r="E1787" s="11"/>
      <c r="F1787" s="11"/>
      <c r="G1787" s="11"/>
      <c r="H1787" s="11"/>
      <c r="I1787" s="11"/>
      <c r="J1787" s="11"/>
      <c r="K1787" s="11"/>
      <c r="L1787" s="11"/>
      <c r="M1787" s="11"/>
      <c r="N1787" s="11"/>
      <c r="O1787" s="11"/>
    </row>
    <row r="1788" spans="2:15" ht="11.25" x14ac:dyDescent="0.2">
      <c r="B1788" s="11"/>
      <c r="C1788" s="11"/>
      <c r="D1788" s="11"/>
      <c r="E1788" s="11"/>
      <c r="F1788" s="11"/>
      <c r="G1788" s="11"/>
      <c r="H1788" s="11"/>
      <c r="I1788" s="11"/>
      <c r="J1788" s="11"/>
      <c r="K1788" s="11"/>
      <c r="L1788" s="11"/>
      <c r="M1788" s="11"/>
      <c r="N1788" s="11"/>
      <c r="O1788" s="11"/>
    </row>
    <row r="1789" spans="2:15" ht="11.25" x14ac:dyDescent="0.2">
      <c r="B1789" s="11"/>
      <c r="C1789" s="11"/>
      <c r="D1789" s="11"/>
      <c r="E1789" s="11"/>
      <c r="F1789" s="11"/>
      <c r="G1789" s="11"/>
      <c r="H1789" s="11"/>
      <c r="I1789" s="11"/>
      <c r="J1789" s="11"/>
      <c r="K1789" s="11"/>
      <c r="L1789" s="11"/>
      <c r="M1789" s="11"/>
      <c r="N1789" s="11"/>
      <c r="O1789" s="11"/>
    </row>
    <row r="1790" spans="2:15" ht="11.25" x14ac:dyDescent="0.2">
      <c r="B1790" s="11"/>
      <c r="C1790" s="11"/>
      <c r="D1790" s="11"/>
      <c r="E1790" s="11"/>
      <c r="F1790" s="11"/>
      <c r="G1790" s="11"/>
      <c r="H1790" s="11"/>
      <c r="I1790" s="11"/>
      <c r="J1790" s="11"/>
      <c r="K1790" s="11"/>
      <c r="L1790" s="11"/>
      <c r="M1790" s="11"/>
      <c r="N1790" s="11"/>
      <c r="O1790" s="11"/>
    </row>
    <row r="1791" spans="2:15" ht="11.25" x14ac:dyDescent="0.2">
      <c r="B1791" s="11"/>
      <c r="C1791" s="11"/>
      <c r="D1791" s="11"/>
      <c r="E1791" s="11"/>
      <c r="F1791" s="11"/>
      <c r="G1791" s="11"/>
      <c r="H1791" s="11"/>
      <c r="I1791" s="11"/>
      <c r="J1791" s="11"/>
      <c r="K1791" s="11"/>
      <c r="L1791" s="11"/>
      <c r="M1791" s="11"/>
      <c r="N1791" s="11"/>
      <c r="O1791" s="11"/>
    </row>
    <row r="1792" spans="2:15" ht="11.25" x14ac:dyDescent="0.2">
      <c r="B1792" s="11"/>
      <c r="C1792" s="11"/>
      <c r="D1792" s="11"/>
      <c r="E1792" s="11"/>
      <c r="F1792" s="11"/>
      <c r="G1792" s="11"/>
      <c r="H1792" s="11"/>
      <c r="I1792" s="11"/>
      <c r="J1792" s="11"/>
      <c r="K1792" s="11"/>
      <c r="L1792" s="11"/>
      <c r="M1792" s="11"/>
      <c r="N1792" s="11"/>
      <c r="O1792" s="11"/>
    </row>
    <row r="1793" spans="2:15" ht="11.25" x14ac:dyDescent="0.2">
      <c r="B1793" s="11"/>
      <c r="C1793" s="11"/>
      <c r="D1793" s="11"/>
      <c r="E1793" s="11"/>
      <c r="F1793" s="11"/>
      <c r="G1793" s="11"/>
      <c r="H1793" s="11"/>
      <c r="I1793" s="11"/>
      <c r="J1793" s="11"/>
      <c r="K1793" s="11"/>
      <c r="L1793" s="11"/>
      <c r="M1793" s="11"/>
      <c r="N1793" s="11"/>
      <c r="O1793" s="11"/>
    </row>
    <row r="1794" spans="2:15" ht="11.25" x14ac:dyDescent="0.2">
      <c r="B1794" s="11"/>
      <c r="C1794" s="11"/>
      <c r="D1794" s="11"/>
      <c r="E1794" s="11"/>
      <c r="F1794" s="11"/>
      <c r="G1794" s="11"/>
      <c r="H1794" s="11"/>
      <c r="I1794" s="11"/>
      <c r="J1794" s="11"/>
      <c r="K1794" s="11"/>
      <c r="L1794" s="11"/>
      <c r="M1794" s="11"/>
      <c r="N1794" s="11"/>
      <c r="O1794" s="11"/>
    </row>
    <row r="1795" spans="2:15" ht="11.25" x14ac:dyDescent="0.2">
      <c r="B1795" s="11"/>
      <c r="C1795" s="11"/>
      <c r="D1795" s="11"/>
      <c r="E1795" s="11"/>
      <c r="F1795" s="11"/>
      <c r="G1795" s="11"/>
      <c r="H1795" s="11"/>
      <c r="I1795" s="11"/>
      <c r="J1795" s="11"/>
      <c r="K1795" s="11"/>
      <c r="L1795" s="11"/>
      <c r="M1795" s="11"/>
      <c r="N1795" s="11"/>
      <c r="O1795" s="11"/>
    </row>
    <row r="1796" spans="2:15" ht="11.25" x14ac:dyDescent="0.2">
      <c r="B1796" s="11"/>
      <c r="C1796" s="11"/>
      <c r="D1796" s="11"/>
      <c r="E1796" s="11"/>
      <c r="F1796" s="11"/>
      <c r="G1796" s="11"/>
      <c r="H1796" s="11"/>
      <c r="I1796" s="11"/>
      <c r="J1796" s="11"/>
      <c r="K1796" s="11"/>
      <c r="L1796" s="11"/>
      <c r="M1796" s="11"/>
      <c r="N1796" s="11"/>
      <c r="O1796" s="11"/>
    </row>
    <row r="1797" spans="2:15" ht="11.25" x14ac:dyDescent="0.2">
      <c r="B1797" s="11"/>
      <c r="C1797" s="11"/>
      <c r="D1797" s="11"/>
      <c r="E1797" s="11"/>
      <c r="F1797" s="11"/>
      <c r="G1797" s="11"/>
      <c r="H1797" s="11"/>
      <c r="I1797" s="11"/>
      <c r="J1797" s="11"/>
      <c r="K1797" s="11"/>
      <c r="L1797" s="11"/>
      <c r="M1797" s="11"/>
      <c r="N1797" s="11"/>
      <c r="O1797" s="11"/>
    </row>
    <row r="1798" spans="2:15" ht="11.25" x14ac:dyDescent="0.2">
      <c r="B1798" s="11"/>
      <c r="C1798" s="11"/>
      <c r="D1798" s="11"/>
      <c r="E1798" s="11"/>
      <c r="F1798" s="11"/>
      <c r="G1798" s="11"/>
      <c r="H1798" s="11"/>
      <c r="I1798" s="11"/>
      <c r="J1798" s="11"/>
      <c r="K1798" s="11"/>
      <c r="L1798" s="11"/>
      <c r="M1798" s="11"/>
      <c r="N1798" s="11"/>
      <c r="O1798" s="11"/>
    </row>
    <row r="1799" spans="2:15" ht="11.25" x14ac:dyDescent="0.2">
      <c r="B1799" s="11"/>
      <c r="C1799" s="11"/>
      <c r="D1799" s="11"/>
      <c r="E1799" s="11"/>
      <c r="F1799" s="11"/>
      <c r="G1799" s="11"/>
      <c r="H1799" s="11"/>
      <c r="I1799" s="11"/>
      <c r="J1799" s="11"/>
      <c r="K1799" s="11"/>
      <c r="L1799" s="11"/>
      <c r="M1799" s="11"/>
      <c r="N1799" s="11"/>
      <c r="O1799" s="11"/>
    </row>
    <row r="1800" spans="2:15" ht="11.25" x14ac:dyDescent="0.2">
      <c r="B1800" s="11"/>
      <c r="C1800" s="11"/>
      <c r="D1800" s="11"/>
      <c r="E1800" s="11"/>
      <c r="F1800" s="11"/>
      <c r="G1800" s="11"/>
      <c r="H1800" s="11"/>
      <c r="I1800" s="11"/>
      <c r="J1800" s="11"/>
      <c r="K1800" s="11"/>
      <c r="L1800" s="11"/>
      <c r="M1800" s="11"/>
      <c r="N1800" s="11"/>
      <c r="O1800" s="11"/>
    </row>
    <row r="1801" spans="2:15" ht="11.25" x14ac:dyDescent="0.2">
      <c r="B1801" s="11"/>
      <c r="C1801" s="11"/>
      <c r="D1801" s="11"/>
      <c r="E1801" s="11"/>
      <c r="F1801" s="11"/>
      <c r="G1801" s="11"/>
      <c r="H1801" s="11"/>
      <c r="I1801" s="11"/>
      <c r="J1801" s="11"/>
      <c r="K1801" s="11"/>
      <c r="L1801" s="11"/>
      <c r="M1801" s="11"/>
      <c r="N1801" s="11"/>
      <c r="O1801" s="11"/>
    </row>
    <row r="1802" spans="2:15" ht="11.25" x14ac:dyDescent="0.2">
      <c r="B1802" s="11"/>
      <c r="C1802" s="11"/>
      <c r="D1802" s="11"/>
      <c r="E1802" s="11"/>
      <c r="F1802" s="11"/>
      <c r="G1802" s="11"/>
      <c r="H1802" s="11"/>
      <c r="I1802" s="11"/>
      <c r="J1802" s="11"/>
      <c r="K1802" s="11"/>
      <c r="L1802" s="11"/>
      <c r="M1802" s="11"/>
      <c r="N1802" s="11"/>
      <c r="O1802" s="11"/>
    </row>
    <row r="1803" spans="2:15" ht="11.25" x14ac:dyDescent="0.2">
      <c r="B1803" s="11"/>
      <c r="C1803" s="11"/>
      <c r="D1803" s="11"/>
      <c r="E1803" s="11"/>
      <c r="F1803" s="11"/>
      <c r="G1803" s="11"/>
      <c r="H1803" s="11"/>
      <c r="I1803" s="11"/>
      <c r="J1803" s="11"/>
      <c r="K1803" s="11"/>
      <c r="L1803" s="11"/>
      <c r="M1803" s="11"/>
      <c r="N1803" s="11"/>
      <c r="O1803" s="11"/>
    </row>
    <row r="1804" spans="2:15" ht="11.25" x14ac:dyDescent="0.2">
      <c r="B1804" s="11"/>
      <c r="C1804" s="11"/>
      <c r="D1804" s="11"/>
      <c r="E1804" s="11"/>
      <c r="F1804" s="11"/>
      <c r="G1804" s="11"/>
      <c r="H1804" s="11"/>
      <c r="I1804" s="11"/>
      <c r="J1804" s="11"/>
      <c r="K1804" s="11"/>
      <c r="L1804" s="11"/>
      <c r="M1804" s="11"/>
      <c r="N1804" s="11"/>
      <c r="O1804" s="11"/>
    </row>
    <row r="1805" spans="2:15" ht="11.25" x14ac:dyDescent="0.2">
      <c r="B1805" s="11"/>
      <c r="C1805" s="11"/>
      <c r="D1805" s="11"/>
      <c r="E1805" s="11"/>
      <c r="F1805" s="11"/>
      <c r="G1805" s="11"/>
      <c r="H1805" s="11"/>
      <c r="I1805" s="11"/>
      <c r="J1805" s="11"/>
      <c r="K1805" s="11"/>
      <c r="L1805" s="11"/>
      <c r="M1805" s="11"/>
      <c r="N1805" s="11"/>
      <c r="O1805" s="11"/>
    </row>
    <row r="1806" spans="2:15" ht="11.25" x14ac:dyDescent="0.2">
      <c r="B1806" s="11"/>
      <c r="C1806" s="11"/>
      <c r="D1806" s="11"/>
      <c r="E1806" s="11"/>
      <c r="F1806" s="11"/>
      <c r="G1806" s="11"/>
      <c r="H1806" s="11"/>
      <c r="I1806" s="11"/>
      <c r="J1806" s="11"/>
      <c r="K1806" s="11"/>
      <c r="L1806" s="11"/>
      <c r="M1806" s="11"/>
      <c r="N1806" s="11"/>
      <c r="O1806" s="11"/>
    </row>
    <row r="1807" spans="2:15" ht="11.25" x14ac:dyDescent="0.2">
      <c r="B1807" s="11"/>
      <c r="C1807" s="11"/>
      <c r="D1807" s="11"/>
      <c r="E1807" s="11"/>
      <c r="F1807" s="11"/>
      <c r="G1807" s="11"/>
      <c r="H1807" s="11"/>
      <c r="I1807" s="11"/>
      <c r="J1807" s="11"/>
      <c r="K1807" s="11"/>
      <c r="L1807" s="11"/>
      <c r="M1807" s="11"/>
      <c r="N1807" s="11"/>
      <c r="O1807" s="11"/>
    </row>
    <row r="1808" spans="2:15" ht="11.25" x14ac:dyDescent="0.2">
      <c r="B1808" s="11"/>
      <c r="C1808" s="11"/>
      <c r="D1808" s="11"/>
      <c r="E1808" s="11"/>
      <c r="F1808" s="11"/>
      <c r="G1808" s="11"/>
      <c r="H1808" s="11"/>
      <c r="I1808" s="11"/>
      <c r="J1808" s="11"/>
      <c r="K1808" s="11"/>
      <c r="L1808" s="11"/>
      <c r="M1808" s="11"/>
      <c r="N1808" s="11"/>
      <c r="O1808" s="11"/>
    </row>
    <row r="1809" spans="2:15" ht="11.25" x14ac:dyDescent="0.2">
      <c r="B1809" s="11"/>
      <c r="C1809" s="11"/>
      <c r="D1809" s="11"/>
      <c r="E1809" s="11"/>
      <c r="F1809" s="11"/>
      <c r="G1809" s="11"/>
      <c r="H1809" s="11"/>
      <c r="I1809" s="11"/>
      <c r="J1809" s="11"/>
      <c r="K1809" s="11"/>
      <c r="L1809" s="11"/>
      <c r="M1809" s="11"/>
      <c r="N1809" s="11"/>
      <c r="O1809" s="11"/>
    </row>
    <row r="1810" spans="2:15" ht="11.25" x14ac:dyDescent="0.2">
      <c r="B1810" s="11"/>
      <c r="C1810" s="11"/>
      <c r="D1810" s="11"/>
      <c r="E1810" s="11"/>
      <c r="F1810" s="11"/>
      <c r="G1810" s="11"/>
      <c r="H1810" s="11"/>
      <c r="I1810" s="11"/>
      <c r="J1810" s="11"/>
      <c r="K1810" s="11"/>
      <c r="L1810" s="11"/>
      <c r="M1810" s="11"/>
      <c r="N1810" s="11"/>
      <c r="O1810" s="11"/>
    </row>
    <row r="1811" spans="2:15" ht="11.25" x14ac:dyDescent="0.2">
      <c r="B1811" s="11"/>
      <c r="C1811" s="11"/>
      <c r="D1811" s="11"/>
      <c r="E1811" s="11"/>
      <c r="F1811" s="11"/>
      <c r="G1811" s="11"/>
      <c r="H1811" s="11"/>
      <c r="I1811" s="11"/>
      <c r="J1811" s="11"/>
      <c r="K1811" s="11"/>
      <c r="L1811" s="11"/>
      <c r="M1811" s="11"/>
      <c r="N1811" s="11"/>
      <c r="O1811" s="11"/>
    </row>
    <row r="1812" spans="2:15" ht="11.25" x14ac:dyDescent="0.2">
      <c r="B1812" s="11"/>
      <c r="C1812" s="11"/>
      <c r="D1812" s="11"/>
      <c r="E1812" s="11"/>
      <c r="F1812" s="11"/>
      <c r="G1812" s="11"/>
      <c r="H1812" s="11"/>
      <c r="I1812" s="11"/>
      <c r="J1812" s="11"/>
      <c r="K1812" s="11"/>
      <c r="L1812" s="11"/>
      <c r="M1812" s="11"/>
      <c r="N1812" s="11"/>
      <c r="O1812" s="11"/>
    </row>
    <row r="1813" spans="2:15" ht="11.25" x14ac:dyDescent="0.2">
      <c r="B1813" s="11"/>
      <c r="C1813" s="11"/>
      <c r="D1813" s="11"/>
      <c r="E1813" s="11"/>
      <c r="F1813" s="11"/>
      <c r="G1813" s="11"/>
      <c r="H1813" s="11"/>
      <c r="I1813" s="11"/>
      <c r="J1813" s="11"/>
      <c r="K1813" s="11"/>
      <c r="L1813" s="11"/>
      <c r="M1813" s="11"/>
      <c r="N1813" s="11"/>
      <c r="O1813" s="11"/>
    </row>
    <row r="1814" spans="2:15" ht="11.25" x14ac:dyDescent="0.2">
      <c r="B1814" s="11"/>
      <c r="C1814" s="11"/>
      <c r="D1814" s="11"/>
      <c r="E1814" s="11"/>
      <c r="F1814" s="11"/>
      <c r="G1814" s="11"/>
      <c r="H1814" s="11"/>
      <c r="I1814" s="11"/>
      <c r="J1814" s="11"/>
      <c r="K1814" s="11"/>
      <c r="L1814" s="11"/>
      <c r="M1814" s="11"/>
      <c r="N1814" s="11"/>
      <c r="O1814" s="11"/>
    </row>
    <row r="1815" spans="2:15" ht="11.25" x14ac:dyDescent="0.2">
      <c r="B1815" s="11"/>
      <c r="C1815" s="11"/>
      <c r="D1815" s="11"/>
      <c r="E1815" s="11"/>
      <c r="F1815" s="11"/>
      <c r="G1815" s="11"/>
      <c r="H1815" s="11"/>
      <c r="I1815" s="11"/>
      <c r="J1815" s="11"/>
      <c r="K1815" s="11"/>
      <c r="L1815" s="11"/>
      <c r="M1815" s="11"/>
      <c r="N1815" s="11"/>
      <c r="O1815" s="11"/>
    </row>
    <row r="1816" spans="2:15" ht="11.25" x14ac:dyDescent="0.2">
      <c r="B1816" s="11"/>
      <c r="C1816" s="11"/>
      <c r="D1816" s="11"/>
      <c r="E1816" s="11"/>
      <c r="F1816" s="11"/>
      <c r="G1816" s="11"/>
      <c r="H1816" s="11"/>
      <c r="I1816" s="11"/>
      <c r="J1816" s="11"/>
      <c r="K1816" s="11"/>
      <c r="L1816" s="11"/>
      <c r="M1816" s="11"/>
      <c r="N1816" s="11"/>
      <c r="O1816" s="11"/>
    </row>
    <row r="1817" spans="2:15" ht="11.25" x14ac:dyDescent="0.2">
      <c r="B1817" s="11"/>
      <c r="C1817" s="11"/>
      <c r="D1817" s="11"/>
      <c r="E1817" s="11"/>
      <c r="F1817" s="11"/>
      <c r="G1817" s="11"/>
      <c r="H1817" s="11"/>
      <c r="I1817" s="11"/>
      <c r="J1817" s="11"/>
      <c r="K1817" s="11"/>
      <c r="L1817" s="11"/>
      <c r="M1817" s="11"/>
      <c r="N1817" s="11"/>
      <c r="O1817" s="11"/>
    </row>
    <row r="1818" spans="2:15" ht="11.25" x14ac:dyDescent="0.2">
      <c r="B1818" s="11"/>
      <c r="C1818" s="11"/>
      <c r="D1818" s="11"/>
      <c r="E1818" s="11"/>
      <c r="F1818" s="11"/>
      <c r="G1818" s="11"/>
      <c r="H1818" s="11"/>
      <c r="I1818" s="11"/>
      <c r="J1818" s="11"/>
      <c r="K1818" s="11"/>
      <c r="L1818" s="11"/>
      <c r="M1818" s="11"/>
      <c r="N1818" s="11"/>
      <c r="O1818" s="11"/>
    </row>
    <row r="1819" spans="2:15" ht="11.25" x14ac:dyDescent="0.2">
      <c r="B1819" s="11"/>
      <c r="C1819" s="11"/>
      <c r="D1819" s="11"/>
      <c r="E1819" s="11"/>
      <c r="F1819" s="11"/>
      <c r="G1819" s="11"/>
      <c r="H1819" s="11"/>
      <c r="I1819" s="11"/>
      <c r="J1819" s="11"/>
      <c r="K1819" s="11"/>
      <c r="L1819" s="11"/>
      <c r="M1819" s="11"/>
      <c r="N1819" s="11"/>
      <c r="O1819" s="11"/>
    </row>
    <row r="1820" spans="2:15" ht="11.25" x14ac:dyDescent="0.2">
      <c r="B1820" s="11"/>
      <c r="C1820" s="11"/>
      <c r="D1820" s="11"/>
      <c r="E1820" s="11"/>
      <c r="F1820" s="11"/>
      <c r="G1820" s="11"/>
      <c r="H1820" s="11"/>
      <c r="I1820" s="11"/>
      <c r="J1820" s="11"/>
      <c r="K1820" s="11"/>
      <c r="L1820" s="11"/>
      <c r="M1820" s="11"/>
      <c r="N1820" s="11"/>
      <c r="O1820" s="11"/>
    </row>
    <row r="1821" spans="2:15" ht="11.25" x14ac:dyDescent="0.2">
      <c r="B1821" s="11"/>
      <c r="C1821" s="11"/>
      <c r="D1821" s="11"/>
      <c r="E1821" s="11"/>
      <c r="F1821" s="11"/>
      <c r="G1821" s="11"/>
      <c r="H1821" s="11"/>
      <c r="I1821" s="11"/>
      <c r="J1821" s="11"/>
      <c r="K1821" s="11"/>
      <c r="L1821" s="11"/>
      <c r="M1821" s="11"/>
      <c r="N1821" s="11"/>
      <c r="O1821" s="11"/>
    </row>
    <row r="1822" spans="2:15" ht="11.25" x14ac:dyDescent="0.2">
      <c r="B1822" s="11"/>
      <c r="C1822" s="11"/>
      <c r="D1822" s="11"/>
      <c r="E1822" s="11"/>
      <c r="F1822" s="11"/>
      <c r="G1822" s="11"/>
      <c r="H1822" s="11"/>
      <c r="I1822" s="11"/>
      <c r="J1822" s="11"/>
      <c r="K1822" s="11"/>
      <c r="L1822" s="11"/>
      <c r="M1822" s="11"/>
      <c r="N1822" s="11"/>
      <c r="O1822" s="11"/>
    </row>
    <row r="1823" spans="2:15" ht="11.25" x14ac:dyDescent="0.2">
      <c r="B1823" s="11"/>
      <c r="C1823" s="11"/>
      <c r="D1823" s="11"/>
      <c r="E1823" s="11"/>
      <c r="F1823" s="11"/>
      <c r="G1823" s="11"/>
      <c r="H1823" s="11"/>
      <c r="I1823" s="11"/>
      <c r="J1823" s="11"/>
      <c r="K1823" s="11"/>
      <c r="L1823" s="11"/>
      <c r="M1823" s="11"/>
      <c r="N1823" s="11"/>
      <c r="O1823" s="11"/>
    </row>
    <row r="1824" spans="2:15" ht="11.25" x14ac:dyDescent="0.2">
      <c r="B1824" s="11"/>
      <c r="C1824" s="11"/>
      <c r="D1824" s="11"/>
      <c r="E1824" s="11"/>
      <c r="F1824" s="11"/>
      <c r="G1824" s="11"/>
      <c r="H1824" s="11"/>
      <c r="I1824" s="11"/>
      <c r="J1824" s="11"/>
      <c r="K1824" s="11"/>
      <c r="L1824" s="11"/>
      <c r="M1824" s="11"/>
      <c r="N1824" s="11"/>
      <c r="O1824" s="11"/>
    </row>
    <row r="1825" spans="2:15" ht="11.25" x14ac:dyDescent="0.2">
      <c r="B1825" s="11"/>
      <c r="C1825" s="11"/>
      <c r="D1825" s="11"/>
      <c r="E1825" s="11"/>
      <c r="F1825" s="11"/>
      <c r="G1825" s="11"/>
      <c r="H1825" s="11"/>
      <c r="I1825" s="11"/>
      <c r="J1825" s="11"/>
      <c r="K1825" s="11"/>
      <c r="L1825" s="11"/>
      <c r="M1825" s="11"/>
      <c r="N1825" s="11"/>
      <c r="O1825" s="11"/>
    </row>
    <row r="1826" spans="2:15" ht="11.25" x14ac:dyDescent="0.2">
      <c r="B1826" s="11"/>
      <c r="C1826" s="11"/>
      <c r="D1826" s="11"/>
      <c r="E1826" s="11"/>
      <c r="F1826" s="11"/>
      <c r="G1826" s="11"/>
      <c r="H1826" s="11"/>
      <c r="I1826" s="11"/>
      <c r="J1826" s="11"/>
      <c r="K1826" s="11"/>
      <c r="L1826" s="11"/>
      <c r="M1826" s="11"/>
      <c r="N1826" s="11"/>
      <c r="O1826" s="11"/>
    </row>
    <row r="1827" spans="2:15" ht="11.25" x14ac:dyDescent="0.2">
      <c r="B1827" s="11"/>
      <c r="C1827" s="11"/>
      <c r="D1827" s="11"/>
      <c r="E1827" s="11"/>
      <c r="F1827" s="11"/>
      <c r="G1827" s="11"/>
      <c r="H1827" s="11"/>
      <c r="I1827" s="11"/>
      <c r="J1827" s="11"/>
      <c r="K1827" s="11"/>
      <c r="L1827" s="11"/>
      <c r="M1827" s="11"/>
      <c r="N1827" s="11"/>
      <c r="O1827" s="11"/>
    </row>
    <row r="1828" spans="2:15" ht="11.25" x14ac:dyDescent="0.2">
      <c r="B1828" s="11"/>
      <c r="C1828" s="11"/>
      <c r="D1828" s="11"/>
      <c r="E1828" s="11"/>
      <c r="F1828" s="11"/>
      <c r="G1828" s="11"/>
      <c r="H1828" s="11"/>
      <c r="I1828" s="11"/>
      <c r="J1828" s="11"/>
      <c r="K1828" s="11"/>
      <c r="L1828" s="11"/>
      <c r="M1828" s="11"/>
      <c r="N1828" s="11"/>
      <c r="O1828" s="11"/>
    </row>
    <row r="1829" spans="2:15" ht="11.25" x14ac:dyDescent="0.2">
      <c r="B1829" s="11"/>
      <c r="C1829" s="11"/>
      <c r="D1829" s="11"/>
      <c r="E1829" s="11"/>
      <c r="F1829" s="11"/>
      <c r="G1829" s="11"/>
      <c r="H1829" s="11"/>
      <c r="I1829" s="11"/>
      <c r="J1829" s="11"/>
      <c r="K1829" s="11"/>
      <c r="L1829" s="11"/>
      <c r="M1829" s="11"/>
      <c r="N1829" s="11"/>
      <c r="O1829" s="11"/>
    </row>
    <row r="1830" spans="2:15" ht="11.25" x14ac:dyDescent="0.2">
      <c r="B1830" s="11"/>
      <c r="C1830" s="11"/>
      <c r="D1830" s="11"/>
      <c r="E1830" s="11"/>
      <c r="F1830" s="11"/>
      <c r="G1830" s="11"/>
      <c r="H1830" s="11"/>
      <c r="I1830" s="11"/>
      <c r="J1830" s="11"/>
      <c r="K1830" s="11"/>
      <c r="L1830" s="11"/>
      <c r="M1830" s="11"/>
      <c r="N1830" s="11"/>
      <c r="O1830" s="11"/>
    </row>
    <row r="1831" spans="2:15" ht="11.25" x14ac:dyDescent="0.2">
      <c r="B1831" s="11"/>
      <c r="C1831" s="11"/>
      <c r="D1831" s="11"/>
      <c r="E1831" s="11"/>
      <c r="F1831" s="11"/>
      <c r="G1831" s="11"/>
      <c r="H1831" s="11"/>
      <c r="I1831" s="11"/>
      <c r="J1831" s="11"/>
      <c r="K1831" s="11"/>
      <c r="L1831" s="11"/>
      <c r="M1831" s="11"/>
      <c r="N1831" s="11"/>
      <c r="O1831" s="11"/>
    </row>
    <row r="1832" spans="2:15" ht="11.25" x14ac:dyDescent="0.2">
      <c r="B1832" s="11"/>
      <c r="C1832" s="11"/>
      <c r="D1832" s="11"/>
      <c r="E1832" s="11"/>
      <c r="F1832" s="11"/>
      <c r="G1832" s="11"/>
      <c r="H1832" s="11"/>
      <c r="I1832" s="11"/>
      <c r="J1832" s="11"/>
      <c r="K1832" s="11"/>
      <c r="L1832" s="11"/>
      <c r="M1832" s="11"/>
      <c r="N1832" s="11"/>
      <c r="O1832" s="11"/>
    </row>
    <row r="1833" spans="2:15" ht="11.25" x14ac:dyDescent="0.2">
      <c r="B1833" s="11"/>
      <c r="C1833" s="11"/>
      <c r="D1833" s="11"/>
      <c r="E1833" s="11"/>
      <c r="F1833" s="11"/>
      <c r="G1833" s="11"/>
      <c r="H1833" s="11"/>
      <c r="I1833" s="11"/>
      <c r="J1833" s="11"/>
      <c r="K1833" s="11"/>
      <c r="L1833" s="11"/>
      <c r="M1833" s="11"/>
      <c r="N1833" s="11"/>
      <c r="O1833" s="11"/>
    </row>
    <row r="1834" spans="2:15" ht="11.25" x14ac:dyDescent="0.2">
      <c r="B1834" s="11"/>
      <c r="C1834" s="11"/>
      <c r="D1834" s="11"/>
      <c r="E1834" s="11"/>
      <c r="F1834" s="11"/>
      <c r="G1834" s="11"/>
      <c r="H1834" s="11"/>
      <c r="I1834" s="11"/>
      <c r="J1834" s="11"/>
      <c r="K1834" s="11"/>
      <c r="L1834" s="11"/>
      <c r="M1834" s="11"/>
      <c r="N1834" s="11"/>
      <c r="O1834" s="11"/>
    </row>
    <row r="1835" spans="2:15" ht="11.25" x14ac:dyDescent="0.2">
      <c r="B1835" s="11"/>
      <c r="C1835" s="11"/>
      <c r="D1835" s="11"/>
      <c r="E1835" s="11"/>
      <c r="F1835" s="11"/>
      <c r="G1835" s="11"/>
      <c r="H1835" s="11"/>
      <c r="I1835" s="11"/>
      <c r="J1835" s="11"/>
      <c r="K1835" s="11"/>
      <c r="L1835" s="11"/>
      <c r="M1835" s="11"/>
      <c r="N1835" s="11"/>
      <c r="O1835" s="11"/>
    </row>
    <row r="1836" spans="2:15" ht="11.25" x14ac:dyDescent="0.2">
      <c r="B1836" s="11"/>
      <c r="C1836" s="11"/>
      <c r="D1836" s="11"/>
      <c r="E1836" s="11"/>
      <c r="F1836" s="11"/>
      <c r="G1836" s="11"/>
      <c r="H1836" s="11"/>
      <c r="I1836" s="11"/>
      <c r="J1836" s="11"/>
      <c r="K1836" s="11"/>
      <c r="L1836" s="11"/>
      <c r="M1836" s="11"/>
      <c r="N1836" s="11"/>
      <c r="O1836" s="11"/>
    </row>
    <row r="1837" spans="2:15" ht="11.25" x14ac:dyDescent="0.2">
      <c r="B1837" s="11"/>
      <c r="C1837" s="11"/>
      <c r="D1837" s="11"/>
      <c r="E1837" s="11"/>
      <c r="F1837" s="11"/>
      <c r="G1837" s="11"/>
      <c r="H1837" s="11"/>
      <c r="I1837" s="11"/>
      <c r="J1837" s="11"/>
      <c r="K1837" s="11"/>
      <c r="L1837" s="11"/>
      <c r="M1837" s="11"/>
      <c r="N1837" s="11"/>
      <c r="O1837" s="11"/>
    </row>
    <row r="1838" spans="2:15" ht="11.25" x14ac:dyDescent="0.2">
      <c r="B1838" s="11"/>
      <c r="C1838" s="11"/>
      <c r="D1838" s="11"/>
      <c r="E1838" s="11"/>
      <c r="F1838" s="11"/>
      <c r="G1838" s="11"/>
      <c r="H1838" s="11"/>
      <c r="I1838" s="11"/>
      <c r="J1838" s="11"/>
      <c r="K1838" s="11"/>
      <c r="L1838" s="11"/>
      <c r="M1838" s="11"/>
      <c r="N1838" s="11"/>
      <c r="O1838" s="11"/>
    </row>
    <row r="1839" spans="2:15" ht="11.25" x14ac:dyDescent="0.2">
      <c r="B1839" s="11"/>
      <c r="C1839" s="11"/>
      <c r="D1839" s="11"/>
      <c r="E1839" s="11"/>
      <c r="F1839" s="11"/>
      <c r="G1839" s="11"/>
      <c r="H1839" s="11"/>
      <c r="I1839" s="11"/>
      <c r="J1839" s="11"/>
      <c r="K1839" s="11"/>
      <c r="L1839" s="11"/>
      <c r="M1839" s="11"/>
      <c r="N1839" s="11"/>
      <c r="O1839" s="11"/>
    </row>
    <row r="1840" spans="2:15" ht="11.25" x14ac:dyDescent="0.2">
      <c r="B1840" s="11"/>
      <c r="C1840" s="11"/>
      <c r="D1840" s="11"/>
      <c r="E1840" s="11"/>
      <c r="F1840" s="11"/>
      <c r="G1840" s="11"/>
      <c r="H1840" s="11"/>
      <c r="I1840" s="11"/>
      <c r="J1840" s="11"/>
      <c r="K1840" s="11"/>
      <c r="L1840" s="11"/>
      <c r="M1840" s="11"/>
      <c r="N1840" s="11"/>
      <c r="O1840" s="11"/>
    </row>
    <row r="1841" spans="2:15" ht="11.25" x14ac:dyDescent="0.2">
      <c r="B1841" s="11"/>
      <c r="C1841" s="11"/>
      <c r="D1841" s="11"/>
      <c r="E1841" s="11"/>
      <c r="F1841" s="11"/>
      <c r="G1841" s="11"/>
      <c r="H1841" s="11"/>
      <c r="I1841" s="11"/>
      <c r="J1841" s="11"/>
      <c r="K1841" s="11"/>
      <c r="L1841" s="11"/>
      <c r="M1841" s="11"/>
      <c r="N1841" s="11"/>
      <c r="O1841" s="11"/>
    </row>
    <row r="1842" spans="2:15" ht="11.25" x14ac:dyDescent="0.2">
      <c r="B1842" s="11"/>
      <c r="C1842" s="11"/>
      <c r="D1842" s="11"/>
      <c r="E1842" s="11"/>
      <c r="F1842" s="11"/>
      <c r="G1842" s="11"/>
      <c r="H1842" s="11"/>
      <c r="I1842" s="11"/>
      <c r="J1842" s="11"/>
      <c r="K1842" s="11"/>
      <c r="L1842" s="11"/>
      <c r="M1842" s="11"/>
      <c r="N1842" s="11"/>
      <c r="O1842" s="11"/>
    </row>
    <row r="1843" spans="2:15" ht="11.25" x14ac:dyDescent="0.2">
      <c r="B1843" s="11"/>
      <c r="C1843" s="11"/>
      <c r="D1843" s="11"/>
      <c r="E1843" s="11"/>
      <c r="F1843" s="11"/>
      <c r="G1843" s="11"/>
      <c r="H1843" s="11"/>
      <c r="I1843" s="11"/>
      <c r="J1843" s="11"/>
      <c r="K1843" s="11"/>
      <c r="L1843" s="11"/>
      <c r="M1843" s="11"/>
      <c r="N1843" s="11"/>
      <c r="O1843" s="11"/>
    </row>
    <row r="1844" spans="2:15" ht="11.25" x14ac:dyDescent="0.2">
      <c r="B1844" s="11"/>
      <c r="C1844" s="11"/>
      <c r="D1844" s="11"/>
      <c r="E1844" s="11"/>
      <c r="F1844" s="11"/>
      <c r="G1844" s="11"/>
      <c r="H1844" s="11"/>
      <c r="I1844" s="11"/>
      <c r="J1844" s="11"/>
      <c r="K1844" s="11"/>
      <c r="L1844" s="11"/>
      <c r="M1844" s="11"/>
      <c r="N1844" s="11"/>
      <c r="O1844" s="11"/>
    </row>
    <row r="1845" spans="2:15" ht="11.25" x14ac:dyDescent="0.2">
      <c r="B1845" s="11"/>
      <c r="C1845" s="11"/>
      <c r="D1845" s="11"/>
      <c r="E1845" s="11"/>
      <c r="F1845" s="11"/>
      <c r="G1845" s="11"/>
      <c r="H1845" s="11"/>
      <c r="I1845" s="11"/>
      <c r="J1845" s="11"/>
      <c r="K1845" s="11"/>
      <c r="L1845" s="11"/>
      <c r="M1845" s="11"/>
      <c r="N1845" s="11"/>
      <c r="O1845" s="11"/>
    </row>
    <row r="1846" spans="2:15" ht="11.25" x14ac:dyDescent="0.2">
      <c r="B1846" s="11"/>
      <c r="C1846" s="11"/>
      <c r="D1846" s="11"/>
      <c r="E1846" s="11"/>
      <c r="F1846" s="11"/>
      <c r="G1846" s="11"/>
      <c r="H1846" s="11"/>
      <c r="I1846" s="11"/>
      <c r="J1846" s="11"/>
      <c r="K1846" s="11"/>
      <c r="L1846" s="11"/>
      <c r="M1846" s="11"/>
      <c r="N1846" s="11"/>
      <c r="O1846" s="11"/>
    </row>
    <row r="1847" spans="2:15" ht="11.25" x14ac:dyDescent="0.2">
      <c r="B1847" s="11"/>
      <c r="C1847" s="11"/>
      <c r="D1847" s="11"/>
      <c r="E1847" s="11"/>
      <c r="F1847" s="11"/>
      <c r="G1847" s="11"/>
      <c r="H1847" s="11"/>
      <c r="I1847" s="11"/>
      <c r="J1847" s="11"/>
      <c r="K1847" s="11"/>
      <c r="L1847" s="11"/>
      <c r="M1847" s="11"/>
      <c r="N1847" s="11"/>
      <c r="O1847" s="11"/>
    </row>
    <row r="1848" spans="2:15" ht="11.25" x14ac:dyDescent="0.2">
      <c r="B1848" s="11"/>
      <c r="C1848" s="11"/>
      <c r="D1848" s="11"/>
      <c r="E1848" s="11"/>
      <c r="F1848" s="11"/>
      <c r="G1848" s="11"/>
      <c r="H1848" s="11"/>
      <c r="I1848" s="11"/>
      <c r="J1848" s="11"/>
      <c r="K1848" s="11"/>
      <c r="L1848" s="11"/>
      <c r="M1848" s="11"/>
      <c r="N1848" s="11"/>
      <c r="O1848" s="11"/>
    </row>
    <row r="1849" spans="2:15" ht="11.25" x14ac:dyDescent="0.2">
      <c r="B1849" s="11"/>
      <c r="C1849" s="11"/>
      <c r="D1849" s="11"/>
      <c r="E1849" s="11"/>
      <c r="F1849" s="11"/>
      <c r="G1849" s="11"/>
      <c r="H1849" s="11"/>
      <c r="I1849" s="11"/>
      <c r="J1849" s="11"/>
      <c r="K1849" s="11"/>
      <c r="L1849" s="11"/>
      <c r="M1849" s="11"/>
      <c r="N1849" s="11"/>
      <c r="O1849" s="11"/>
    </row>
    <row r="1850" spans="2:15" ht="11.25" x14ac:dyDescent="0.2">
      <c r="B1850" s="11"/>
      <c r="C1850" s="11"/>
      <c r="D1850" s="11"/>
      <c r="E1850" s="11"/>
      <c r="F1850" s="11"/>
      <c r="G1850" s="11"/>
      <c r="H1850" s="11"/>
      <c r="I1850" s="11"/>
      <c r="J1850" s="11"/>
      <c r="K1850" s="11"/>
      <c r="L1850" s="11"/>
      <c r="M1850" s="11"/>
      <c r="N1850" s="11"/>
      <c r="O1850" s="11"/>
    </row>
    <row r="1851" spans="2:15" ht="11.25" x14ac:dyDescent="0.2">
      <c r="B1851" s="11"/>
      <c r="C1851" s="11"/>
      <c r="D1851" s="11"/>
      <c r="E1851" s="11"/>
      <c r="F1851" s="11"/>
      <c r="G1851" s="11"/>
      <c r="H1851" s="11"/>
      <c r="I1851" s="11"/>
      <c r="J1851" s="11"/>
      <c r="K1851" s="11"/>
      <c r="L1851" s="11"/>
      <c r="M1851" s="11"/>
      <c r="N1851" s="11"/>
      <c r="O1851" s="11"/>
    </row>
    <row r="1852" spans="2:15" ht="11.25" x14ac:dyDescent="0.2">
      <c r="B1852" s="11"/>
      <c r="C1852" s="11"/>
      <c r="D1852" s="11"/>
      <c r="E1852" s="11"/>
      <c r="F1852" s="11"/>
      <c r="G1852" s="11"/>
      <c r="H1852" s="11"/>
      <c r="I1852" s="11"/>
      <c r="J1852" s="11"/>
      <c r="K1852" s="11"/>
      <c r="L1852" s="11"/>
      <c r="M1852" s="11"/>
      <c r="N1852" s="11"/>
      <c r="O1852" s="11"/>
    </row>
    <row r="1853" spans="2:15" ht="11.25" x14ac:dyDescent="0.2">
      <c r="B1853" s="11"/>
      <c r="C1853" s="11"/>
      <c r="D1853" s="11"/>
      <c r="E1853" s="11"/>
      <c r="F1853" s="11"/>
      <c r="G1853" s="11"/>
      <c r="H1853" s="11"/>
      <c r="I1853" s="11"/>
      <c r="J1853" s="11"/>
      <c r="K1853" s="11"/>
      <c r="L1853" s="11"/>
      <c r="M1853" s="11"/>
      <c r="N1853" s="11"/>
      <c r="O1853" s="11"/>
    </row>
    <row r="1854" spans="2:15" ht="11.25" x14ac:dyDescent="0.2">
      <c r="B1854" s="11"/>
      <c r="C1854" s="11"/>
      <c r="D1854" s="11"/>
      <c r="E1854" s="11"/>
      <c r="F1854" s="11"/>
      <c r="G1854" s="11"/>
      <c r="H1854" s="11"/>
      <c r="I1854" s="11"/>
      <c r="J1854" s="11"/>
      <c r="K1854" s="11"/>
      <c r="L1854" s="11"/>
      <c r="M1854" s="11"/>
      <c r="N1854" s="11"/>
      <c r="O1854" s="11"/>
    </row>
    <row r="1855" spans="2:15" ht="11.25" x14ac:dyDescent="0.2">
      <c r="B1855" s="11"/>
      <c r="C1855" s="11"/>
      <c r="D1855" s="11"/>
      <c r="E1855" s="11"/>
      <c r="F1855" s="11"/>
      <c r="G1855" s="11"/>
      <c r="H1855" s="11"/>
      <c r="I1855" s="11"/>
      <c r="J1855" s="11"/>
      <c r="K1855" s="11"/>
      <c r="L1855" s="11"/>
      <c r="M1855" s="11"/>
      <c r="N1855" s="11"/>
      <c r="O1855" s="11"/>
    </row>
    <row r="1856" spans="2:15" ht="11.25" x14ac:dyDescent="0.2">
      <c r="B1856" s="11"/>
      <c r="C1856" s="11"/>
      <c r="D1856" s="11"/>
      <c r="E1856" s="11"/>
      <c r="F1856" s="11"/>
      <c r="G1856" s="11"/>
      <c r="H1856" s="11"/>
      <c r="I1856" s="11"/>
      <c r="J1856" s="11"/>
      <c r="K1856" s="11"/>
      <c r="L1856" s="11"/>
      <c r="M1856" s="11"/>
      <c r="N1856" s="11"/>
      <c r="O1856" s="11"/>
    </row>
    <row r="1857" spans="2:15" ht="11.25" x14ac:dyDescent="0.2">
      <c r="B1857" s="11"/>
      <c r="C1857" s="11"/>
      <c r="D1857" s="11"/>
      <c r="E1857" s="11"/>
      <c r="F1857" s="11"/>
      <c r="G1857" s="11"/>
      <c r="H1857" s="11"/>
      <c r="I1857" s="11"/>
      <c r="J1857" s="11"/>
      <c r="K1857" s="11"/>
      <c r="L1857" s="11"/>
      <c r="M1857" s="11"/>
      <c r="N1857" s="11"/>
      <c r="O1857" s="11"/>
    </row>
    <row r="1858" spans="2:15" ht="11.25" x14ac:dyDescent="0.2">
      <c r="B1858" s="11"/>
      <c r="C1858" s="11"/>
      <c r="D1858" s="11"/>
      <c r="E1858" s="11"/>
      <c r="F1858" s="11"/>
      <c r="G1858" s="11"/>
      <c r="H1858" s="11"/>
      <c r="I1858" s="11"/>
      <c r="J1858" s="11"/>
      <c r="K1858" s="11"/>
      <c r="L1858" s="11"/>
      <c r="M1858" s="11"/>
      <c r="N1858" s="11"/>
      <c r="O1858" s="11"/>
    </row>
    <row r="1859" spans="2:15" ht="11.25" x14ac:dyDescent="0.2">
      <c r="B1859" s="11"/>
      <c r="C1859" s="11"/>
      <c r="D1859" s="11"/>
      <c r="E1859" s="11"/>
      <c r="F1859" s="11"/>
      <c r="G1859" s="11"/>
      <c r="H1859" s="11"/>
      <c r="I1859" s="11"/>
      <c r="J1859" s="11"/>
      <c r="K1859" s="11"/>
      <c r="L1859" s="11"/>
      <c r="M1859" s="11"/>
      <c r="N1859" s="11"/>
      <c r="O1859" s="11"/>
    </row>
    <row r="1860" spans="2:15" ht="11.25" x14ac:dyDescent="0.2">
      <c r="B1860" s="11"/>
      <c r="C1860" s="11"/>
      <c r="D1860" s="11"/>
      <c r="E1860" s="11"/>
      <c r="F1860" s="11"/>
      <c r="G1860" s="11"/>
      <c r="H1860" s="11"/>
      <c r="I1860" s="11"/>
      <c r="J1860" s="11"/>
      <c r="K1860" s="11"/>
      <c r="L1860" s="11"/>
      <c r="M1860" s="11"/>
      <c r="N1860" s="11"/>
      <c r="O1860" s="11"/>
    </row>
    <row r="1861" spans="2:15" ht="11.25" x14ac:dyDescent="0.2">
      <c r="B1861" s="11"/>
      <c r="C1861" s="11"/>
      <c r="D1861" s="11"/>
      <c r="E1861" s="11"/>
      <c r="F1861" s="11"/>
      <c r="G1861" s="11"/>
      <c r="H1861" s="11"/>
      <c r="I1861" s="11"/>
      <c r="J1861" s="11"/>
      <c r="K1861" s="11"/>
      <c r="L1861" s="11"/>
      <c r="M1861" s="11"/>
      <c r="N1861" s="11"/>
      <c r="O1861" s="11"/>
    </row>
    <row r="1862" spans="2:15" ht="11.25" x14ac:dyDescent="0.2">
      <c r="B1862" s="11"/>
      <c r="C1862" s="11"/>
      <c r="D1862" s="11"/>
      <c r="E1862" s="11"/>
      <c r="F1862" s="11"/>
      <c r="G1862" s="11"/>
      <c r="H1862" s="11"/>
      <c r="I1862" s="11"/>
      <c r="J1862" s="11"/>
      <c r="K1862" s="11"/>
      <c r="L1862" s="11"/>
      <c r="M1862" s="11"/>
      <c r="N1862" s="11"/>
      <c r="O1862" s="11"/>
    </row>
    <row r="1863" spans="2:15" ht="11.25" x14ac:dyDescent="0.2">
      <c r="B1863" s="11"/>
      <c r="C1863" s="11"/>
      <c r="D1863" s="11"/>
      <c r="E1863" s="11"/>
      <c r="F1863" s="11"/>
      <c r="G1863" s="11"/>
      <c r="H1863" s="11"/>
      <c r="I1863" s="11"/>
      <c r="J1863" s="11"/>
      <c r="K1863" s="11"/>
      <c r="L1863" s="11"/>
      <c r="M1863" s="11"/>
      <c r="N1863" s="11"/>
      <c r="O1863" s="11"/>
    </row>
    <row r="1864" spans="2:15" ht="11.25" x14ac:dyDescent="0.2">
      <c r="B1864" s="11"/>
      <c r="C1864" s="11"/>
      <c r="D1864" s="11"/>
      <c r="E1864" s="11"/>
      <c r="F1864" s="11"/>
      <c r="G1864" s="11"/>
      <c r="H1864" s="11"/>
      <c r="I1864" s="11"/>
      <c r="J1864" s="11"/>
      <c r="K1864" s="11"/>
      <c r="L1864" s="11"/>
      <c r="M1864" s="11"/>
      <c r="N1864" s="11"/>
      <c r="O1864" s="11"/>
    </row>
    <row r="1865" spans="2:15" ht="11.25" x14ac:dyDescent="0.2">
      <c r="B1865" s="11"/>
      <c r="C1865" s="11"/>
      <c r="D1865" s="11"/>
      <c r="E1865" s="11"/>
      <c r="F1865" s="11"/>
      <c r="G1865" s="11"/>
      <c r="H1865" s="11"/>
      <c r="I1865" s="11"/>
      <c r="J1865" s="11"/>
      <c r="K1865" s="11"/>
      <c r="L1865" s="11"/>
      <c r="M1865" s="11"/>
      <c r="N1865" s="11"/>
      <c r="O1865" s="11"/>
    </row>
    <row r="1866" spans="2:15" ht="11.25" x14ac:dyDescent="0.2">
      <c r="B1866" s="11"/>
      <c r="C1866" s="11"/>
      <c r="D1866" s="11"/>
      <c r="E1866" s="11"/>
      <c r="F1866" s="11"/>
      <c r="G1866" s="11"/>
      <c r="H1866" s="11"/>
      <c r="I1866" s="11"/>
      <c r="J1866" s="11"/>
      <c r="K1866" s="11"/>
      <c r="L1866" s="11"/>
      <c r="M1866" s="11"/>
      <c r="N1866" s="11"/>
      <c r="O1866" s="11"/>
    </row>
    <row r="1867" spans="2:15" ht="11.25" x14ac:dyDescent="0.2">
      <c r="B1867" s="11"/>
      <c r="C1867" s="11"/>
      <c r="D1867" s="11"/>
      <c r="E1867" s="11"/>
      <c r="F1867" s="11"/>
      <c r="G1867" s="11"/>
      <c r="H1867" s="11"/>
      <c r="I1867" s="11"/>
      <c r="J1867" s="11"/>
      <c r="K1867" s="11"/>
      <c r="L1867" s="11"/>
      <c r="M1867" s="11"/>
      <c r="N1867" s="11"/>
      <c r="O1867" s="11"/>
    </row>
    <row r="1868" spans="2:15" ht="11.25" x14ac:dyDescent="0.2">
      <c r="B1868" s="11"/>
      <c r="C1868" s="11"/>
      <c r="D1868" s="11"/>
      <c r="E1868" s="11"/>
      <c r="F1868" s="11"/>
      <c r="G1868" s="11"/>
      <c r="H1868" s="11"/>
      <c r="I1868" s="11"/>
      <c r="J1868" s="11"/>
      <c r="K1868" s="11"/>
      <c r="L1868" s="11"/>
      <c r="M1868" s="11"/>
      <c r="N1868" s="11"/>
      <c r="O1868" s="11"/>
    </row>
    <row r="1869" spans="2:15" ht="11.25" x14ac:dyDescent="0.2">
      <c r="B1869" s="11"/>
      <c r="C1869" s="11"/>
      <c r="D1869" s="11"/>
      <c r="E1869" s="11"/>
      <c r="F1869" s="11"/>
      <c r="G1869" s="11"/>
      <c r="H1869" s="11"/>
      <c r="I1869" s="11"/>
      <c r="J1869" s="11"/>
      <c r="K1869" s="11"/>
      <c r="L1869" s="11"/>
      <c r="M1869" s="11"/>
      <c r="N1869" s="11"/>
      <c r="O1869" s="11"/>
    </row>
    <row r="1870" spans="2:15" ht="11.25" x14ac:dyDescent="0.2">
      <c r="B1870" s="11"/>
      <c r="C1870" s="11"/>
      <c r="D1870" s="11"/>
      <c r="E1870" s="11"/>
      <c r="F1870" s="11"/>
      <c r="G1870" s="11"/>
      <c r="H1870" s="11"/>
      <c r="I1870" s="11"/>
      <c r="J1870" s="11"/>
      <c r="K1870" s="11"/>
      <c r="L1870" s="11"/>
      <c r="M1870" s="11"/>
      <c r="N1870" s="11"/>
      <c r="O1870" s="11"/>
    </row>
    <row r="1871" spans="2:15" ht="11.25" x14ac:dyDescent="0.2">
      <c r="B1871" s="11"/>
      <c r="C1871" s="11"/>
      <c r="D1871" s="11"/>
      <c r="E1871" s="11"/>
      <c r="F1871" s="11"/>
      <c r="G1871" s="11"/>
      <c r="H1871" s="11"/>
      <c r="I1871" s="11"/>
      <c r="J1871" s="11"/>
      <c r="K1871" s="11"/>
      <c r="L1871" s="11"/>
      <c r="M1871" s="11"/>
      <c r="N1871" s="11"/>
      <c r="O1871" s="11"/>
    </row>
    <row r="1872" spans="2:15" ht="11.25" x14ac:dyDescent="0.2">
      <c r="B1872" s="11"/>
      <c r="C1872" s="11"/>
      <c r="D1872" s="11"/>
      <c r="E1872" s="11"/>
      <c r="F1872" s="11"/>
      <c r="G1872" s="11"/>
      <c r="H1872" s="11"/>
      <c r="I1872" s="11"/>
      <c r="J1872" s="11"/>
      <c r="K1872" s="11"/>
      <c r="L1872" s="11"/>
      <c r="M1872" s="11"/>
      <c r="N1872" s="11"/>
      <c r="O1872" s="11"/>
    </row>
    <row r="1873" spans="2:15" ht="11.25" x14ac:dyDescent="0.2">
      <c r="B1873" s="11"/>
      <c r="C1873" s="11"/>
      <c r="D1873" s="11"/>
      <c r="E1873" s="11"/>
      <c r="F1873" s="11"/>
      <c r="G1873" s="11"/>
      <c r="H1873" s="11"/>
      <c r="I1873" s="11"/>
      <c r="J1873" s="11"/>
      <c r="K1873" s="11"/>
      <c r="L1873" s="11"/>
      <c r="M1873" s="11"/>
      <c r="N1873" s="11"/>
      <c r="O1873" s="11"/>
    </row>
    <row r="1874" spans="2:15" ht="11.25" x14ac:dyDescent="0.2">
      <c r="B1874" s="11"/>
      <c r="C1874" s="11"/>
      <c r="D1874" s="11"/>
      <c r="E1874" s="11"/>
      <c r="F1874" s="11"/>
      <c r="G1874" s="11"/>
      <c r="H1874" s="11"/>
      <c r="I1874" s="11"/>
      <c r="J1874" s="11"/>
      <c r="K1874" s="11"/>
      <c r="L1874" s="11"/>
      <c r="M1874" s="11"/>
      <c r="N1874" s="11"/>
      <c r="O1874" s="11"/>
    </row>
    <row r="1875" spans="2:15" ht="11.25" x14ac:dyDescent="0.2">
      <c r="B1875" s="11"/>
      <c r="C1875" s="11"/>
      <c r="D1875" s="11"/>
      <c r="E1875" s="11"/>
      <c r="F1875" s="11"/>
      <c r="G1875" s="11"/>
      <c r="H1875" s="11"/>
      <c r="I1875" s="11"/>
      <c r="J1875" s="11"/>
      <c r="K1875" s="11"/>
      <c r="L1875" s="11"/>
      <c r="M1875" s="11"/>
      <c r="N1875" s="11"/>
      <c r="O1875" s="11"/>
    </row>
    <row r="1876" spans="2:15" ht="11.25" x14ac:dyDescent="0.2">
      <c r="B1876" s="11"/>
      <c r="C1876" s="11"/>
      <c r="D1876" s="11"/>
      <c r="E1876" s="11"/>
      <c r="F1876" s="11"/>
      <c r="G1876" s="11"/>
      <c r="H1876" s="11"/>
      <c r="I1876" s="11"/>
      <c r="J1876" s="11"/>
      <c r="K1876" s="11"/>
      <c r="L1876" s="11"/>
      <c r="M1876" s="11"/>
      <c r="N1876" s="11"/>
      <c r="O1876" s="11"/>
    </row>
    <row r="1877" spans="2:15" ht="11.25" x14ac:dyDescent="0.2">
      <c r="B1877" s="11"/>
      <c r="C1877" s="11"/>
      <c r="D1877" s="11"/>
      <c r="E1877" s="11"/>
      <c r="F1877" s="11"/>
      <c r="G1877" s="11"/>
      <c r="H1877" s="11"/>
      <c r="I1877" s="11"/>
      <c r="J1877" s="11"/>
      <c r="K1877" s="11"/>
      <c r="L1877" s="11"/>
      <c r="M1877" s="11"/>
      <c r="N1877" s="11"/>
      <c r="O1877" s="11"/>
    </row>
    <row r="1878" spans="2:15" ht="11.25" x14ac:dyDescent="0.2">
      <c r="B1878" s="11"/>
      <c r="C1878" s="11"/>
      <c r="D1878" s="11"/>
      <c r="E1878" s="11"/>
      <c r="F1878" s="11"/>
      <c r="G1878" s="11"/>
      <c r="H1878" s="11"/>
      <c r="I1878" s="11"/>
      <c r="J1878" s="11"/>
      <c r="K1878" s="11"/>
      <c r="L1878" s="11"/>
      <c r="M1878" s="11"/>
      <c r="N1878" s="11"/>
      <c r="O1878" s="11"/>
    </row>
    <row r="1879" spans="2:15" ht="11.25" x14ac:dyDescent="0.2">
      <c r="B1879" s="11"/>
      <c r="C1879" s="11"/>
      <c r="D1879" s="11"/>
      <c r="E1879" s="11"/>
      <c r="F1879" s="11"/>
      <c r="G1879" s="11"/>
      <c r="H1879" s="11"/>
      <c r="I1879" s="11"/>
      <c r="J1879" s="11"/>
      <c r="K1879" s="11"/>
      <c r="L1879" s="11"/>
      <c r="M1879" s="11"/>
      <c r="N1879" s="11"/>
      <c r="O1879" s="11"/>
    </row>
    <row r="1880" spans="2:15" ht="11.25" x14ac:dyDescent="0.2">
      <c r="B1880" s="11"/>
      <c r="C1880" s="11"/>
      <c r="D1880" s="11"/>
      <c r="E1880" s="11"/>
      <c r="F1880" s="11"/>
      <c r="G1880" s="11"/>
      <c r="H1880" s="11"/>
      <c r="I1880" s="11"/>
      <c r="J1880" s="11"/>
      <c r="K1880" s="11"/>
      <c r="L1880" s="11"/>
      <c r="M1880" s="11"/>
      <c r="N1880" s="11"/>
      <c r="O1880" s="11"/>
    </row>
    <row r="1881" spans="2:15" ht="11.25" x14ac:dyDescent="0.2">
      <c r="B1881" s="11"/>
      <c r="C1881" s="11"/>
      <c r="D1881" s="11"/>
      <c r="E1881" s="11"/>
      <c r="F1881" s="11"/>
      <c r="G1881" s="11"/>
      <c r="H1881" s="11"/>
      <c r="I1881" s="11"/>
      <c r="J1881" s="11"/>
      <c r="K1881" s="11"/>
      <c r="L1881" s="11"/>
      <c r="M1881" s="11"/>
      <c r="N1881" s="11"/>
      <c r="O1881" s="11"/>
    </row>
    <row r="1882" spans="2:15" ht="11.25" x14ac:dyDescent="0.2">
      <c r="B1882" s="11"/>
      <c r="C1882" s="11"/>
      <c r="D1882" s="11"/>
      <c r="E1882" s="11"/>
      <c r="F1882" s="11"/>
      <c r="G1882" s="11"/>
      <c r="H1882" s="11"/>
      <c r="I1882" s="11"/>
      <c r="J1882" s="11"/>
      <c r="K1882" s="11"/>
      <c r="L1882" s="11"/>
      <c r="M1882" s="11"/>
      <c r="N1882" s="11"/>
      <c r="O1882" s="11"/>
    </row>
    <row r="1883" spans="2:15" ht="11.25" x14ac:dyDescent="0.2">
      <c r="B1883" s="11"/>
      <c r="C1883" s="11"/>
      <c r="D1883" s="11"/>
      <c r="E1883" s="11"/>
      <c r="F1883" s="11"/>
      <c r="G1883" s="11"/>
      <c r="H1883" s="11"/>
      <c r="I1883" s="11"/>
      <c r="J1883" s="11"/>
      <c r="K1883" s="11"/>
      <c r="L1883" s="11"/>
      <c r="M1883" s="11"/>
      <c r="N1883" s="11"/>
      <c r="O1883" s="11"/>
    </row>
    <row r="1884" spans="2:15" ht="11.25" x14ac:dyDescent="0.2">
      <c r="B1884" s="11"/>
      <c r="C1884" s="11"/>
      <c r="D1884" s="11"/>
      <c r="E1884" s="11"/>
      <c r="F1884" s="11"/>
      <c r="G1884" s="11"/>
      <c r="H1884" s="11"/>
      <c r="I1884" s="11"/>
      <c r="J1884" s="11"/>
      <c r="K1884" s="11"/>
      <c r="L1884" s="11"/>
      <c r="M1884" s="11"/>
      <c r="N1884" s="11"/>
      <c r="O1884" s="11"/>
    </row>
    <row r="1885" spans="2:15" ht="11.25" x14ac:dyDescent="0.2">
      <c r="B1885" s="11"/>
      <c r="C1885" s="11"/>
      <c r="D1885" s="11"/>
      <c r="E1885" s="11"/>
      <c r="F1885" s="11"/>
      <c r="G1885" s="11"/>
      <c r="H1885" s="11"/>
      <c r="I1885" s="11"/>
      <c r="J1885" s="11"/>
      <c r="K1885" s="11"/>
      <c r="L1885" s="11"/>
      <c r="M1885" s="11"/>
      <c r="N1885" s="11"/>
      <c r="O1885" s="11"/>
    </row>
    <row r="1886" spans="2:15" ht="11.25" x14ac:dyDescent="0.2">
      <c r="B1886" s="11"/>
      <c r="C1886" s="11"/>
      <c r="D1886" s="11"/>
      <c r="E1886" s="11"/>
      <c r="F1886" s="11"/>
      <c r="G1886" s="11"/>
      <c r="H1886" s="11"/>
      <c r="I1886" s="11"/>
      <c r="J1886" s="11"/>
      <c r="K1886" s="11"/>
      <c r="L1886" s="11"/>
      <c r="M1886" s="11"/>
      <c r="N1886" s="11"/>
      <c r="O1886" s="11"/>
    </row>
    <row r="1887" spans="2:15" ht="11.25" x14ac:dyDescent="0.2">
      <c r="B1887" s="11"/>
      <c r="C1887" s="11"/>
      <c r="D1887" s="11"/>
      <c r="E1887" s="11"/>
      <c r="F1887" s="11"/>
      <c r="G1887" s="11"/>
      <c r="H1887" s="11"/>
      <c r="I1887" s="11"/>
      <c r="J1887" s="11"/>
      <c r="K1887" s="11"/>
      <c r="L1887" s="11"/>
      <c r="M1887" s="11"/>
      <c r="N1887" s="11"/>
      <c r="O1887" s="11"/>
    </row>
    <row r="1888" spans="2:15" ht="11.25" x14ac:dyDescent="0.2">
      <c r="B1888" s="11"/>
      <c r="C1888" s="11"/>
      <c r="D1888" s="11"/>
      <c r="E1888" s="11"/>
      <c r="F1888" s="11"/>
      <c r="G1888" s="11"/>
      <c r="H1888" s="11"/>
      <c r="I1888" s="11"/>
      <c r="J1888" s="11"/>
      <c r="K1888" s="11"/>
      <c r="L1888" s="11"/>
      <c r="M1888" s="11"/>
      <c r="N1888" s="11"/>
      <c r="O1888" s="11"/>
    </row>
    <row r="1889" spans="2:15" ht="11.25" x14ac:dyDescent="0.2">
      <c r="B1889" s="11"/>
      <c r="C1889" s="11"/>
      <c r="D1889" s="11"/>
      <c r="E1889" s="11"/>
      <c r="F1889" s="11"/>
      <c r="G1889" s="11"/>
      <c r="H1889" s="11"/>
      <c r="I1889" s="11"/>
      <c r="J1889" s="11"/>
      <c r="K1889" s="11"/>
      <c r="L1889" s="11"/>
      <c r="M1889" s="11"/>
      <c r="N1889" s="11"/>
      <c r="O1889" s="11"/>
    </row>
    <row r="1890" spans="2:15" ht="11.25" x14ac:dyDescent="0.2">
      <c r="B1890" s="11"/>
      <c r="C1890" s="11"/>
      <c r="D1890" s="11"/>
      <c r="E1890" s="11"/>
      <c r="F1890" s="11"/>
      <c r="G1890" s="11"/>
      <c r="H1890" s="11"/>
      <c r="I1890" s="11"/>
      <c r="J1890" s="11"/>
      <c r="K1890" s="11"/>
      <c r="L1890" s="11"/>
      <c r="M1890" s="11"/>
      <c r="N1890" s="11"/>
      <c r="O1890" s="11"/>
    </row>
    <row r="1891" spans="2:15" ht="11.25" x14ac:dyDescent="0.2">
      <c r="B1891" s="11"/>
      <c r="C1891" s="11"/>
      <c r="D1891" s="11"/>
      <c r="E1891" s="11"/>
      <c r="F1891" s="11"/>
      <c r="G1891" s="11"/>
      <c r="H1891" s="11"/>
      <c r="I1891" s="11"/>
      <c r="J1891" s="11"/>
      <c r="K1891" s="11"/>
      <c r="L1891" s="11"/>
      <c r="M1891" s="11"/>
      <c r="N1891" s="11"/>
      <c r="O1891" s="11"/>
    </row>
    <row r="1892" spans="2:15" ht="11.25" x14ac:dyDescent="0.2">
      <c r="B1892" s="11"/>
      <c r="C1892" s="11"/>
      <c r="D1892" s="11"/>
      <c r="E1892" s="11"/>
      <c r="F1892" s="11"/>
      <c r="G1892" s="11"/>
      <c r="H1892" s="11"/>
      <c r="I1892" s="11"/>
      <c r="J1892" s="11"/>
      <c r="K1892" s="11"/>
      <c r="L1892" s="11"/>
      <c r="M1892" s="11"/>
      <c r="N1892" s="11"/>
      <c r="O1892" s="11"/>
    </row>
    <row r="1893" spans="2:15" ht="11.25" x14ac:dyDescent="0.2">
      <c r="B1893" s="11"/>
      <c r="C1893" s="11"/>
      <c r="D1893" s="11"/>
      <c r="E1893" s="11"/>
      <c r="F1893" s="11"/>
      <c r="G1893" s="11"/>
      <c r="H1893" s="11"/>
      <c r="I1893" s="11"/>
      <c r="J1893" s="11"/>
      <c r="K1893" s="11"/>
      <c r="L1893" s="11"/>
      <c r="M1893" s="11"/>
      <c r="N1893" s="11"/>
      <c r="O1893" s="11"/>
    </row>
    <row r="1894" spans="2:15" ht="11.25" x14ac:dyDescent="0.2">
      <c r="B1894" s="11"/>
      <c r="C1894" s="11"/>
      <c r="D1894" s="11"/>
      <c r="E1894" s="11"/>
      <c r="F1894" s="11"/>
      <c r="G1894" s="11"/>
      <c r="H1894" s="11"/>
      <c r="I1894" s="11"/>
      <c r="J1894" s="11"/>
      <c r="K1894" s="11"/>
      <c r="L1894" s="11"/>
      <c r="M1894" s="11"/>
      <c r="N1894" s="11"/>
      <c r="O1894" s="11"/>
    </row>
    <row r="1895" spans="2:15" ht="11.25" x14ac:dyDescent="0.2">
      <c r="B1895" s="11"/>
      <c r="C1895" s="11"/>
      <c r="D1895" s="11"/>
      <c r="E1895" s="11"/>
      <c r="F1895" s="11"/>
      <c r="G1895" s="11"/>
      <c r="H1895" s="11"/>
      <c r="I1895" s="11"/>
      <c r="J1895" s="11"/>
      <c r="K1895" s="11"/>
      <c r="L1895" s="11"/>
      <c r="M1895" s="11"/>
      <c r="N1895" s="11"/>
      <c r="O1895" s="11"/>
    </row>
    <row r="1896" spans="2:15" ht="11.25" x14ac:dyDescent="0.2">
      <c r="B1896" s="11"/>
      <c r="C1896" s="11"/>
      <c r="D1896" s="11"/>
      <c r="E1896" s="11"/>
      <c r="F1896" s="11"/>
      <c r="G1896" s="11"/>
      <c r="H1896" s="11"/>
      <c r="I1896" s="11"/>
      <c r="J1896" s="11"/>
      <c r="K1896" s="11"/>
      <c r="L1896" s="11"/>
      <c r="M1896" s="11"/>
      <c r="N1896" s="11"/>
      <c r="O1896" s="11"/>
    </row>
    <row r="1897" spans="2:15" ht="11.25" x14ac:dyDescent="0.2">
      <c r="B1897" s="11"/>
      <c r="C1897" s="11"/>
      <c r="D1897" s="11"/>
      <c r="E1897" s="11"/>
      <c r="F1897" s="11"/>
      <c r="G1897" s="11"/>
      <c r="H1897" s="11"/>
      <c r="I1897" s="11"/>
      <c r="J1897" s="11"/>
      <c r="K1897" s="11"/>
      <c r="L1897" s="11"/>
      <c r="M1897" s="11"/>
      <c r="N1897" s="11"/>
      <c r="O1897" s="11"/>
    </row>
    <row r="1898" spans="2:15" ht="11.25" x14ac:dyDescent="0.2">
      <c r="B1898" s="11"/>
      <c r="C1898" s="11"/>
      <c r="D1898" s="11"/>
      <c r="E1898" s="11"/>
      <c r="F1898" s="11"/>
      <c r="G1898" s="11"/>
      <c r="H1898" s="11"/>
      <c r="I1898" s="11"/>
      <c r="J1898" s="11"/>
      <c r="K1898" s="11"/>
      <c r="L1898" s="11"/>
      <c r="M1898" s="11"/>
      <c r="N1898" s="11"/>
      <c r="O1898" s="11"/>
    </row>
    <row r="1899" spans="2:15" ht="11.25" x14ac:dyDescent="0.2">
      <c r="B1899" s="11"/>
      <c r="C1899" s="11"/>
      <c r="D1899" s="11"/>
      <c r="E1899" s="11"/>
      <c r="F1899" s="11"/>
      <c r="G1899" s="11"/>
      <c r="H1899" s="11"/>
      <c r="I1899" s="11"/>
      <c r="J1899" s="11"/>
      <c r="K1899" s="11"/>
      <c r="L1899" s="11"/>
      <c r="M1899" s="11"/>
      <c r="N1899" s="11"/>
      <c r="O1899" s="11"/>
    </row>
    <row r="1900" spans="2:15" ht="11.25" x14ac:dyDescent="0.2">
      <c r="B1900" s="11"/>
      <c r="C1900" s="11"/>
      <c r="D1900" s="11"/>
      <c r="E1900" s="11"/>
      <c r="F1900" s="11"/>
      <c r="G1900" s="11"/>
      <c r="H1900" s="11"/>
      <c r="I1900" s="11"/>
      <c r="J1900" s="11"/>
      <c r="K1900" s="11"/>
      <c r="L1900" s="11"/>
      <c r="M1900" s="11"/>
      <c r="N1900" s="11"/>
      <c r="O1900" s="11"/>
    </row>
    <row r="1901" spans="2:15" ht="11.25" x14ac:dyDescent="0.2">
      <c r="B1901" s="11"/>
      <c r="C1901" s="11"/>
      <c r="D1901" s="11"/>
      <c r="E1901" s="11"/>
      <c r="F1901" s="11"/>
      <c r="G1901" s="11"/>
      <c r="H1901" s="11"/>
      <c r="I1901" s="11"/>
      <c r="J1901" s="11"/>
      <c r="K1901" s="11"/>
      <c r="L1901" s="11"/>
      <c r="M1901" s="11"/>
      <c r="N1901" s="11"/>
      <c r="O1901" s="11"/>
    </row>
    <row r="1902" spans="2:15" ht="11.25" x14ac:dyDescent="0.2">
      <c r="B1902" s="11"/>
      <c r="C1902" s="11"/>
      <c r="D1902" s="11"/>
      <c r="E1902" s="11"/>
      <c r="F1902" s="11"/>
      <c r="G1902" s="11"/>
      <c r="H1902" s="11"/>
      <c r="I1902" s="11"/>
      <c r="J1902" s="11"/>
      <c r="K1902" s="11"/>
      <c r="L1902" s="11"/>
      <c r="M1902" s="11"/>
      <c r="N1902" s="11"/>
      <c r="O1902" s="11"/>
    </row>
    <row r="1903" spans="2:15" ht="11.25" x14ac:dyDescent="0.2">
      <c r="B1903" s="11"/>
      <c r="C1903" s="11"/>
      <c r="D1903" s="11"/>
      <c r="E1903" s="11"/>
      <c r="F1903" s="11"/>
      <c r="G1903" s="11"/>
      <c r="H1903" s="11"/>
      <c r="I1903" s="11"/>
      <c r="J1903" s="11"/>
      <c r="K1903" s="11"/>
      <c r="L1903" s="11"/>
      <c r="M1903" s="11"/>
      <c r="N1903" s="11"/>
      <c r="O1903" s="11"/>
    </row>
    <row r="1904" spans="2:15" ht="11.25" x14ac:dyDescent="0.2">
      <c r="B1904" s="11"/>
      <c r="C1904" s="11"/>
      <c r="D1904" s="11"/>
      <c r="E1904" s="11"/>
      <c r="F1904" s="11"/>
      <c r="G1904" s="11"/>
      <c r="H1904" s="11"/>
      <c r="I1904" s="11"/>
      <c r="J1904" s="11"/>
      <c r="K1904" s="11"/>
      <c r="L1904" s="11"/>
      <c r="M1904" s="11"/>
      <c r="N1904" s="11"/>
      <c r="O1904" s="11"/>
    </row>
    <row r="1905" spans="2:15" ht="11.25" x14ac:dyDescent="0.2">
      <c r="B1905" s="11"/>
      <c r="C1905" s="11"/>
      <c r="D1905" s="11"/>
      <c r="E1905" s="11"/>
      <c r="F1905" s="11"/>
      <c r="G1905" s="11"/>
      <c r="H1905" s="11"/>
      <c r="I1905" s="11"/>
      <c r="J1905" s="11"/>
      <c r="K1905" s="11"/>
      <c r="L1905" s="11"/>
      <c r="M1905" s="11"/>
      <c r="N1905" s="11"/>
      <c r="O1905" s="11"/>
    </row>
    <row r="1906" spans="2:15" ht="11.25" x14ac:dyDescent="0.2">
      <c r="B1906" s="11"/>
      <c r="C1906" s="11"/>
      <c r="D1906" s="11"/>
      <c r="E1906" s="11"/>
      <c r="F1906" s="11"/>
      <c r="G1906" s="11"/>
      <c r="H1906" s="11"/>
      <c r="I1906" s="11"/>
      <c r="J1906" s="11"/>
      <c r="K1906" s="11"/>
      <c r="L1906" s="11"/>
      <c r="M1906" s="11"/>
      <c r="N1906" s="11"/>
      <c r="O1906" s="11"/>
    </row>
    <row r="1907" spans="2:15" ht="11.25" x14ac:dyDescent="0.2">
      <c r="B1907" s="11"/>
      <c r="C1907" s="11"/>
      <c r="D1907" s="11"/>
      <c r="E1907" s="11"/>
      <c r="F1907" s="11"/>
      <c r="G1907" s="11"/>
      <c r="H1907" s="11"/>
      <c r="I1907" s="11"/>
      <c r="J1907" s="11"/>
      <c r="K1907" s="11"/>
      <c r="L1907" s="11"/>
      <c r="M1907" s="11"/>
      <c r="N1907" s="11"/>
      <c r="O1907" s="11"/>
    </row>
    <row r="1908" spans="2:15" ht="11.25" x14ac:dyDescent="0.2">
      <c r="B1908" s="11"/>
      <c r="C1908" s="11"/>
      <c r="D1908" s="11"/>
      <c r="E1908" s="11"/>
      <c r="F1908" s="11"/>
      <c r="G1908" s="11"/>
      <c r="H1908" s="11"/>
      <c r="I1908" s="11"/>
      <c r="J1908" s="11"/>
      <c r="K1908" s="11"/>
      <c r="L1908" s="11"/>
      <c r="M1908" s="11"/>
      <c r="N1908" s="11"/>
      <c r="O1908" s="11"/>
    </row>
    <row r="1909" spans="2:15" ht="11.25" x14ac:dyDescent="0.2">
      <c r="B1909" s="11"/>
      <c r="C1909" s="11"/>
      <c r="D1909" s="11"/>
      <c r="E1909" s="11"/>
      <c r="F1909" s="11"/>
      <c r="G1909" s="11"/>
      <c r="H1909" s="11"/>
      <c r="I1909" s="11"/>
      <c r="J1909" s="11"/>
      <c r="K1909" s="11"/>
      <c r="L1909" s="11"/>
      <c r="M1909" s="11"/>
      <c r="N1909" s="11"/>
      <c r="O1909" s="11"/>
    </row>
    <row r="1910" spans="2:15" ht="11.25" x14ac:dyDescent="0.2">
      <c r="B1910" s="11"/>
      <c r="C1910" s="11"/>
      <c r="D1910" s="11"/>
      <c r="E1910" s="11"/>
      <c r="F1910" s="11"/>
      <c r="G1910" s="11"/>
      <c r="H1910" s="11"/>
      <c r="I1910" s="11"/>
      <c r="J1910" s="11"/>
      <c r="K1910" s="11"/>
      <c r="L1910" s="11"/>
      <c r="M1910" s="11"/>
      <c r="N1910" s="11"/>
      <c r="O1910" s="11"/>
    </row>
    <row r="1911" spans="2:15" ht="11.25" x14ac:dyDescent="0.2">
      <c r="B1911" s="11"/>
      <c r="C1911" s="11"/>
      <c r="D1911" s="11"/>
      <c r="E1911" s="11"/>
      <c r="F1911" s="11"/>
      <c r="G1911" s="11"/>
      <c r="H1911" s="11"/>
      <c r="I1911" s="11"/>
      <c r="J1911" s="11"/>
      <c r="K1911" s="11"/>
      <c r="L1911" s="11"/>
      <c r="M1911" s="11"/>
      <c r="N1911" s="11"/>
      <c r="O1911" s="11"/>
    </row>
    <row r="1912" spans="2:15" ht="11.25" x14ac:dyDescent="0.2">
      <c r="B1912" s="11"/>
      <c r="C1912" s="11"/>
      <c r="D1912" s="11"/>
      <c r="E1912" s="11"/>
      <c r="F1912" s="11"/>
      <c r="G1912" s="11"/>
      <c r="H1912" s="11"/>
      <c r="I1912" s="11"/>
      <c r="J1912" s="11"/>
      <c r="K1912" s="11"/>
      <c r="L1912" s="11"/>
      <c r="M1912" s="11"/>
      <c r="N1912" s="11"/>
      <c r="O1912" s="11"/>
    </row>
    <row r="1913" spans="2:15" ht="11.25" x14ac:dyDescent="0.2">
      <c r="B1913" s="11"/>
      <c r="C1913" s="11"/>
      <c r="D1913" s="11"/>
      <c r="E1913" s="11"/>
      <c r="F1913" s="11"/>
      <c r="G1913" s="11"/>
      <c r="H1913" s="11"/>
      <c r="I1913" s="11"/>
      <c r="J1913" s="11"/>
      <c r="K1913" s="11"/>
      <c r="L1913" s="11"/>
      <c r="M1913" s="11"/>
      <c r="N1913" s="11"/>
      <c r="O1913" s="11"/>
    </row>
    <row r="1914" spans="2:15" ht="11.25" x14ac:dyDescent="0.2">
      <c r="B1914" s="11"/>
      <c r="C1914" s="11"/>
      <c r="D1914" s="11"/>
      <c r="E1914" s="11"/>
      <c r="F1914" s="11"/>
      <c r="G1914" s="11"/>
      <c r="H1914" s="11"/>
      <c r="I1914" s="11"/>
      <c r="J1914" s="11"/>
      <c r="K1914" s="11"/>
      <c r="L1914" s="11"/>
      <c r="M1914" s="11"/>
      <c r="N1914" s="11"/>
      <c r="O1914" s="11"/>
    </row>
    <row r="1915" spans="2:15" ht="11.25" x14ac:dyDescent="0.2">
      <c r="B1915" s="11"/>
      <c r="C1915" s="11"/>
      <c r="D1915" s="11"/>
      <c r="E1915" s="11"/>
      <c r="F1915" s="11"/>
      <c r="G1915" s="11"/>
      <c r="H1915" s="11"/>
      <c r="I1915" s="11"/>
      <c r="J1915" s="11"/>
      <c r="K1915" s="11"/>
      <c r="L1915" s="11"/>
      <c r="M1915" s="11"/>
      <c r="N1915" s="11"/>
      <c r="O1915" s="11"/>
    </row>
    <row r="1916" spans="2:15" ht="11.25" x14ac:dyDescent="0.2">
      <c r="B1916" s="11"/>
      <c r="C1916" s="11"/>
      <c r="D1916" s="11"/>
      <c r="E1916" s="11"/>
      <c r="F1916" s="11"/>
      <c r="G1916" s="11"/>
      <c r="H1916" s="11"/>
      <c r="I1916" s="11"/>
      <c r="J1916" s="11"/>
      <c r="K1916" s="11"/>
      <c r="L1916" s="11"/>
      <c r="M1916" s="11"/>
      <c r="N1916" s="11"/>
      <c r="O1916" s="11"/>
    </row>
    <row r="1917" spans="2:15" ht="11.25" x14ac:dyDescent="0.2">
      <c r="B1917" s="11"/>
      <c r="C1917" s="11"/>
      <c r="D1917" s="11"/>
      <c r="E1917" s="11"/>
      <c r="F1917" s="11"/>
      <c r="G1917" s="11"/>
      <c r="H1917" s="11"/>
      <c r="I1917" s="11"/>
      <c r="J1917" s="11"/>
      <c r="K1917" s="11"/>
      <c r="L1917" s="11"/>
      <c r="M1917" s="11"/>
      <c r="N1917" s="11"/>
      <c r="O1917" s="11"/>
    </row>
    <row r="1918" spans="2:15" ht="11.25" x14ac:dyDescent="0.2">
      <c r="B1918" s="11"/>
      <c r="C1918" s="11"/>
      <c r="D1918" s="11"/>
      <c r="E1918" s="11"/>
      <c r="F1918" s="11"/>
      <c r="G1918" s="11"/>
      <c r="H1918" s="11"/>
      <c r="I1918" s="11"/>
      <c r="J1918" s="11"/>
      <c r="K1918" s="11"/>
      <c r="L1918" s="11"/>
      <c r="M1918" s="11"/>
      <c r="N1918" s="11"/>
      <c r="O1918" s="11"/>
    </row>
    <row r="1919" spans="2:15" ht="11.25" x14ac:dyDescent="0.2">
      <c r="B1919" s="11"/>
      <c r="C1919" s="11"/>
      <c r="D1919" s="11"/>
      <c r="E1919" s="11"/>
      <c r="F1919" s="11"/>
      <c r="G1919" s="11"/>
      <c r="H1919" s="11"/>
      <c r="I1919" s="11"/>
      <c r="J1919" s="11"/>
      <c r="K1919" s="11"/>
      <c r="L1919" s="11"/>
      <c r="M1919" s="11"/>
      <c r="N1919" s="11"/>
      <c r="O1919" s="11"/>
    </row>
    <row r="1920" spans="2:15" ht="11.25" x14ac:dyDescent="0.2">
      <c r="B1920" s="11"/>
      <c r="C1920" s="11"/>
      <c r="D1920" s="11"/>
      <c r="E1920" s="11"/>
      <c r="F1920" s="11"/>
      <c r="G1920" s="11"/>
      <c r="H1920" s="11"/>
      <c r="I1920" s="11"/>
      <c r="J1920" s="11"/>
      <c r="K1920" s="11"/>
      <c r="L1920" s="11"/>
      <c r="M1920" s="11"/>
      <c r="N1920" s="11"/>
      <c r="O1920" s="11"/>
    </row>
    <row r="1921" spans="2:15" ht="11.25" x14ac:dyDescent="0.2">
      <c r="B1921" s="11"/>
      <c r="C1921" s="11"/>
      <c r="D1921" s="11"/>
      <c r="E1921" s="11"/>
      <c r="F1921" s="11"/>
      <c r="G1921" s="11"/>
      <c r="H1921" s="11"/>
      <c r="I1921" s="11"/>
      <c r="J1921" s="11"/>
      <c r="K1921" s="11"/>
      <c r="L1921" s="11"/>
      <c r="M1921" s="11"/>
      <c r="N1921" s="11"/>
      <c r="O1921" s="11"/>
    </row>
    <row r="1922" spans="2:15" ht="11.25" x14ac:dyDescent="0.2">
      <c r="B1922" s="11"/>
      <c r="C1922" s="11"/>
      <c r="D1922" s="11"/>
      <c r="E1922" s="11"/>
      <c r="F1922" s="11"/>
      <c r="G1922" s="11"/>
      <c r="H1922" s="11"/>
      <c r="I1922" s="11"/>
      <c r="J1922" s="11"/>
      <c r="K1922" s="11"/>
      <c r="L1922" s="11"/>
      <c r="M1922" s="11"/>
      <c r="N1922" s="11"/>
      <c r="O1922" s="11"/>
    </row>
    <row r="1923" spans="2:15" ht="11.25" x14ac:dyDescent="0.2">
      <c r="B1923" s="11"/>
      <c r="C1923" s="11"/>
      <c r="D1923" s="11"/>
      <c r="E1923" s="11"/>
      <c r="F1923" s="11"/>
      <c r="G1923" s="11"/>
      <c r="H1923" s="11"/>
      <c r="I1923" s="11"/>
      <c r="J1923" s="11"/>
      <c r="K1923" s="11"/>
      <c r="L1923" s="11"/>
      <c r="M1923" s="11"/>
      <c r="N1923" s="11"/>
      <c r="O1923" s="11"/>
    </row>
    <row r="1924" spans="2:15" ht="11.25" x14ac:dyDescent="0.2">
      <c r="B1924" s="11"/>
      <c r="C1924" s="11"/>
      <c r="D1924" s="11"/>
      <c r="E1924" s="11"/>
      <c r="F1924" s="11"/>
      <c r="G1924" s="11"/>
      <c r="H1924" s="11"/>
      <c r="I1924" s="11"/>
      <c r="J1924" s="11"/>
      <c r="K1924" s="11"/>
      <c r="L1924" s="11"/>
      <c r="M1924" s="11"/>
      <c r="N1924" s="11"/>
      <c r="O1924" s="11"/>
    </row>
    <row r="1925" spans="2:15" ht="11.25" x14ac:dyDescent="0.2">
      <c r="B1925" s="11"/>
      <c r="C1925" s="11"/>
      <c r="D1925" s="11"/>
      <c r="E1925" s="11"/>
      <c r="F1925" s="11"/>
      <c r="G1925" s="11"/>
      <c r="H1925" s="11"/>
      <c r="I1925" s="11"/>
      <c r="J1925" s="11"/>
      <c r="K1925" s="11"/>
      <c r="L1925" s="11"/>
      <c r="M1925" s="11"/>
      <c r="N1925" s="11"/>
      <c r="O1925" s="11"/>
    </row>
    <row r="1926" spans="2:15" ht="11.25" x14ac:dyDescent="0.2">
      <c r="B1926" s="11"/>
      <c r="C1926" s="11"/>
      <c r="D1926" s="11"/>
      <c r="E1926" s="11"/>
      <c r="F1926" s="11"/>
      <c r="G1926" s="11"/>
      <c r="H1926" s="11"/>
      <c r="I1926" s="11"/>
      <c r="J1926" s="11"/>
      <c r="K1926" s="11"/>
      <c r="L1926" s="11"/>
      <c r="M1926" s="11"/>
      <c r="N1926" s="11"/>
      <c r="O1926" s="11"/>
    </row>
    <row r="1927" spans="2:15" ht="11.25" x14ac:dyDescent="0.2">
      <c r="B1927" s="11"/>
      <c r="C1927" s="11"/>
      <c r="D1927" s="11"/>
      <c r="E1927" s="11"/>
      <c r="F1927" s="11"/>
      <c r="G1927" s="11"/>
      <c r="H1927" s="11"/>
      <c r="I1927" s="11"/>
      <c r="J1927" s="11"/>
      <c r="K1927" s="11"/>
      <c r="L1927" s="11"/>
      <c r="M1927" s="11"/>
      <c r="N1927" s="11"/>
      <c r="O1927" s="11"/>
    </row>
    <row r="1928" spans="2:15" ht="11.25" x14ac:dyDescent="0.2">
      <c r="B1928" s="11"/>
      <c r="C1928" s="11"/>
      <c r="D1928" s="11"/>
      <c r="E1928" s="11"/>
      <c r="F1928" s="11"/>
      <c r="G1928" s="11"/>
      <c r="H1928" s="11"/>
      <c r="I1928" s="11"/>
      <c r="J1928" s="11"/>
      <c r="K1928" s="11"/>
      <c r="L1928" s="11"/>
      <c r="M1928" s="11"/>
      <c r="N1928" s="11"/>
      <c r="O1928" s="11"/>
    </row>
    <row r="1929" spans="2:15" ht="11.25" x14ac:dyDescent="0.2">
      <c r="B1929" s="11"/>
      <c r="C1929" s="11"/>
      <c r="D1929" s="11"/>
      <c r="E1929" s="11"/>
      <c r="F1929" s="11"/>
      <c r="G1929" s="11"/>
      <c r="H1929" s="11"/>
      <c r="I1929" s="11"/>
      <c r="J1929" s="11"/>
      <c r="K1929" s="11"/>
      <c r="L1929" s="11"/>
      <c r="M1929" s="11"/>
      <c r="N1929" s="11"/>
      <c r="O1929" s="11"/>
    </row>
    <row r="1930" spans="2:15" ht="11.25" x14ac:dyDescent="0.2">
      <c r="B1930" s="11"/>
      <c r="C1930" s="11"/>
      <c r="D1930" s="11"/>
      <c r="E1930" s="11"/>
      <c r="F1930" s="11"/>
      <c r="G1930" s="11"/>
      <c r="H1930" s="11"/>
      <c r="I1930" s="11"/>
      <c r="J1930" s="11"/>
      <c r="K1930" s="11"/>
      <c r="L1930" s="11"/>
      <c r="M1930" s="11"/>
      <c r="N1930" s="11"/>
      <c r="O1930" s="11"/>
    </row>
    <row r="1931" spans="2:15" ht="11.25" x14ac:dyDescent="0.2">
      <c r="B1931" s="11"/>
      <c r="C1931" s="11"/>
      <c r="D1931" s="11"/>
      <c r="E1931" s="11"/>
      <c r="F1931" s="11"/>
      <c r="G1931" s="11"/>
      <c r="H1931" s="11"/>
      <c r="I1931" s="11"/>
      <c r="J1931" s="11"/>
      <c r="K1931" s="11"/>
      <c r="L1931" s="11"/>
      <c r="M1931" s="11"/>
      <c r="N1931" s="11"/>
      <c r="O1931" s="11"/>
    </row>
    <row r="1932" spans="2:15" ht="11.25" x14ac:dyDescent="0.2">
      <c r="B1932" s="11"/>
      <c r="C1932" s="11"/>
      <c r="D1932" s="11"/>
      <c r="E1932" s="11"/>
      <c r="F1932" s="11"/>
      <c r="G1932" s="11"/>
      <c r="H1932" s="11"/>
      <c r="I1932" s="11"/>
      <c r="J1932" s="11"/>
      <c r="K1932" s="11"/>
      <c r="L1932" s="11"/>
      <c r="M1932" s="11"/>
      <c r="N1932" s="11"/>
      <c r="O1932" s="11"/>
    </row>
    <row r="1933" spans="2:15" ht="11.25" x14ac:dyDescent="0.2">
      <c r="B1933" s="11"/>
      <c r="C1933" s="11"/>
      <c r="D1933" s="11"/>
      <c r="E1933" s="11"/>
      <c r="F1933" s="11"/>
      <c r="G1933" s="11"/>
      <c r="H1933" s="11"/>
      <c r="I1933" s="11"/>
      <c r="J1933" s="11"/>
      <c r="K1933" s="11"/>
      <c r="L1933" s="11"/>
      <c r="M1933" s="11"/>
      <c r="N1933" s="11"/>
      <c r="O1933" s="11"/>
    </row>
    <row r="1934" spans="2:15" ht="11.25" x14ac:dyDescent="0.2">
      <c r="B1934" s="11"/>
      <c r="C1934" s="11"/>
      <c r="D1934" s="11"/>
      <c r="E1934" s="11"/>
      <c r="F1934" s="11"/>
      <c r="G1934" s="11"/>
      <c r="H1934" s="11"/>
      <c r="I1934" s="11"/>
      <c r="J1934" s="11"/>
      <c r="K1934" s="11"/>
      <c r="L1934" s="11"/>
      <c r="M1934" s="11"/>
      <c r="N1934" s="11"/>
      <c r="O1934" s="11"/>
    </row>
    <row r="1935" spans="2:15" ht="11.25" x14ac:dyDescent="0.2">
      <c r="B1935" s="11"/>
      <c r="C1935" s="11"/>
      <c r="D1935" s="11"/>
      <c r="E1935" s="11"/>
      <c r="F1935" s="11"/>
      <c r="G1935" s="11"/>
      <c r="H1935" s="11"/>
      <c r="I1935" s="11"/>
      <c r="J1935" s="11"/>
      <c r="K1935" s="11"/>
      <c r="L1935" s="11"/>
      <c r="M1935" s="11"/>
      <c r="N1935" s="11"/>
      <c r="O1935" s="11"/>
    </row>
    <row r="1936" spans="2:15" ht="11.25" x14ac:dyDescent="0.2">
      <c r="B1936" s="11"/>
      <c r="C1936" s="11"/>
      <c r="D1936" s="11"/>
      <c r="E1936" s="11"/>
      <c r="F1936" s="11"/>
      <c r="G1936" s="11"/>
      <c r="H1936" s="11"/>
      <c r="I1936" s="11"/>
      <c r="J1936" s="11"/>
      <c r="K1936" s="11"/>
      <c r="L1936" s="11"/>
      <c r="M1936" s="11"/>
      <c r="N1936" s="11"/>
      <c r="O1936" s="11"/>
    </row>
    <row r="1937" spans="2:15" ht="11.25" x14ac:dyDescent="0.2">
      <c r="B1937" s="11"/>
      <c r="C1937" s="11"/>
      <c r="D1937" s="11"/>
      <c r="E1937" s="11"/>
      <c r="F1937" s="11"/>
      <c r="G1937" s="11"/>
      <c r="H1937" s="11"/>
      <c r="I1937" s="11"/>
      <c r="J1937" s="11"/>
      <c r="K1937" s="11"/>
      <c r="L1937" s="11"/>
      <c r="M1937" s="11"/>
      <c r="N1937" s="11"/>
      <c r="O1937" s="11"/>
    </row>
    <row r="1938" spans="2:15" ht="11.25" x14ac:dyDescent="0.2">
      <c r="B1938" s="11"/>
      <c r="C1938" s="11"/>
      <c r="D1938" s="11"/>
      <c r="E1938" s="11"/>
      <c r="F1938" s="11"/>
      <c r="G1938" s="11"/>
      <c r="H1938" s="11"/>
      <c r="I1938" s="11"/>
      <c r="J1938" s="11"/>
      <c r="K1938" s="11"/>
      <c r="L1938" s="11"/>
      <c r="M1938" s="11"/>
      <c r="N1938" s="11"/>
      <c r="O1938" s="11"/>
    </row>
    <row r="1939" spans="2:15" ht="11.25" x14ac:dyDescent="0.2">
      <c r="B1939" s="11"/>
      <c r="C1939" s="11"/>
      <c r="D1939" s="11"/>
      <c r="E1939" s="11"/>
      <c r="F1939" s="11"/>
      <c r="G1939" s="11"/>
      <c r="H1939" s="11"/>
      <c r="I1939" s="11"/>
      <c r="J1939" s="11"/>
      <c r="K1939" s="11"/>
      <c r="L1939" s="11"/>
      <c r="M1939" s="11"/>
      <c r="N1939" s="11"/>
      <c r="O1939" s="11"/>
    </row>
    <row r="1940" spans="2:15" ht="11.25" x14ac:dyDescent="0.2">
      <c r="B1940" s="11"/>
      <c r="C1940" s="11"/>
      <c r="D1940" s="11"/>
      <c r="E1940" s="11"/>
      <c r="F1940" s="11"/>
      <c r="G1940" s="11"/>
      <c r="H1940" s="11"/>
      <c r="I1940" s="11"/>
      <c r="J1940" s="11"/>
      <c r="K1940" s="11"/>
      <c r="L1940" s="11"/>
      <c r="M1940" s="11"/>
      <c r="N1940" s="11"/>
      <c r="O1940" s="11"/>
    </row>
    <row r="1941" spans="2:15" ht="11.25" x14ac:dyDescent="0.2">
      <c r="B1941" s="11"/>
      <c r="C1941" s="11"/>
      <c r="D1941" s="11"/>
      <c r="E1941" s="11"/>
      <c r="F1941" s="11"/>
      <c r="G1941" s="11"/>
      <c r="H1941" s="11"/>
      <c r="I1941" s="11"/>
      <c r="J1941" s="11"/>
      <c r="K1941" s="11"/>
      <c r="L1941" s="11"/>
      <c r="M1941" s="11"/>
      <c r="N1941" s="11"/>
      <c r="O1941" s="11"/>
    </row>
    <row r="1942" spans="2:15" ht="11.25" x14ac:dyDescent="0.2">
      <c r="B1942" s="11"/>
      <c r="C1942" s="11"/>
      <c r="D1942" s="11"/>
      <c r="E1942" s="11"/>
      <c r="F1942" s="11"/>
      <c r="G1942" s="11"/>
      <c r="H1942" s="11"/>
      <c r="I1942" s="11"/>
      <c r="J1942" s="11"/>
      <c r="K1942" s="11"/>
      <c r="L1942" s="11"/>
      <c r="M1942" s="11"/>
      <c r="N1942" s="11"/>
      <c r="O1942" s="11"/>
    </row>
    <row r="1943" spans="2:15" ht="11.25" x14ac:dyDescent="0.2">
      <c r="B1943" s="11"/>
      <c r="C1943" s="11"/>
      <c r="D1943" s="11"/>
      <c r="E1943" s="11"/>
      <c r="F1943" s="11"/>
      <c r="G1943" s="11"/>
      <c r="H1943" s="11"/>
      <c r="I1943" s="11"/>
      <c r="J1943" s="11"/>
      <c r="K1943" s="11"/>
      <c r="L1943" s="11"/>
      <c r="M1943" s="11"/>
      <c r="N1943" s="11"/>
      <c r="O1943" s="11"/>
    </row>
    <row r="1944" spans="2:15" ht="11.25" x14ac:dyDescent="0.2">
      <c r="B1944" s="11"/>
      <c r="C1944" s="11"/>
      <c r="D1944" s="11"/>
      <c r="E1944" s="11"/>
      <c r="F1944" s="11"/>
      <c r="G1944" s="11"/>
      <c r="H1944" s="11"/>
      <c r="I1944" s="11"/>
      <c r="J1944" s="11"/>
      <c r="K1944" s="11"/>
      <c r="L1944" s="11"/>
      <c r="M1944" s="11"/>
      <c r="N1944" s="11"/>
      <c r="O1944" s="11"/>
    </row>
    <row r="1945" spans="2:15" ht="11.25" x14ac:dyDescent="0.2">
      <c r="B1945" s="11"/>
      <c r="C1945" s="11"/>
      <c r="D1945" s="11"/>
      <c r="E1945" s="11"/>
      <c r="F1945" s="11"/>
      <c r="G1945" s="11"/>
      <c r="H1945" s="11"/>
      <c r="I1945" s="11"/>
      <c r="J1945" s="11"/>
      <c r="K1945" s="11"/>
      <c r="L1945" s="11"/>
      <c r="M1945" s="11"/>
      <c r="N1945" s="11"/>
      <c r="O1945" s="11"/>
    </row>
    <row r="1946" spans="2:15" ht="11.25" x14ac:dyDescent="0.2">
      <c r="B1946" s="11"/>
      <c r="C1946" s="11"/>
      <c r="D1946" s="11"/>
      <c r="E1946" s="11"/>
      <c r="F1946" s="11"/>
      <c r="G1946" s="11"/>
      <c r="H1946" s="11"/>
      <c r="I1946" s="11"/>
      <c r="J1946" s="11"/>
      <c r="K1946" s="11"/>
      <c r="L1946" s="11"/>
      <c r="M1946" s="11"/>
      <c r="N1946" s="11"/>
      <c r="O1946" s="11"/>
    </row>
    <row r="1947" spans="2:15" ht="11.25" x14ac:dyDescent="0.2">
      <c r="B1947" s="11"/>
      <c r="C1947" s="11"/>
      <c r="D1947" s="11"/>
      <c r="E1947" s="11"/>
      <c r="F1947" s="11"/>
      <c r="G1947" s="11"/>
      <c r="H1947" s="11"/>
      <c r="I1947" s="11"/>
      <c r="J1947" s="11"/>
      <c r="K1947" s="11"/>
      <c r="L1947" s="11"/>
      <c r="M1947" s="11"/>
      <c r="N1947" s="11"/>
      <c r="O1947" s="11"/>
    </row>
    <row r="1948" spans="2:15" ht="11.25" x14ac:dyDescent="0.2">
      <c r="B1948" s="11"/>
      <c r="C1948" s="11"/>
      <c r="D1948" s="11"/>
      <c r="E1948" s="11"/>
      <c r="F1948" s="11"/>
      <c r="G1948" s="11"/>
      <c r="H1948" s="11"/>
      <c r="I1948" s="11"/>
      <c r="J1948" s="11"/>
      <c r="K1948" s="11"/>
      <c r="L1948" s="11"/>
      <c r="M1948" s="11"/>
      <c r="N1948" s="11"/>
      <c r="O1948" s="11"/>
    </row>
    <row r="1949" spans="2:15" ht="11.25" x14ac:dyDescent="0.2">
      <c r="B1949" s="11"/>
      <c r="C1949" s="11"/>
      <c r="D1949" s="11"/>
      <c r="E1949" s="11"/>
      <c r="F1949" s="11"/>
      <c r="G1949" s="11"/>
      <c r="H1949" s="11"/>
      <c r="I1949" s="11"/>
      <c r="J1949" s="11"/>
      <c r="K1949" s="11"/>
      <c r="L1949" s="11"/>
      <c r="M1949" s="11"/>
      <c r="N1949" s="11"/>
      <c r="O1949" s="11"/>
    </row>
    <row r="1950" spans="2:15" ht="11.25" x14ac:dyDescent="0.2">
      <c r="B1950" s="11"/>
      <c r="C1950" s="11"/>
      <c r="D1950" s="11"/>
      <c r="E1950" s="11"/>
      <c r="F1950" s="11"/>
      <c r="G1950" s="11"/>
      <c r="H1950" s="11"/>
      <c r="I1950" s="11"/>
      <c r="J1950" s="11"/>
      <c r="K1950" s="11"/>
      <c r="L1950" s="11"/>
      <c r="M1950" s="11"/>
      <c r="N1950" s="11"/>
      <c r="O1950" s="11"/>
    </row>
    <row r="1951" spans="2:15" ht="11.25" x14ac:dyDescent="0.2">
      <c r="B1951" s="11"/>
      <c r="C1951" s="11"/>
      <c r="D1951" s="11"/>
      <c r="E1951" s="11"/>
      <c r="F1951" s="11"/>
      <c r="G1951" s="11"/>
      <c r="H1951" s="11"/>
      <c r="I1951" s="11"/>
      <c r="J1951" s="11"/>
      <c r="K1951" s="11"/>
      <c r="L1951" s="11"/>
      <c r="M1951" s="11"/>
      <c r="N1951" s="11"/>
      <c r="O1951" s="11"/>
    </row>
    <row r="1952" spans="2:15" ht="11.25" x14ac:dyDescent="0.2">
      <c r="B1952" s="11"/>
      <c r="C1952" s="11"/>
      <c r="D1952" s="11"/>
      <c r="E1952" s="11"/>
      <c r="F1952" s="11"/>
      <c r="G1952" s="11"/>
      <c r="H1952" s="11"/>
      <c r="I1952" s="11"/>
      <c r="J1952" s="11"/>
      <c r="K1952" s="11"/>
      <c r="L1952" s="11"/>
      <c r="M1952" s="11"/>
      <c r="N1952" s="11"/>
      <c r="O1952" s="11"/>
    </row>
    <row r="1953" spans="2:15" ht="11.25" x14ac:dyDescent="0.2">
      <c r="B1953" s="11"/>
      <c r="C1953" s="11"/>
      <c r="D1953" s="11"/>
      <c r="E1953" s="11"/>
      <c r="F1953" s="11"/>
      <c r="G1953" s="11"/>
      <c r="H1953" s="11"/>
      <c r="I1953" s="11"/>
      <c r="J1953" s="11"/>
      <c r="K1953" s="11"/>
      <c r="L1953" s="11"/>
      <c r="M1953" s="11"/>
      <c r="N1953" s="11"/>
      <c r="O1953" s="11"/>
    </row>
    <row r="1954" spans="2:15" ht="11.25" x14ac:dyDescent="0.2">
      <c r="B1954" s="11"/>
      <c r="C1954" s="11"/>
      <c r="D1954" s="11"/>
      <c r="E1954" s="11"/>
      <c r="F1954" s="11"/>
      <c r="G1954" s="11"/>
      <c r="H1954" s="11"/>
      <c r="I1954" s="11"/>
      <c r="J1954" s="11"/>
      <c r="K1954" s="11"/>
      <c r="L1954" s="11"/>
      <c r="M1954" s="11"/>
      <c r="N1954" s="11"/>
      <c r="O1954" s="11"/>
    </row>
    <row r="1955" spans="2:15" ht="11.25" x14ac:dyDescent="0.2">
      <c r="B1955" s="11"/>
      <c r="C1955" s="11"/>
      <c r="D1955" s="11"/>
      <c r="E1955" s="11"/>
      <c r="F1955" s="11"/>
      <c r="G1955" s="11"/>
      <c r="H1955" s="11"/>
      <c r="I1955" s="11"/>
      <c r="J1955" s="11"/>
      <c r="K1955" s="11"/>
      <c r="L1955" s="11"/>
      <c r="M1955" s="11"/>
      <c r="N1955" s="11"/>
      <c r="O1955" s="11"/>
    </row>
    <row r="1956" spans="2:15" ht="11.25" x14ac:dyDescent="0.2">
      <c r="B1956" s="11"/>
      <c r="C1956" s="11"/>
      <c r="D1956" s="11"/>
      <c r="E1956" s="11"/>
      <c r="F1956" s="11"/>
      <c r="G1956" s="11"/>
      <c r="H1956" s="11"/>
      <c r="I1956" s="11"/>
      <c r="J1956" s="11"/>
      <c r="K1956" s="11"/>
      <c r="L1956" s="11"/>
      <c r="M1956" s="11"/>
      <c r="N1956" s="11"/>
      <c r="O1956" s="11"/>
    </row>
    <row r="1957" spans="2:15" ht="11.25" x14ac:dyDescent="0.2">
      <c r="B1957" s="11"/>
      <c r="C1957" s="11"/>
      <c r="D1957" s="11"/>
      <c r="E1957" s="11"/>
      <c r="F1957" s="11"/>
      <c r="G1957" s="11"/>
      <c r="H1957" s="11"/>
      <c r="I1957" s="11"/>
      <c r="J1957" s="11"/>
      <c r="K1957" s="11"/>
      <c r="L1957" s="11"/>
      <c r="M1957" s="11"/>
      <c r="N1957" s="11"/>
      <c r="O1957" s="11"/>
    </row>
    <row r="1958" spans="2:15" ht="11.25" x14ac:dyDescent="0.2">
      <c r="B1958" s="11"/>
      <c r="C1958" s="11"/>
      <c r="D1958" s="11"/>
      <c r="E1958" s="11"/>
      <c r="F1958" s="11"/>
      <c r="G1958" s="11"/>
      <c r="H1958" s="11"/>
      <c r="I1958" s="11"/>
      <c r="J1958" s="11"/>
      <c r="K1958" s="11"/>
      <c r="L1958" s="11"/>
      <c r="M1958" s="11"/>
      <c r="N1958" s="11"/>
      <c r="O1958" s="11"/>
    </row>
    <row r="1959" spans="2:15" ht="11.25" x14ac:dyDescent="0.2">
      <c r="B1959" s="11"/>
      <c r="C1959" s="11"/>
      <c r="D1959" s="11"/>
      <c r="E1959" s="11"/>
      <c r="F1959" s="11"/>
      <c r="G1959" s="11"/>
      <c r="H1959" s="11"/>
      <c r="I1959" s="11"/>
      <c r="J1959" s="11"/>
      <c r="K1959" s="11"/>
      <c r="L1959" s="11"/>
      <c r="M1959" s="11"/>
      <c r="N1959" s="11"/>
      <c r="O1959" s="11"/>
    </row>
    <row r="1960" spans="2:15" ht="11.25" x14ac:dyDescent="0.2">
      <c r="B1960" s="11"/>
      <c r="C1960" s="11"/>
      <c r="D1960" s="11"/>
      <c r="E1960" s="11"/>
      <c r="F1960" s="11"/>
      <c r="G1960" s="11"/>
      <c r="H1960" s="11"/>
      <c r="I1960" s="11"/>
      <c r="J1960" s="11"/>
      <c r="K1960" s="11"/>
      <c r="L1960" s="11"/>
      <c r="M1960" s="11"/>
      <c r="N1960" s="11"/>
      <c r="O1960" s="11"/>
    </row>
    <row r="1961" spans="2:15" ht="11.25" x14ac:dyDescent="0.2">
      <c r="B1961" s="11"/>
      <c r="C1961" s="11"/>
      <c r="D1961" s="11"/>
      <c r="E1961" s="11"/>
      <c r="F1961" s="11"/>
      <c r="G1961" s="11"/>
      <c r="H1961" s="11"/>
      <c r="I1961" s="11"/>
      <c r="J1961" s="11"/>
      <c r="K1961" s="11"/>
      <c r="L1961" s="11"/>
      <c r="M1961" s="11"/>
      <c r="N1961" s="11"/>
      <c r="O1961" s="11"/>
    </row>
    <row r="1962" spans="2:15" ht="11.25" x14ac:dyDescent="0.2">
      <c r="B1962" s="11"/>
      <c r="C1962" s="11"/>
      <c r="D1962" s="11"/>
      <c r="E1962" s="11"/>
      <c r="F1962" s="11"/>
      <c r="G1962" s="11"/>
      <c r="H1962" s="11"/>
      <c r="I1962" s="11"/>
      <c r="J1962" s="11"/>
      <c r="K1962" s="11"/>
      <c r="L1962" s="11"/>
      <c r="M1962" s="11"/>
      <c r="N1962" s="11"/>
      <c r="O1962" s="11"/>
    </row>
    <row r="1963" spans="2:15" ht="11.25" x14ac:dyDescent="0.2">
      <c r="B1963" s="11"/>
      <c r="C1963" s="11"/>
      <c r="D1963" s="11"/>
      <c r="E1963" s="11"/>
      <c r="F1963" s="11"/>
      <c r="G1963" s="11"/>
      <c r="H1963" s="11"/>
      <c r="I1963" s="11"/>
      <c r="J1963" s="11"/>
      <c r="K1963" s="11"/>
      <c r="L1963" s="11"/>
      <c r="M1963" s="11"/>
      <c r="N1963" s="11"/>
      <c r="O1963" s="11"/>
    </row>
    <row r="1964" spans="2:15" ht="11.25" x14ac:dyDescent="0.2">
      <c r="B1964" s="11"/>
      <c r="C1964" s="11"/>
      <c r="D1964" s="11"/>
      <c r="E1964" s="11"/>
      <c r="F1964" s="11"/>
      <c r="G1964" s="11"/>
      <c r="H1964" s="11"/>
      <c r="I1964" s="11"/>
      <c r="J1964" s="11"/>
      <c r="K1964" s="11"/>
      <c r="L1964" s="11"/>
      <c r="M1964" s="11"/>
      <c r="N1964" s="11"/>
      <c r="O1964" s="11"/>
    </row>
    <row r="1965" spans="2:15" ht="11.25" x14ac:dyDescent="0.2">
      <c r="B1965" s="11"/>
      <c r="C1965" s="11"/>
      <c r="D1965" s="11"/>
      <c r="E1965" s="11"/>
      <c r="F1965" s="11"/>
      <c r="G1965" s="11"/>
      <c r="H1965" s="11"/>
      <c r="I1965" s="11"/>
      <c r="J1965" s="11"/>
      <c r="K1965" s="11"/>
      <c r="L1965" s="11"/>
      <c r="M1965" s="11"/>
      <c r="N1965" s="11"/>
      <c r="O1965" s="11"/>
    </row>
    <row r="1966" spans="2:15" ht="11.25" x14ac:dyDescent="0.2">
      <c r="B1966" s="11"/>
      <c r="C1966" s="11"/>
      <c r="D1966" s="11"/>
      <c r="E1966" s="11"/>
      <c r="F1966" s="11"/>
      <c r="G1966" s="11"/>
      <c r="H1966" s="11"/>
      <c r="I1966" s="11"/>
      <c r="J1966" s="11"/>
      <c r="K1966" s="11"/>
      <c r="L1966" s="11"/>
      <c r="M1966" s="11"/>
      <c r="N1966" s="11"/>
      <c r="O1966" s="11"/>
    </row>
    <row r="1967" spans="2:15" ht="11.25" x14ac:dyDescent="0.2">
      <c r="B1967" s="11"/>
      <c r="C1967" s="11"/>
      <c r="D1967" s="11"/>
      <c r="E1967" s="11"/>
      <c r="F1967" s="11"/>
      <c r="G1967" s="11"/>
      <c r="H1967" s="11"/>
      <c r="I1967" s="11"/>
      <c r="J1967" s="11"/>
      <c r="K1967" s="11"/>
      <c r="L1967" s="11"/>
      <c r="M1967" s="11"/>
      <c r="N1967" s="11"/>
      <c r="O1967" s="11"/>
    </row>
    <row r="1968" spans="2:15" ht="11.25" x14ac:dyDescent="0.2">
      <c r="B1968" s="11"/>
      <c r="C1968" s="11"/>
      <c r="D1968" s="11"/>
      <c r="E1968" s="11"/>
      <c r="F1968" s="11"/>
      <c r="G1968" s="11"/>
      <c r="H1968" s="11"/>
      <c r="I1968" s="11"/>
      <c r="J1968" s="11"/>
      <c r="K1968" s="11"/>
      <c r="L1968" s="11"/>
      <c r="M1968" s="11"/>
      <c r="N1968" s="11"/>
      <c r="O1968" s="11"/>
    </row>
    <row r="1969" spans="2:15" ht="11.25" x14ac:dyDescent="0.2">
      <c r="B1969" s="11"/>
      <c r="C1969" s="11"/>
      <c r="D1969" s="11"/>
      <c r="E1969" s="11"/>
      <c r="F1969" s="11"/>
      <c r="G1969" s="11"/>
      <c r="H1969" s="11"/>
      <c r="I1969" s="11"/>
      <c r="J1969" s="11"/>
      <c r="K1969" s="11"/>
      <c r="L1969" s="11"/>
      <c r="M1969" s="11"/>
      <c r="N1969" s="11"/>
      <c r="O1969" s="11"/>
    </row>
    <row r="1970" spans="2:15" ht="11.25" x14ac:dyDescent="0.2">
      <c r="B1970" s="11"/>
      <c r="C1970" s="11"/>
      <c r="D1970" s="11"/>
      <c r="E1970" s="11"/>
      <c r="F1970" s="11"/>
      <c r="G1970" s="11"/>
      <c r="H1970" s="11"/>
      <c r="I1970" s="11"/>
      <c r="J1970" s="11"/>
      <c r="K1970" s="11"/>
      <c r="L1970" s="11"/>
      <c r="M1970" s="11"/>
      <c r="N1970" s="11"/>
      <c r="O1970" s="11"/>
    </row>
    <row r="1971" spans="2:15" ht="11.25" x14ac:dyDescent="0.2">
      <c r="B1971" s="11"/>
      <c r="C1971" s="11"/>
      <c r="D1971" s="11"/>
      <c r="E1971" s="11"/>
      <c r="F1971" s="11"/>
      <c r="G1971" s="11"/>
      <c r="H1971" s="11"/>
      <c r="I1971" s="11"/>
      <c r="J1971" s="11"/>
      <c r="K1971" s="11"/>
      <c r="L1971" s="11"/>
      <c r="M1971" s="11"/>
      <c r="N1971" s="11"/>
      <c r="O1971" s="11"/>
    </row>
    <row r="1972" spans="2:15" ht="11.25" x14ac:dyDescent="0.2">
      <c r="B1972" s="11"/>
      <c r="C1972" s="11"/>
      <c r="D1972" s="11"/>
      <c r="E1972" s="11"/>
      <c r="F1972" s="11"/>
      <c r="G1972" s="11"/>
      <c r="H1972" s="11"/>
      <c r="I1972" s="11"/>
      <c r="J1972" s="11"/>
      <c r="K1972" s="11"/>
      <c r="L1972" s="11"/>
      <c r="M1972" s="11"/>
      <c r="N1972" s="11"/>
      <c r="O1972" s="11"/>
    </row>
    <row r="1973" spans="2:15" ht="11.25" x14ac:dyDescent="0.2">
      <c r="B1973" s="11"/>
      <c r="C1973" s="11"/>
      <c r="D1973" s="11"/>
      <c r="E1973" s="11"/>
      <c r="F1973" s="11"/>
      <c r="G1973" s="11"/>
      <c r="H1973" s="11"/>
      <c r="I1973" s="11"/>
      <c r="J1973" s="11"/>
      <c r="K1973" s="11"/>
      <c r="L1973" s="11"/>
      <c r="M1973" s="11"/>
      <c r="N1973" s="11"/>
      <c r="O1973" s="11"/>
    </row>
    <row r="1974" spans="2:15" ht="11.25" x14ac:dyDescent="0.2">
      <c r="B1974" s="11"/>
      <c r="C1974" s="11"/>
      <c r="D1974" s="11"/>
      <c r="E1974" s="11"/>
      <c r="F1974" s="11"/>
      <c r="G1974" s="11"/>
      <c r="H1974" s="11"/>
      <c r="I1974" s="11"/>
      <c r="J1974" s="11"/>
      <c r="K1974" s="11"/>
      <c r="L1974" s="11"/>
      <c r="M1974" s="11"/>
      <c r="N1974" s="11"/>
      <c r="O1974" s="11"/>
    </row>
    <row r="1975" spans="2:15" ht="11.25" x14ac:dyDescent="0.2">
      <c r="B1975" s="11"/>
      <c r="C1975" s="11"/>
      <c r="D1975" s="11"/>
      <c r="E1975" s="11"/>
      <c r="F1975" s="11"/>
      <c r="G1975" s="11"/>
      <c r="H1975" s="11"/>
      <c r="I1975" s="11"/>
      <c r="J1975" s="11"/>
      <c r="K1975" s="11"/>
      <c r="L1975" s="11"/>
      <c r="M1975" s="11"/>
      <c r="N1975" s="11"/>
      <c r="O1975" s="11"/>
    </row>
    <row r="1976" spans="2:15" ht="11.25" x14ac:dyDescent="0.2">
      <c r="B1976" s="11"/>
      <c r="C1976" s="11"/>
      <c r="D1976" s="11"/>
      <c r="E1976" s="11"/>
      <c r="F1976" s="11"/>
      <c r="G1976" s="11"/>
      <c r="H1976" s="11"/>
      <c r="I1976" s="11"/>
      <c r="J1976" s="11"/>
      <c r="K1976" s="11"/>
      <c r="L1976" s="11"/>
      <c r="M1976" s="11"/>
      <c r="N1976" s="11"/>
      <c r="O1976" s="11"/>
    </row>
    <row r="1977" spans="2:15" ht="11.25" x14ac:dyDescent="0.2">
      <c r="B1977" s="11"/>
      <c r="C1977" s="11"/>
      <c r="D1977" s="11"/>
      <c r="E1977" s="11"/>
      <c r="F1977" s="11"/>
      <c r="G1977" s="11"/>
      <c r="H1977" s="11"/>
      <c r="I1977" s="11"/>
      <c r="J1977" s="11"/>
      <c r="K1977" s="11"/>
      <c r="L1977" s="11"/>
      <c r="M1977" s="11"/>
      <c r="N1977" s="11"/>
      <c r="O1977" s="11"/>
    </row>
    <row r="1978" spans="2:15" ht="11.25" x14ac:dyDescent="0.2">
      <c r="B1978" s="11"/>
      <c r="C1978" s="11"/>
      <c r="D1978" s="11"/>
      <c r="E1978" s="11"/>
      <c r="F1978" s="11"/>
      <c r="G1978" s="11"/>
      <c r="H1978" s="11"/>
      <c r="I1978" s="11"/>
      <c r="J1978" s="11"/>
      <c r="K1978" s="11"/>
      <c r="L1978" s="11"/>
      <c r="M1978" s="11"/>
      <c r="N1978" s="11"/>
      <c r="O1978" s="11"/>
    </row>
    <row r="1979" spans="2:15" ht="11.25" x14ac:dyDescent="0.2">
      <c r="B1979" s="11"/>
      <c r="C1979" s="11"/>
      <c r="D1979" s="11"/>
      <c r="E1979" s="11"/>
      <c r="F1979" s="11"/>
      <c r="G1979" s="11"/>
      <c r="H1979" s="11"/>
      <c r="I1979" s="11"/>
      <c r="J1979" s="11"/>
      <c r="K1979" s="11"/>
      <c r="L1979" s="11"/>
      <c r="M1979" s="11"/>
      <c r="N1979" s="11"/>
      <c r="O1979" s="11"/>
    </row>
    <row r="1980" spans="2:15" ht="11.25" x14ac:dyDescent="0.2">
      <c r="B1980" s="11"/>
      <c r="C1980" s="11"/>
      <c r="D1980" s="11"/>
      <c r="E1980" s="11"/>
      <c r="F1980" s="11"/>
      <c r="G1980" s="11"/>
      <c r="H1980" s="11"/>
      <c r="I1980" s="11"/>
      <c r="J1980" s="11"/>
      <c r="K1980" s="11"/>
      <c r="L1980" s="11"/>
      <c r="M1980" s="11"/>
      <c r="N1980" s="11"/>
      <c r="O1980" s="11"/>
    </row>
    <row r="1981" spans="2:15" ht="11.25" x14ac:dyDescent="0.2">
      <c r="B1981" s="11"/>
      <c r="C1981" s="11"/>
      <c r="D1981" s="11"/>
      <c r="E1981" s="11"/>
      <c r="F1981" s="11"/>
      <c r="G1981" s="11"/>
      <c r="H1981" s="11"/>
      <c r="I1981" s="11"/>
      <c r="J1981" s="11"/>
      <c r="K1981" s="11"/>
      <c r="L1981" s="11"/>
      <c r="M1981" s="11"/>
      <c r="N1981" s="11"/>
      <c r="O1981" s="11"/>
    </row>
    <row r="1982" spans="2:15" ht="11.25" x14ac:dyDescent="0.2">
      <c r="B1982" s="11"/>
      <c r="C1982" s="11"/>
      <c r="D1982" s="11"/>
      <c r="E1982" s="11"/>
      <c r="F1982" s="11"/>
      <c r="G1982" s="11"/>
      <c r="H1982" s="11"/>
      <c r="I1982" s="11"/>
      <c r="J1982" s="11"/>
      <c r="K1982" s="11"/>
      <c r="L1982" s="11"/>
      <c r="M1982" s="11"/>
      <c r="N1982" s="11"/>
      <c r="O1982" s="11"/>
    </row>
    <row r="1983" spans="2:15" ht="11.25" x14ac:dyDescent="0.2">
      <c r="B1983" s="11"/>
      <c r="C1983" s="11"/>
      <c r="D1983" s="11"/>
      <c r="E1983" s="11"/>
      <c r="F1983" s="11"/>
      <c r="G1983" s="11"/>
      <c r="H1983" s="11"/>
      <c r="I1983" s="11"/>
      <c r="J1983" s="11"/>
      <c r="K1983" s="11"/>
      <c r="L1983" s="11"/>
      <c r="M1983" s="11"/>
      <c r="N1983" s="11"/>
      <c r="O1983" s="11"/>
    </row>
    <row r="1984" spans="2:15" ht="11.25" x14ac:dyDescent="0.2">
      <c r="B1984" s="11"/>
      <c r="C1984" s="11"/>
      <c r="D1984" s="11"/>
      <c r="E1984" s="11"/>
      <c r="F1984" s="11"/>
      <c r="G1984" s="11"/>
      <c r="H1984" s="11"/>
      <c r="I1984" s="11"/>
      <c r="J1984" s="11"/>
      <c r="K1984" s="11"/>
      <c r="L1984" s="11"/>
      <c r="M1984" s="11"/>
      <c r="N1984" s="11"/>
      <c r="O1984" s="11"/>
    </row>
    <row r="1985" spans="2:15" ht="11.25" x14ac:dyDescent="0.2">
      <c r="B1985" s="11"/>
      <c r="C1985" s="11"/>
      <c r="D1985" s="11"/>
      <c r="E1985" s="11"/>
      <c r="F1985" s="11"/>
      <c r="G1985" s="11"/>
      <c r="H1985" s="11"/>
      <c r="I1985" s="11"/>
      <c r="J1985" s="11"/>
      <c r="K1985" s="11"/>
      <c r="L1985" s="11"/>
      <c r="M1985" s="11"/>
      <c r="N1985" s="11"/>
      <c r="O1985" s="11"/>
    </row>
    <row r="1986" spans="2:15" ht="11.25" x14ac:dyDescent="0.2">
      <c r="B1986" s="11"/>
      <c r="C1986" s="11"/>
      <c r="D1986" s="11"/>
      <c r="E1986" s="11"/>
      <c r="F1986" s="11"/>
      <c r="G1986" s="11"/>
      <c r="H1986" s="11"/>
      <c r="I1986" s="11"/>
      <c r="J1986" s="11"/>
      <c r="K1986" s="11"/>
      <c r="L1986" s="11"/>
      <c r="M1986" s="11"/>
      <c r="N1986" s="11"/>
      <c r="O1986" s="11"/>
    </row>
    <row r="1987" spans="2:15" ht="11.25" x14ac:dyDescent="0.2">
      <c r="B1987" s="11"/>
      <c r="C1987" s="11"/>
      <c r="D1987" s="11"/>
      <c r="E1987" s="11"/>
      <c r="F1987" s="11"/>
      <c r="G1987" s="11"/>
      <c r="H1987" s="11"/>
      <c r="I1987" s="11"/>
      <c r="J1987" s="11"/>
      <c r="K1987" s="11"/>
      <c r="L1987" s="11"/>
      <c r="M1987" s="11"/>
      <c r="N1987" s="11"/>
      <c r="O1987" s="11"/>
    </row>
    <row r="1988" spans="2:15" ht="11.25" x14ac:dyDescent="0.2">
      <c r="B1988" s="11"/>
      <c r="C1988" s="11"/>
      <c r="D1988" s="11"/>
      <c r="E1988" s="11"/>
      <c r="F1988" s="11"/>
      <c r="G1988" s="11"/>
      <c r="H1988" s="11"/>
      <c r="I1988" s="11"/>
      <c r="J1988" s="11"/>
      <c r="K1988" s="11"/>
      <c r="L1988" s="11"/>
      <c r="M1988" s="11"/>
      <c r="N1988" s="11"/>
      <c r="O1988" s="11"/>
    </row>
    <row r="1989" spans="2:15" ht="11.25" x14ac:dyDescent="0.2">
      <c r="B1989" s="11"/>
      <c r="C1989" s="11"/>
      <c r="D1989" s="11"/>
      <c r="E1989" s="11"/>
      <c r="F1989" s="11"/>
      <c r="G1989" s="11"/>
      <c r="H1989" s="11"/>
      <c r="I1989" s="11"/>
      <c r="J1989" s="11"/>
      <c r="K1989" s="11"/>
      <c r="L1989" s="11"/>
      <c r="M1989" s="11"/>
      <c r="N1989" s="11"/>
      <c r="O1989" s="11"/>
    </row>
    <row r="1990" spans="2:15" ht="11.25" x14ac:dyDescent="0.2">
      <c r="B1990" s="11"/>
      <c r="C1990" s="11"/>
      <c r="D1990" s="11"/>
      <c r="E1990" s="11"/>
      <c r="F1990" s="11"/>
      <c r="G1990" s="11"/>
      <c r="H1990" s="11"/>
      <c r="I1990" s="11"/>
      <c r="J1990" s="11"/>
      <c r="K1990" s="11"/>
      <c r="L1990" s="11"/>
      <c r="M1990" s="11"/>
      <c r="N1990" s="11"/>
      <c r="O1990" s="11"/>
    </row>
    <row r="1991" spans="2:15" ht="11.25" x14ac:dyDescent="0.2">
      <c r="B1991" s="11"/>
      <c r="C1991" s="11"/>
      <c r="D1991" s="11"/>
      <c r="E1991" s="11"/>
      <c r="F1991" s="11"/>
      <c r="G1991" s="11"/>
      <c r="H1991" s="11"/>
      <c r="I1991" s="11"/>
      <c r="J1991" s="11"/>
      <c r="K1991" s="11"/>
      <c r="L1991" s="11"/>
      <c r="M1991" s="11"/>
      <c r="N1991" s="11"/>
      <c r="O1991" s="11"/>
    </row>
    <row r="1992" spans="2:15" ht="11.25" x14ac:dyDescent="0.2">
      <c r="B1992" s="11"/>
      <c r="C1992" s="11"/>
      <c r="D1992" s="11"/>
      <c r="E1992" s="11"/>
      <c r="F1992" s="11"/>
      <c r="G1992" s="11"/>
      <c r="H1992" s="11"/>
      <c r="I1992" s="11"/>
      <c r="J1992" s="11"/>
      <c r="K1992" s="11"/>
      <c r="L1992" s="11"/>
      <c r="M1992" s="11"/>
      <c r="N1992" s="11"/>
      <c r="O1992" s="11"/>
    </row>
    <row r="1993" spans="2:15" ht="11.25" x14ac:dyDescent="0.2">
      <c r="B1993" s="11"/>
      <c r="C1993" s="11"/>
      <c r="D1993" s="11"/>
      <c r="E1993" s="11"/>
      <c r="F1993" s="11"/>
      <c r="G1993" s="11"/>
      <c r="H1993" s="11"/>
      <c r="I1993" s="11"/>
      <c r="J1993" s="11"/>
      <c r="K1993" s="11"/>
      <c r="L1993" s="11"/>
      <c r="M1993" s="11"/>
      <c r="N1993" s="11"/>
      <c r="O1993" s="11"/>
    </row>
    <row r="1994" spans="2:15" ht="11.25" x14ac:dyDescent="0.2">
      <c r="B1994" s="11"/>
      <c r="C1994" s="11"/>
      <c r="D1994" s="11"/>
      <c r="E1994" s="11"/>
      <c r="F1994" s="11"/>
      <c r="G1994" s="11"/>
      <c r="H1994" s="11"/>
      <c r="I1994" s="11"/>
      <c r="J1994" s="11"/>
      <c r="K1994" s="11"/>
      <c r="L1994" s="11"/>
      <c r="M1994" s="11"/>
      <c r="N1994" s="11"/>
      <c r="O1994" s="11"/>
    </row>
    <row r="1995" spans="2:15" ht="11.25" x14ac:dyDescent="0.2">
      <c r="B1995" s="11"/>
      <c r="C1995" s="11"/>
      <c r="D1995" s="11"/>
      <c r="E1995" s="11"/>
      <c r="F1995" s="11"/>
      <c r="G1995" s="11"/>
      <c r="H1995" s="11"/>
      <c r="I1995" s="11"/>
      <c r="J1995" s="11"/>
      <c r="K1995" s="11"/>
      <c r="L1995" s="11"/>
      <c r="M1995" s="11"/>
      <c r="N1995" s="11"/>
      <c r="O1995" s="11"/>
    </row>
    <row r="1996" spans="2:15" ht="11.25" x14ac:dyDescent="0.2">
      <c r="B1996" s="11"/>
      <c r="C1996" s="11"/>
      <c r="D1996" s="11"/>
      <c r="E1996" s="11"/>
      <c r="F1996" s="11"/>
      <c r="G1996" s="11"/>
      <c r="H1996" s="11"/>
      <c r="I1996" s="11"/>
      <c r="J1996" s="11"/>
      <c r="K1996" s="11"/>
      <c r="L1996" s="11"/>
      <c r="M1996" s="11"/>
      <c r="N1996" s="11"/>
      <c r="O1996" s="11"/>
    </row>
    <row r="1997" spans="2:15" ht="11.25" x14ac:dyDescent="0.2">
      <c r="B1997" s="11"/>
      <c r="C1997" s="11"/>
      <c r="D1997" s="11"/>
      <c r="E1997" s="11"/>
      <c r="F1997" s="11"/>
      <c r="G1997" s="11"/>
      <c r="H1997" s="11"/>
      <c r="I1997" s="11"/>
      <c r="J1997" s="11"/>
      <c r="K1997" s="11"/>
      <c r="L1997" s="11"/>
      <c r="M1997" s="11"/>
      <c r="N1997" s="11"/>
      <c r="O1997" s="11"/>
    </row>
    <row r="1998" spans="2:15" ht="11.25" x14ac:dyDescent="0.2">
      <c r="B1998" s="11"/>
      <c r="C1998" s="11"/>
      <c r="D1998" s="11"/>
      <c r="E1998" s="11"/>
      <c r="F1998" s="11"/>
      <c r="G1998" s="11"/>
      <c r="H1998" s="11"/>
      <c r="I1998" s="11"/>
      <c r="J1998" s="11"/>
      <c r="K1998" s="11"/>
      <c r="L1998" s="11"/>
      <c r="M1998" s="11"/>
      <c r="N1998" s="11"/>
      <c r="O1998" s="11"/>
    </row>
    <row r="1999" spans="2:15" ht="11.25" x14ac:dyDescent="0.2">
      <c r="B1999" s="11"/>
      <c r="C1999" s="11"/>
      <c r="D1999" s="11"/>
      <c r="E1999" s="11"/>
      <c r="F1999" s="11"/>
      <c r="G1999" s="11"/>
      <c r="H1999" s="11"/>
      <c r="I1999" s="11"/>
      <c r="J1999" s="11"/>
      <c r="K1999" s="11"/>
      <c r="L1999" s="11"/>
      <c r="M1999" s="11"/>
      <c r="N1999" s="11"/>
      <c r="O1999" s="11"/>
    </row>
    <row r="2000" spans="2:15" ht="11.25" x14ac:dyDescent="0.2">
      <c r="B2000" s="11"/>
      <c r="C2000" s="11"/>
      <c r="D2000" s="11"/>
      <c r="E2000" s="11"/>
      <c r="F2000" s="11"/>
      <c r="G2000" s="11"/>
      <c r="H2000" s="11"/>
      <c r="I2000" s="11"/>
      <c r="J2000" s="11"/>
      <c r="K2000" s="11"/>
      <c r="L2000" s="11"/>
      <c r="M2000" s="11"/>
      <c r="N2000" s="11"/>
      <c r="O2000" s="11"/>
    </row>
    <row r="2001" spans="2:15" ht="11.25" x14ac:dyDescent="0.2">
      <c r="B2001" s="11"/>
      <c r="C2001" s="11"/>
      <c r="D2001" s="11"/>
      <c r="E2001" s="11"/>
      <c r="F2001" s="11"/>
      <c r="G2001" s="11"/>
      <c r="H2001" s="11"/>
      <c r="I2001" s="11"/>
      <c r="J2001" s="11"/>
      <c r="K2001" s="11"/>
      <c r="L2001" s="11"/>
      <c r="M2001" s="11"/>
      <c r="N2001" s="11"/>
      <c r="O2001" s="11"/>
    </row>
    <row r="2002" spans="2:15" ht="11.25" x14ac:dyDescent="0.2">
      <c r="B2002" s="11"/>
      <c r="C2002" s="11"/>
      <c r="D2002" s="11"/>
      <c r="E2002" s="11"/>
      <c r="F2002" s="11"/>
      <c r="G2002" s="11"/>
      <c r="H2002" s="11"/>
      <c r="I2002" s="11"/>
      <c r="J2002" s="11"/>
      <c r="K2002" s="11"/>
      <c r="L2002" s="11"/>
      <c r="M2002" s="11"/>
      <c r="N2002" s="11"/>
      <c r="O2002" s="11"/>
    </row>
    <row r="2003" spans="2:15" ht="11.25" x14ac:dyDescent="0.2">
      <c r="B2003" s="11"/>
      <c r="C2003" s="11"/>
      <c r="D2003" s="11"/>
      <c r="E2003" s="11"/>
      <c r="F2003" s="11"/>
      <c r="G2003" s="11"/>
      <c r="H2003" s="11"/>
      <c r="I2003" s="11"/>
      <c r="J2003" s="11"/>
      <c r="K2003" s="11"/>
      <c r="L2003" s="11"/>
      <c r="M2003" s="11"/>
      <c r="N2003" s="11"/>
      <c r="O2003" s="11"/>
    </row>
    <row r="2004" spans="2:15" ht="11.25" x14ac:dyDescent="0.2">
      <c r="B2004" s="11"/>
      <c r="C2004" s="11"/>
      <c r="D2004" s="11"/>
      <c r="E2004" s="11"/>
      <c r="F2004" s="11"/>
      <c r="G2004" s="11"/>
      <c r="H2004" s="11"/>
      <c r="I2004" s="11"/>
      <c r="J2004" s="11"/>
      <c r="K2004" s="11"/>
      <c r="L2004" s="11"/>
      <c r="M2004" s="11"/>
      <c r="N2004" s="11"/>
      <c r="O2004" s="11"/>
    </row>
    <row r="2005" spans="2:15" ht="11.25" x14ac:dyDescent="0.2">
      <c r="B2005" s="11"/>
      <c r="C2005" s="11"/>
      <c r="D2005" s="11"/>
      <c r="E2005" s="11"/>
      <c r="F2005" s="11"/>
      <c r="G2005" s="11"/>
      <c r="H2005" s="11"/>
      <c r="I2005" s="11"/>
      <c r="J2005" s="11"/>
      <c r="K2005" s="11"/>
      <c r="L2005" s="11"/>
      <c r="M2005" s="11"/>
      <c r="N2005" s="11"/>
      <c r="O2005" s="11"/>
    </row>
    <row r="2006" spans="2:15" ht="11.25" x14ac:dyDescent="0.2">
      <c r="B2006" s="11"/>
      <c r="C2006" s="11"/>
      <c r="D2006" s="11"/>
      <c r="E2006" s="11"/>
      <c r="F2006" s="11"/>
      <c r="G2006" s="11"/>
      <c r="H2006" s="11"/>
      <c r="I2006" s="11"/>
      <c r="J2006" s="11"/>
      <c r="K2006" s="11"/>
      <c r="L2006" s="11"/>
      <c r="M2006" s="11"/>
      <c r="N2006" s="11"/>
      <c r="O2006" s="11"/>
    </row>
    <row r="2007" spans="2:15" ht="11.25" x14ac:dyDescent="0.2">
      <c r="B2007" s="11"/>
      <c r="C2007" s="11"/>
      <c r="D2007" s="11"/>
      <c r="E2007" s="11"/>
      <c r="F2007" s="11"/>
      <c r="G2007" s="11"/>
      <c r="H2007" s="11"/>
      <c r="I2007" s="11"/>
      <c r="J2007" s="11"/>
      <c r="K2007" s="11"/>
      <c r="L2007" s="11"/>
      <c r="M2007" s="11"/>
      <c r="N2007" s="11"/>
      <c r="O2007" s="11"/>
    </row>
    <row r="2008" spans="2:15" ht="11.25" x14ac:dyDescent="0.2">
      <c r="B2008" s="11"/>
      <c r="C2008" s="11"/>
      <c r="D2008" s="11"/>
      <c r="E2008" s="11"/>
      <c r="F2008" s="11"/>
      <c r="G2008" s="11"/>
      <c r="H2008" s="11"/>
      <c r="I2008" s="11"/>
      <c r="J2008" s="11"/>
      <c r="K2008" s="11"/>
      <c r="L2008" s="11"/>
      <c r="M2008" s="11"/>
      <c r="N2008" s="11"/>
      <c r="O2008" s="11"/>
    </row>
    <row r="2009" spans="2:15" ht="11.25" x14ac:dyDescent="0.2">
      <c r="B2009" s="11"/>
      <c r="C2009" s="11"/>
      <c r="D2009" s="11"/>
      <c r="E2009" s="11"/>
      <c r="F2009" s="11"/>
      <c r="G2009" s="11"/>
      <c r="H2009" s="11"/>
      <c r="I2009" s="11"/>
      <c r="J2009" s="11"/>
      <c r="K2009" s="11"/>
      <c r="L2009" s="11"/>
      <c r="M2009" s="11"/>
      <c r="N2009" s="11"/>
      <c r="O2009" s="11"/>
    </row>
    <row r="2010" spans="2:15" ht="11.25" x14ac:dyDescent="0.2">
      <c r="B2010" s="11"/>
      <c r="C2010" s="11"/>
      <c r="D2010" s="11"/>
      <c r="E2010" s="11"/>
      <c r="F2010" s="11"/>
      <c r="G2010" s="11"/>
      <c r="H2010" s="11"/>
      <c r="I2010" s="11"/>
      <c r="J2010" s="11"/>
      <c r="K2010" s="11"/>
      <c r="L2010" s="11"/>
      <c r="M2010" s="11"/>
      <c r="N2010" s="11"/>
      <c r="O2010" s="11"/>
    </row>
    <row r="2011" spans="2:15" ht="11.25" x14ac:dyDescent="0.2">
      <c r="B2011" s="11"/>
      <c r="C2011" s="11"/>
      <c r="D2011" s="11"/>
      <c r="E2011" s="11"/>
      <c r="F2011" s="11"/>
      <c r="G2011" s="11"/>
      <c r="H2011" s="11"/>
      <c r="I2011" s="11"/>
      <c r="J2011" s="11"/>
      <c r="K2011" s="11"/>
      <c r="L2011" s="11"/>
      <c r="M2011" s="11"/>
      <c r="N2011" s="11"/>
      <c r="O2011" s="11"/>
    </row>
    <row r="2012" spans="2:15" ht="11.25" x14ac:dyDescent="0.2">
      <c r="B2012" s="11"/>
      <c r="C2012" s="11"/>
      <c r="D2012" s="11"/>
      <c r="E2012" s="11"/>
      <c r="F2012" s="11"/>
      <c r="G2012" s="11"/>
      <c r="H2012" s="11"/>
      <c r="I2012" s="11"/>
      <c r="J2012" s="11"/>
      <c r="K2012" s="11"/>
      <c r="L2012" s="11"/>
      <c r="M2012" s="11"/>
      <c r="N2012" s="11"/>
      <c r="O2012" s="11"/>
    </row>
    <row r="2013" spans="2:15" ht="11.25" x14ac:dyDescent="0.2">
      <c r="B2013" s="11"/>
      <c r="C2013" s="11"/>
      <c r="D2013" s="11"/>
      <c r="E2013" s="11"/>
      <c r="F2013" s="11"/>
      <c r="G2013" s="11"/>
      <c r="H2013" s="11"/>
      <c r="I2013" s="11"/>
      <c r="J2013" s="11"/>
      <c r="K2013" s="11"/>
      <c r="L2013" s="11"/>
      <c r="M2013" s="11"/>
      <c r="N2013" s="11"/>
      <c r="O2013" s="11"/>
    </row>
    <row r="2014" spans="2:15" ht="11.25" x14ac:dyDescent="0.2">
      <c r="B2014" s="11"/>
      <c r="C2014" s="11"/>
      <c r="D2014" s="11"/>
      <c r="E2014" s="11"/>
      <c r="F2014" s="11"/>
      <c r="G2014" s="11"/>
      <c r="H2014" s="11"/>
      <c r="I2014" s="11"/>
      <c r="J2014" s="11"/>
      <c r="K2014" s="11"/>
      <c r="L2014" s="11"/>
      <c r="M2014" s="11"/>
      <c r="N2014" s="11"/>
      <c r="O2014" s="11"/>
    </row>
    <row r="2015" spans="2:15" ht="11.25" x14ac:dyDescent="0.2">
      <c r="B2015" s="11"/>
      <c r="C2015" s="11"/>
      <c r="D2015" s="11"/>
      <c r="E2015" s="11"/>
      <c r="F2015" s="11"/>
      <c r="G2015" s="11"/>
      <c r="H2015" s="11"/>
      <c r="I2015" s="11"/>
      <c r="J2015" s="11"/>
      <c r="K2015" s="11"/>
      <c r="L2015" s="11"/>
      <c r="M2015" s="11"/>
      <c r="N2015" s="11"/>
      <c r="O2015" s="11"/>
    </row>
    <row r="2016" spans="2:15" ht="11.25" x14ac:dyDescent="0.2">
      <c r="B2016" s="11"/>
      <c r="C2016" s="11"/>
      <c r="D2016" s="11"/>
      <c r="E2016" s="11"/>
      <c r="F2016" s="11"/>
      <c r="G2016" s="11"/>
      <c r="H2016" s="11"/>
      <c r="I2016" s="11"/>
      <c r="J2016" s="11"/>
      <c r="K2016" s="11"/>
      <c r="L2016" s="11"/>
      <c r="M2016" s="11"/>
      <c r="N2016" s="11"/>
      <c r="O2016" s="11"/>
    </row>
    <row r="2017" spans="2:15" ht="11.25" x14ac:dyDescent="0.2">
      <c r="B2017" s="11"/>
      <c r="C2017" s="11"/>
      <c r="D2017" s="11"/>
      <c r="E2017" s="11"/>
      <c r="F2017" s="11"/>
      <c r="G2017" s="11"/>
      <c r="H2017" s="11"/>
      <c r="I2017" s="11"/>
      <c r="J2017" s="11"/>
      <c r="K2017" s="11"/>
      <c r="L2017" s="11"/>
      <c r="M2017" s="11"/>
      <c r="N2017" s="11"/>
      <c r="O2017" s="11"/>
    </row>
    <row r="2018" spans="2:15" ht="11.25" x14ac:dyDescent="0.2">
      <c r="B2018" s="11"/>
      <c r="C2018" s="11"/>
      <c r="D2018" s="11"/>
      <c r="E2018" s="11"/>
      <c r="F2018" s="11"/>
      <c r="G2018" s="11"/>
      <c r="H2018" s="11"/>
      <c r="I2018" s="11"/>
      <c r="J2018" s="11"/>
      <c r="K2018" s="11"/>
      <c r="L2018" s="11"/>
      <c r="M2018" s="11"/>
      <c r="N2018" s="11"/>
      <c r="O2018" s="11"/>
    </row>
    <row r="2019" spans="2:15" ht="11.25" x14ac:dyDescent="0.2">
      <c r="B2019" s="11"/>
      <c r="C2019" s="11"/>
      <c r="D2019" s="11"/>
      <c r="E2019" s="11"/>
      <c r="F2019" s="11"/>
      <c r="G2019" s="11"/>
      <c r="H2019" s="11"/>
      <c r="I2019" s="11"/>
      <c r="J2019" s="11"/>
      <c r="K2019" s="11"/>
      <c r="L2019" s="11"/>
      <c r="M2019" s="11"/>
      <c r="N2019" s="11"/>
      <c r="O2019" s="11"/>
    </row>
    <row r="2020" spans="2:15" ht="11.25" x14ac:dyDescent="0.2">
      <c r="B2020" s="11"/>
      <c r="C2020" s="11"/>
      <c r="D2020" s="11"/>
      <c r="E2020" s="11"/>
      <c r="F2020" s="11"/>
      <c r="G2020" s="11"/>
      <c r="H2020" s="11"/>
      <c r="I2020" s="11"/>
      <c r="J2020" s="11"/>
      <c r="K2020" s="11"/>
      <c r="L2020" s="11"/>
      <c r="M2020" s="11"/>
      <c r="N2020" s="11"/>
      <c r="O2020" s="11"/>
    </row>
    <row r="2021" spans="2:15" ht="11.25" x14ac:dyDescent="0.2">
      <c r="B2021" s="11"/>
      <c r="C2021" s="11"/>
      <c r="D2021" s="11"/>
      <c r="E2021" s="11"/>
      <c r="F2021" s="11"/>
      <c r="G2021" s="11"/>
      <c r="H2021" s="11"/>
      <c r="I2021" s="11"/>
      <c r="J2021" s="11"/>
      <c r="K2021" s="11"/>
      <c r="L2021" s="11"/>
      <c r="M2021" s="11"/>
      <c r="N2021" s="11"/>
      <c r="O2021" s="11"/>
    </row>
    <row r="2022" spans="2:15" ht="11.25" x14ac:dyDescent="0.2">
      <c r="B2022" s="11"/>
      <c r="C2022" s="11"/>
      <c r="D2022" s="11"/>
      <c r="E2022" s="11"/>
      <c r="F2022" s="11"/>
      <c r="G2022" s="11"/>
      <c r="H2022" s="11"/>
      <c r="I2022" s="11"/>
      <c r="J2022" s="11"/>
      <c r="K2022" s="11"/>
      <c r="L2022" s="11"/>
      <c r="M2022" s="11"/>
      <c r="N2022" s="11"/>
      <c r="O2022" s="11"/>
    </row>
    <row r="2023" spans="2:15" ht="11.25" x14ac:dyDescent="0.2">
      <c r="B2023" s="11"/>
      <c r="C2023" s="11"/>
      <c r="D2023" s="11"/>
      <c r="E2023" s="11"/>
      <c r="F2023" s="11"/>
      <c r="G2023" s="11"/>
      <c r="H2023" s="11"/>
      <c r="I2023" s="11"/>
      <c r="J2023" s="11"/>
      <c r="K2023" s="11"/>
      <c r="L2023" s="11"/>
      <c r="M2023" s="11"/>
      <c r="N2023" s="11"/>
      <c r="O2023" s="11"/>
    </row>
    <row r="2024" spans="2:15" ht="11.25" x14ac:dyDescent="0.2">
      <c r="B2024" s="11"/>
      <c r="C2024" s="11"/>
      <c r="D2024" s="11"/>
      <c r="E2024" s="11"/>
      <c r="F2024" s="11"/>
      <c r="G2024" s="11"/>
      <c r="H2024" s="11"/>
      <c r="I2024" s="11"/>
      <c r="J2024" s="11"/>
      <c r="K2024" s="11"/>
      <c r="L2024" s="11"/>
      <c r="M2024" s="11"/>
      <c r="N2024" s="11"/>
      <c r="O2024" s="11"/>
    </row>
    <row r="2025" spans="2:15" ht="11.25" x14ac:dyDescent="0.2">
      <c r="B2025" s="11"/>
      <c r="C2025" s="11"/>
      <c r="D2025" s="11"/>
      <c r="E2025" s="11"/>
      <c r="F2025" s="11"/>
      <c r="G2025" s="11"/>
      <c r="H2025" s="11"/>
      <c r="I2025" s="11"/>
      <c r="J2025" s="11"/>
      <c r="K2025" s="11"/>
      <c r="L2025" s="11"/>
      <c r="M2025" s="11"/>
      <c r="N2025" s="11"/>
      <c r="O2025" s="11"/>
    </row>
    <row r="2026" spans="2:15" ht="11.25" x14ac:dyDescent="0.2">
      <c r="B2026" s="11"/>
      <c r="C2026" s="11"/>
      <c r="D2026" s="11"/>
      <c r="E2026" s="11"/>
      <c r="F2026" s="11"/>
      <c r="G2026" s="11"/>
      <c r="H2026" s="11"/>
      <c r="I2026" s="11"/>
      <c r="J2026" s="11"/>
      <c r="K2026" s="11"/>
      <c r="L2026" s="11"/>
      <c r="M2026" s="11"/>
      <c r="N2026" s="11"/>
      <c r="O2026" s="11"/>
    </row>
    <row r="2027" spans="2:15" ht="11.25" x14ac:dyDescent="0.2">
      <c r="B2027" s="11"/>
      <c r="C2027" s="11"/>
      <c r="D2027" s="11"/>
      <c r="E2027" s="11"/>
      <c r="F2027" s="11"/>
      <c r="G2027" s="11"/>
      <c r="H2027" s="11"/>
      <c r="I2027" s="11"/>
      <c r="J2027" s="11"/>
      <c r="K2027" s="11"/>
      <c r="L2027" s="11"/>
      <c r="M2027" s="11"/>
      <c r="N2027" s="11"/>
      <c r="O2027" s="11"/>
    </row>
    <row r="2028" spans="2:15" ht="11.25" x14ac:dyDescent="0.2">
      <c r="B2028" s="11"/>
      <c r="C2028" s="11"/>
      <c r="D2028" s="11"/>
      <c r="E2028" s="11"/>
      <c r="F2028" s="11"/>
      <c r="G2028" s="11"/>
      <c r="H2028" s="11"/>
      <c r="I2028" s="11"/>
      <c r="J2028" s="11"/>
      <c r="K2028" s="11"/>
      <c r="L2028" s="11"/>
      <c r="M2028" s="11"/>
      <c r="N2028" s="11"/>
      <c r="O2028" s="11"/>
    </row>
    <row r="2029" spans="2:15" ht="11.25" x14ac:dyDescent="0.2">
      <c r="B2029" s="11"/>
      <c r="C2029" s="11"/>
      <c r="D2029" s="11"/>
      <c r="E2029" s="11"/>
      <c r="F2029" s="11"/>
      <c r="G2029" s="11"/>
      <c r="H2029" s="11"/>
      <c r="I2029" s="11"/>
      <c r="J2029" s="11"/>
      <c r="K2029" s="11"/>
      <c r="L2029" s="11"/>
      <c r="M2029" s="11"/>
      <c r="N2029" s="11"/>
      <c r="O2029" s="11"/>
    </row>
    <row r="2030" spans="2:15" ht="11.25" x14ac:dyDescent="0.2">
      <c r="B2030" s="11"/>
      <c r="C2030" s="11"/>
      <c r="D2030" s="11"/>
      <c r="E2030" s="11"/>
      <c r="F2030" s="11"/>
      <c r="G2030" s="11"/>
      <c r="H2030" s="11"/>
      <c r="I2030" s="11"/>
      <c r="J2030" s="11"/>
      <c r="K2030" s="11"/>
      <c r="L2030" s="11"/>
      <c r="M2030" s="11"/>
      <c r="N2030" s="11"/>
      <c r="O2030" s="11"/>
    </row>
    <row r="2031" spans="2:15" ht="11.25" x14ac:dyDescent="0.2">
      <c r="B2031" s="11"/>
      <c r="C2031" s="11"/>
      <c r="D2031" s="11"/>
      <c r="E2031" s="11"/>
      <c r="F2031" s="11"/>
      <c r="G2031" s="11"/>
      <c r="H2031" s="11"/>
      <c r="I2031" s="11"/>
      <c r="J2031" s="11"/>
      <c r="K2031" s="11"/>
      <c r="L2031" s="11"/>
      <c r="M2031" s="11"/>
      <c r="N2031" s="11"/>
      <c r="O2031" s="11"/>
    </row>
    <row r="2032" spans="2:15" ht="11.25" x14ac:dyDescent="0.2">
      <c r="B2032" s="11"/>
      <c r="C2032" s="11"/>
      <c r="D2032" s="11"/>
      <c r="E2032" s="11"/>
      <c r="F2032" s="11"/>
      <c r="G2032" s="11"/>
      <c r="H2032" s="11"/>
      <c r="I2032" s="11"/>
      <c r="J2032" s="11"/>
      <c r="K2032" s="11"/>
      <c r="L2032" s="11"/>
      <c r="M2032" s="11"/>
      <c r="N2032" s="11"/>
      <c r="O2032" s="11"/>
    </row>
    <row r="2033" spans="2:15" ht="11.25" x14ac:dyDescent="0.2">
      <c r="B2033" s="11"/>
      <c r="C2033" s="11"/>
      <c r="D2033" s="11"/>
      <c r="E2033" s="11"/>
      <c r="F2033" s="11"/>
      <c r="G2033" s="11"/>
      <c r="H2033" s="11"/>
      <c r="I2033" s="11"/>
      <c r="J2033" s="11"/>
      <c r="K2033" s="11"/>
      <c r="L2033" s="11"/>
      <c r="M2033" s="11"/>
      <c r="N2033" s="11"/>
      <c r="O2033" s="11"/>
    </row>
    <row r="2034" spans="2:15" ht="11.25" x14ac:dyDescent="0.2">
      <c r="B2034" s="11"/>
      <c r="C2034" s="11"/>
      <c r="D2034" s="11"/>
      <c r="E2034" s="11"/>
      <c r="F2034" s="11"/>
      <c r="G2034" s="11"/>
      <c r="H2034" s="11"/>
      <c r="I2034" s="11"/>
      <c r="J2034" s="11"/>
      <c r="K2034" s="11"/>
      <c r="L2034" s="11"/>
      <c r="M2034" s="11"/>
      <c r="N2034" s="11"/>
      <c r="O2034" s="11"/>
    </row>
    <row r="2035" spans="2:15" ht="11.25" x14ac:dyDescent="0.2">
      <c r="B2035" s="11"/>
      <c r="C2035" s="11"/>
      <c r="D2035" s="11"/>
      <c r="E2035" s="11"/>
      <c r="F2035" s="11"/>
      <c r="G2035" s="11"/>
      <c r="H2035" s="11"/>
      <c r="I2035" s="11"/>
      <c r="J2035" s="11"/>
      <c r="K2035" s="11"/>
      <c r="L2035" s="11"/>
      <c r="M2035" s="11"/>
      <c r="N2035" s="11"/>
      <c r="O2035" s="11"/>
    </row>
    <row r="2036" spans="2:15" ht="11.25" x14ac:dyDescent="0.2">
      <c r="B2036" s="11"/>
      <c r="C2036" s="11"/>
      <c r="D2036" s="11"/>
      <c r="E2036" s="11"/>
      <c r="F2036" s="11"/>
      <c r="G2036" s="11"/>
      <c r="H2036" s="11"/>
      <c r="I2036" s="11"/>
      <c r="J2036" s="11"/>
      <c r="K2036" s="11"/>
      <c r="L2036" s="11"/>
      <c r="M2036" s="11"/>
      <c r="N2036" s="11"/>
      <c r="O2036" s="11"/>
    </row>
    <row r="2037" spans="2:15" ht="11.25" x14ac:dyDescent="0.2">
      <c r="B2037" s="11"/>
      <c r="C2037" s="11"/>
      <c r="D2037" s="11"/>
      <c r="E2037" s="11"/>
      <c r="F2037" s="11"/>
      <c r="G2037" s="11"/>
      <c r="H2037" s="11"/>
      <c r="I2037" s="11"/>
      <c r="J2037" s="11"/>
      <c r="K2037" s="11"/>
      <c r="L2037" s="11"/>
      <c r="M2037" s="11"/>
      <c r="N2037" s="11"/>
      <c r="O2037" s="11"/>
    </row>
    <row r="2038" spans="2:15" ht="11.25" x14ac:dyDescent="0.2">
      <c r="B2038" s="11"/>
      <c r="C2038" s="11"/>
      <c r="D2038" s="11"/>
      <c r="E2038" s="11"/>
      <c r="F2038" s="11"/>
      <c r="G2038" s="11"/>
      <c r="H2038" s="11"/>
      <c r="I2038" s="11"/>
      <c r="J2038" s="11"/>
      <c r="K2038" s="11"/>
      <c r="L2038" s="11"/>
      <c r="M2038" s="11"/>
      <c r="N2038" s="11"/>
      <c r="O2038" s="11"/>
    </row>
    <row r="2039" spans="2:15" ht="11.25" x14ac:dyDescent="0.2">
      <c r="B2039" s="11"/>
      <c r="C2039" s="11"/>
      <c r="D2039" s="11"/>
      <c r="E2039" s="11"/>
      <c r="F2039" s="11"/>
      <c r="G2039" s="11"/>
      <c r="H2039" s="11"/>
      <c r="I2039" s="11"/>
      <c r="J2039" s="11"/>
      <c r="K2039" s="11"/>
      <c r="L2039" s="11"/>
      <c r="M2039" s="11"/>
      <c r="N2039" s="11"/>
      <c r="O2039" s="11"/>
    </row>
    <row r="2040" spans="2:15" ht="11.25" x14ac:dyDescent="0.2">
      <c r="B2040" s="11"/>
      <c r="C2040" s="11"/>
      <c r="D2040" s="11"/>
      <c r="E2040" s="11"/>
      <c r="F2040" s="11"/>
      <c r="G2040" s="11"/>
      <c r="H2040" s="11"/>
      <c r="I2040" s="11"/>
      <c r="J2040" s="11"/>
      <c r="K2040" s="11"/>
      <c r="L2040" s="11"/>
      <c r="M2040" s="11"/>
      <c r="N2040" s="11"/>
      <c r="O2040" s="11"/>
    </row>
    <row r="2041" spans="2:15" ht="11.25" x14ac:dyDescent="0.2">
      <c r="B2041" s="11"/>
      <c r="C2041" s="11"/>
      <c r="D2041" s="11"/>
      <c r="E2041" s="11"/>
      <c r="F2041" s="11"/>
      <c r="G2041" s="11"/>
      <c r="H2041" s="11"/>
      <c r="I2041" s="11"/>
      <c r="J2041" s="11"/>
      <c r="K2041" s="11"/>
      <c r="L2041" s="11"/>
      <c r="M2041" s="11"/>
      <c r="N2041" s="11"/>
      <c r="O2041" s="11"/>
    </row>
    <row r="2042" spans="2:15" ht="11.25" x14ac:dyDescent="0.2">
      <c r="B2042" s="11"/>
      <c r="C2042" s="11"/>
      <c r="D2042" s="11"/>
      <c r="E2042" s="11"/>
      <c r="F2042" s="11"/>
      <c r="G2042" s="11"/>
      <c r="H2042" s="11"/>
      <c r="I2042" s="11"/>
      <c r="J2042" s="11"/>
      <c r="K2042" s="11"/>
      <c r="L2042" s="11"/>
      <c r="M2042" s="11"/>
      <c r="N2042" s="11"/>
      <c r="O2042" s="11"/>
    </row>
    <row r="2043" spans="2:15" ht="11.25" x14ac:dyDescent="0.2">
      <c r="B2043" s="11"/>
      <c r="C2043" s="11"/>
      <c r="D2043" s="11"/>
      <c r="E2043" s="11"/>
      <c r="F2043" s="11"/>
      <c r="G2043" s="11"/>
      <c r="H2043" s="11"/>
      <c r="I2043" s="11"/>
      <c r="J2043" s="11"/>
      <c r="K2043" s="11"/>
      <c r="L2043" s="11"/>
      <c r="M2043" s="11"/>
      <c r="N2043" s="11"/>
      <c r="O2043" s="11"/>
    </row>
    <row r="2044" spans="2:15" ht="11.25" x14ac:dyDescent="0.2">
      <c r="B2044" s="11"/>
      <c r="C2044" s="11"/>
      <c r="D2044" s="11"/>
      <c r="E2044" s="11"/>
      <c r="F2044" s="11"/>
      <c r="G2044" s="11"/>
      <c r="H2044" s="11"/>
      <c r="I2044" s="11"/>
      <c r="J2044" s="11"/>
      <c r="K2044" s="11"/>
      <c r="L2044" s="11"/>
      <c r="M2044" s="11"/>
      <c r="N2044" s="11"/>
      <c r="O2044" s="11"/>
    </row>
    <row r="2045" spans="2:15" ht="11.25" x14ac:dyDescent="0.2">
      <c r="B2045" s="11"/>
      <c r="C2045" s="11"/>
      <c r="D2045" s="11"/>
      <c r="E2045" s="11"/>
      <c r="F2045" s="11"/>
      <c r="G2045" s="11"/>
      <c r="H2045" s="11"/>
      <c r="I2045" s="11"/>
      <c r="J2045" s="11"/>
      <c r="K2045" s="11"/>
      <c r="L2045" s="11"/>
      <c r="M2045" s="11"/>
      <c r="N2045" s="11"/>
      <c r="O2045" s="11"/>
    </row>
    <row r="2046" spans="2:15" ht="11.25" x14ac:dyDescent="0.2">
      <c r="B2046" s="11"/>
      <c r="C2046" s="11"/>
      <c r="D2046" s="11"/>
      <c r="E2046" s="11"/>
      <c r="F2046" s="11"/>
      <c r="G2046" s="11"/>
      <c r="H2046" s="11"/>
      <c r="I2046" s="11"/>
      <c r="J2046" s="11"/>
      <c r="K2046" s="11"/>
      <c r="L2046" s="11"/>
      <c r="M2046" s="11"/>
      <c r="N2046" s="11"/>
      <c r="O2046" s="11"/>
    </row>
    <row r="2047" spans="2:15" ht="11.25" x14ac:dyDescent="0.2">
      <c r="B2047" s="11"/>
      <c r="C2047" s="11"/>
      <c r="D2047" s="11"/>
      <c r="E2047" s="11"/>
      <c r="F2047" s="11"/>
      <c r="G2047" s="11"/>
      <c r="H2047" s="11"/>
      <c r="I2047" s="11"/>
      <c r="J2047" s="11"/>
      <c r="K2047" s="11"/>
      <c r="L2047" s="11"/>
      <c r="M2047" s="11"/>
      <c r="N2047" s="11"/>
      <c r="O2047" s="11"/>
    </row>
    <row r="2048" spans="2:15" ht="11.25" x14ac:dyDescent="0.2">
      <c r="B2048" s="11"/>
      <c r="C2048" s="11"/>
      <c r="D2048" s="11"/>
      <c r="E2048" s="11"/>
      <c r="F2048" s="11"/>
      <c r="G2048" s="11"/>
      <c r="H2048" s="11"/>
      <c r="I2048" s="11"/>
      <c r="J2048" s="11"/>
      <c r="K2048" s="11"/>
      <c r="L2048" s="11"/>
      <c r="M2048" s="11"/>
      <c r="N2048" s="11"/>
      <c r="O2048" s="11"/>
    </row>
    <row r="2049" spans="2:15" ht="11.25" x14ac:dyDescent="0.2">
      <c r="B2049" s="11"/>
      <c r="C2049" s="11"/>
      <c r="D2049" s="11"/>
      <c r="E2049" s="11"/>
      <c r="F2049" s="11"/>
      <c r="G2049" s="11"/>
      <c r="H2049" s="11"/>
      <c r="I2049" s="11"/>
      <c r="J2049" s="11"/>
      <c r="K2049" s="11"/>
      <c r="L2049" s="11"/>
      <c r="M2049" s="11"/>
      <c r="N2049" s="11"/>
      <c r="O2049" s="11"/>
    </row>
    <row r="2050" spans="2:15" ht="11.25" x14ac:dyDescent="0.2">
      <c r="B2050" s="11"/>
      <c r="C2050" s="11"/>
      <c r="D2050" s="11"/>
      <c r="E2050" s="11"/>
      <c r="F2050" s="11"/>
      <c r="G2050" s="11"/>
      <c r="H2050" s="11"/>
      <c r="I2050" s="11"/>
      <c r="J2050" s="11"/>
      <c r="K2050" s="11"/>
      <c r="L2050" s="11"/>
      <c r="M2050" s="11"/>
      <c r="N2050" s="11"/>
      <c r="O2050" s="11"/>
    </row>
    <row r="2051" spans="2:15" ht="11.25" x14ac:dyDescent="0.2">
      <c r="B2051" s="11"/>
      <c r="C2051" s="11"/>
      <c r="D2051" s="11"/>
      <c r="E2051" s="11"/>
      <c r="F2051" s="11"/>
      <c r="G2051" s="11"/>
      <c r="H2051" s="11"/>
      <c r="I2051" s="11"/>
      <c r="J2051" s="11"/>
      <c r="K2051" s="11"/>
      <c r="L2051" s="11"/>
      <c r="M2051" s="11"/>
      <c r="N2051" s="11"/>
      <c r="O2051" s="11"/>
    </row>
    <row r="2052" spans="2:15" ht="11.25" x14ac:dyDescent="0.2">
      <c r="B2052" s="11"/>
      <c r="C2052" s="11"/>
      <c r="D2052" s="11"/>
      <c r="E2052" s="11"/>
      <c r="F2052" s="11"/>
      <c r="G2052" s="11"/>
      <c r="H2052" s="11"/>
      <c r="I2052" s="11"/>
      <c r="J2052" s="11"/>
      <c r="K2052" s="11"/>
      <c r="L2052" s="11"/>
      <c r="M2052" s="11"/>
      <c r="N2052" s="11"/>
      <c r="O2052" s="11"/>
    </row>
    <row r="2053" spans="2:15" ht="11.25" x14ac:dyDescent="0.2">
      <c r="B2053" s="11"/>
      <c r="C2053" s="11"/>
      <c r="D2053" s="11"/>
      <c r="E2053" s="11"/>
      <c r="F2053" s="11"/>
      <c r="G2053" s="11"/>
      <c r="H2053" s="11"/>
      <c r="I2053" s="11"/>
      <c r="J2053" s="11"/>
      <c r="K2053" s="11"/>
      <c r="L2053" s="11"/>
      <c r="M2053" s="11"/>
      <c r="N2053" s="11"/>
      <c r="O2053" s="11"/>
    </row>
    <row r="2054" spans="2:15" ht="11.25" x14ac:dyDescent="0.2">
      <c r="B2054" s="11"/>
      <c r="C2054" s="11"/>
      <c r="D2054" s="11"/>
      <c r="E2054" s="11"/>
      <c r="F2054" s="11"/>
      <c r="G2054" s="11"/>
      <c r="H2054" s="11"/>
      <c r="I2054" s="11"/>
      <c r="J2054" s="11"/>
      <c r="K2054" s="11"/>
      <c r="L2054" s="11"/>
      <c r="M2054" s="11"/>
      <c r="N2054" s="11"/>
      <c r="O2054" s="11"/>
    </row>
    <row r="2055" spans="2:15" ht="11.25" x14ac:dyDescent="0.2">
      <c r="B2055" s="11"/>
      <c r="C2055" s="11"/>
      <c r="D2055" s="11"/>
      <c r="E2055" s="11"/>
      <c r="F2055" s="11"/>
      <c r="G2055" s="11"/>
      <c r="H2055" s="11"/>
      <c r="I2055" s="11"/>
      <c r="J2055" s="11"/>
      <c r="K2055" s="11"/>
      <c r="L2055" s="11"/>
      <c r="M2055" s="11"/>
      <c r="N2055" s="11"/>
      <c r="O2055" s="11"/>
    </row>
    <row r="2056" spans="2:15" ht="11.25" x14ac:dyDescent="0.2">
      <c r="B2056" s="11"/>
      <c r="C2056" s="11"/>
      <c r="D2056" s="11"/>
      <c r="E2056" s="11"/>
      <c r="F2056" s="11"/>
      <c r="G2056" s="11"/>
      <c r="H2056" s="11"/>
      <c r="I2056" s="11"/>
      <c r="J2056" s="11"/>
      <c r="K2056" s="11"/>
      <c r="L2056" s="11"/>
      <c r="M2056" s="11"/>
      <c r="N2056" s="11"/>
      <c r="O2056" s="11"/>
    </row>
    <row r="2057" spans="2:15" ht="11.25" x14ac:dyDescent="0.2">
      <c r="B2057" s="11"/>
      <c r="C2057" s="11"/>
      <c r="D2057" s="11"/>
      <c r="E2057" s="11"/>
      <c r="F2057" s="11"/>
      <c r="G2057" s="11"/>
      <c r="H2057" s="11"/>
      <c r="I2057" s="11"/>
      <c r="J2057" s="11"/>
      <c r="K2057" s="11"/>
      <c r="L2057" s="11"/>
      <c r="M2057" s="11"/>
      <c r="N2057" s="11"/>
      <c r="O2057" s="11"/>
    </row>
    <row r="2058" spans="2:15" ht="11.25" x14ac:dyDescent="0.2">
      <c r="B2058" s="11"/>
      <c r="C2058" s="11"/>
      <c r="D2058" s="11"/>
      <c r="E2058" s="11"/>
      <c r="F2058" s="11"/>
      <c r="G2058" s="11"/>
      <c r="H2058" s="11"/>
      <c r="I2058" s="11"/>
      <c r="J2058" s="11"/>
      <c r="K2058" s="11"/>
      <c r="L2058" s="11"/>
      <c r="M2058" s="11"/>
      <c r="N2058" s="11"/>
      <c r="O2058" s="11"/>
    </row>
    <row r="2059" spans="2:15" ht="11.25" x14ac:dyDescent="0.2">
      <c r="B2059" s="11"/>
      <c r="C2059" s="11"/>
      <c r="D2059" s="11"/>
      <c r="E2059" s="11"/>
      <c r="F2059" s="11"/>
      <c r="G2059" s="11"/>
      <c r="H2059" s="11"/>
      <c r="I2059" s="11"/>
      <c r="J2059" s="11"/>
      <c r="K2059" s="11"/>
      <c r="L2059" s="11"/>
      <c r="M2059" s="11"/>
      <c r="N2059" s="11"/>
      <c r="O2059" s="11"/>
    </row>
    <row r="2060" spans="2:15" ht="11.25" x14ac:dyDescent="0.2">
      <c r="B2060" s="11"/>
      <c r="C2060" s="11"/>
      <c r="D2060" s="11"/>
      <c r="E2060" s="11"/>
      <c r="F2060" s="11"/>
      <c r="G2060" s="11"/>
      <c r="H2060" s="11"/>
      <c r="I2060" s="11"/>
      <c r="J2060" s="11"/>
      <c r="K2060" s="11"/>
      <c r="L2060" s="11"/>
      <c r="M2060" s="11"/>
      <c r="N2060" s="11"/>
      <c r="O2060" s="11"/>
    </row>
    <row r="2061" spans="2:15" ht="11.25" x14ac:dyDescent="0.2">
      <c r="B2061" s="11"/>
      <c r="C2061" s="11"/>
      <c r="D2061" s="11"/>
      <c r="E2061" s="11"/>
      <c r="F2061" s="11"/>
      <c r="G2061" s="11"/>
      <c r="H2061" s="11"/>
      <c r="I2061" s="11"/>
      <c r="J2061" s="11"/>
      <c r="K2061" s="11"/>
      <c r="L2061" s="11"/>
      <c r="M2061" s="11"/>
      <c r="N2061" s="11"/>
      <c r="O2061" s="11"/>
    </row>
    <row r="2062" spans="2:15" ht="11.25" x14ac:dyDescent="0.2">
      <c r="B2062" s="11"/>
      <c r="C2062" s="11"/>
      <c r="D2062" s="11"/>
      <c r="E2062" s="11"/>
      <c r="F2062" s="11"/>
      <c r="G2062" s="11"/>
      <c r="H2062" s="11"/>
      <c r="I2062" s="11"/>
      <c r="J2062" s="11"/>
      <c r="K2062" s="11"/>
      <c r="L2062" s="11"/>
      <c r="M2062" s="11"/>
      <c r="N2062" s="11"/>
      <c r="O2062" s="11"/>
    </row>
    <row r="2063" spans="2:15" ht="11.25" x14ac:dyDescent="0.2">
      <c r="B2063" s="11"/>
      <c r="C2063" s="11"/>
      <c r="D2063" s="11"/>
      <c r="E2063" s="11"/>
      <c r="F2063" s="11"/>
      <c r="G2063" s="11"/>
      <c r="H2063" s="11"/>
      <c r="I2063" s="11"/>
      <c r="J2063" s="11"/>
      <c r="K2063" s="11"/>
      <c r="L2063" s="11"/>
      <c r="M2063" s="11"/>
      <c r="N2063" s="11"/>
      <c r="O2063" s="11"/>
    </row>
    <row r="2064" spans="2:15" ht="11.25" x14ac:dyDescent="0.2">
      <c r="B2064" s="11"/>
      <c r="C2064" s="11"/>
      <c r="D2064" s="11"/>
      <c r="E2064" s="11"/>
      <c r="F2064" s="11"/>
      <c r="G2064" s="11"/>
      <c r="H2064" s="11"/>
      <c r="I2064" s="11"/>
      <c r="J2064" s="11"/>
      <c r="K2064" s="11"/>
      <c r="L2064" s="11"/>
      <c r="M2064" s="11"/>
      <c r="N2064" s="11"/>
      <c r="O2064" s="11"/>
    </row>
    <row r="2065" spans="2:15" ht="11.25" x14ac:dyDescent="0.2">
      <c r="B2065" s="11"/>
      <c r="C2065" s="11"/>
      <c r="D2065" s="11"/>
      <c r="E2065" s="11"/>
      <c r="F2065" s="11"/>
      <c r="G2065" s="11"/>
      <c r="H2065" s="11"/>
      <c r="I2065" s="11"/>
      <c r="J2065" s="11"/>
      <c r="K2065" s="11"/>
      <c r="L2065" s="11"/>
      <c r="M2065" s="11"/>
      <c r="N2065" s="11"/>
      <c r="O2065" s="11"/>
    </row>
    <row r="2066" spans="2:15" ht="11.25" x14ac:dyDescent="0.2">
      <c r="B2066" s="11"/>
      <c r="C2066" s="11"/>
      <c r="D2066" s="11"/>
      <c r="E2066" s="11"/>
      <c r="F2066" s="11"/>
      <c r="G2066" s="11"/>
      <c r="H2066" s="11"/>
      <c r="I2066" s="11"/>
      <c r="J2066" s="11"/>
      <c r="K2066" s="11"/>
      <c r="L2066" s="11"/>
      <c r="M2066" s="11"/>
      <c r="N2066" s="11"/>
      <c r="O2066" s="11"/>
    </row>
    <row r="2067" spans="2:15" ht="11.25" x14ac:dyDescent="0.2">
      <c r="B2067" s="11"/>
      <c r="C2067" s="11"/>
      <c r="D2067" s="11"/>
      <c r="E2067" s="11"/>
      <c r="F2067" s="11"/>
      <c r="G2067" s="11"/>
      <c r="H2067" s="11"/>
      <c r="I2067" s="11"/>
      <c r="J2067" s="11"/>
      <c r="K2067" s="11"/>
      <c r="L2067" s="11"/>
      <c r="M2067" s="11"/>
      <c r="N2067" s="11"/>
      <c r="O2067" s="11"/>
    </row>
    <row r="2068" spans="2:15" ht="11.25" x14ac:dyDescent="0.2">
      <c r="B2068" s="11"/>
      <c r="C2068" s="11"/>
      <c r="D2068" s="11"/>
      <c r="E2068" s="11"/>
      <c r="F2068" s="11"/>
      <c r="G2068" s="11"/>
      <c r="H2068" s="11"/>
      <c r="I2068" s="11"/>
      <c r="J2068" s="11"/>
      <c r="K2068" s="11"/>
      <c r="L2068" s="11"/>
      <c r="M2068" s="11"/>
      <c r="N2068" s="11"/>
      <c r="O2068" s="11"/>
    </row>
    <row r="2069" spans="2:15" ht="11.25" x14ac:dyDescent="0.2">
      <c r="B2069" s="11"/>
      <c r="C2069" s="11"/>
      <c r="D2069" s="11"/>
      <c r="E2069" s="11"/>
      <c r="F2069" s="11"/>
      <c r="G2069" s="11"/>
      <c r="H2069" s="11"/>
      <c r="I2069" s="11"/>
      <c r="J2069" s="11"/>
      <c r="K2069" s="11"/>
      <c r="L2069" s="11"/>
      <c r="M2069" s="11"/>
      <c r="N2069" s="11"/>
      <c r="O2069" s="11"/>
    </row>
    <row r="2070" spans="2:15" ht="11.25" x14ac:dyDescent="0.2">
      <c r="B2070" s="11"/>
      <c r="C2070" s="11"/>
      <c r="D2070" s="11"/>
      <c r="E2070" s="11"/>
      <c r="F2070" s="11"/>
      <c r="G2070" s="11"/>
      <c r="H2070" s="11"/>
      <c r="I2070" s="11"/>
      <c r="J2070" s="11"/>
      <c r="K2070" s="11"/>
      <c r="L2070" s="11"/>
      <c r="M2070" s="11"/>
      <c r="N2070" s="11"/>
      <c r="O2070" s="11"/>
    </row>
    <row r="2071" spans="2:15" ht="11.25" x14ac:dyDescent="0.2">
      <c r="B2071" s="11"/>
      <c r="C2071" s="11"/>
      <c r="D2071" s="11"/>
      <c r="E2071" s="11"/>
      <c r="F2071" s="11"/>
      <c r="G2071" s="11"/>
      <c r="H2071" s="11"/>
      <c r="I2071" s="11"/>
      <c r="J2071" s="11"/>
      <c r="K2071" s="11"/>
      <c r="L2071" s="11"/>
      <c r="M2071" s="11"/>
      <c r="N2071" s="11"/>
      <c r="O2071" s="11"/>
    </row>
    <row r="2072" spans="2:15" ht="11.25" x14ac:dyDescent="0.2">
      <c r="B2072" s="11"/>
      <c r="C2072" s="11"/>
      <c r="D2072" s="11"/>
      <c r="E2072" s="11"/>
      <c r="F2072" s="11"/>
      <c r="G2072" s="11"/>
      <c r="H2072" s="11"/>
      <c r="I2072" s="11"/>
      <c r="J2072" s="11"/>
      <c r="K2072" s="11"/>
      <c r="L2072" s="11"/>
      <c r="M2072" s="11"/>
      <c r="N2072" s="11"/>
      <c r="O2072" s="11"/>
    </row>
    <row r="2073" spans="2:15" ht="11.25" x14ac:dyDescent="0.2">
      <c r="B2073" s="11"/>
      <c r="C2073" s="11"/>
      <c r="D2073" s="11"/>
      <c r="E2073" s="11"/>
      <c r="F2073" s="11"/>
      <c r="G2073" s="11"/>
      <c r="H2073" s="11"/>
      <c r="I2073" s="11"/>
      <c r="J2073" s="11"/>
      <c r="K2073" s="11"/>
      <c r="L2073" s="11"/>
      <c r="M2073" s="11"/>
      <c r="N2073" s="11"/>
      <c r="O2073" s="11"/>
    </row>
    <row r="2074" spans="2:15" ht="11.25" x14ac:dyDescent="0.2">
      <c r="B2074" s="11"/>
      <c r="C2074" s="11"/>
      <c r="D2074" s="11"/>
      <c r="E2074" s="11"/>
      <c r="F2074" s="11"/>
      <c r="G2074" s="11"/>
      <c r="H2074" s="11"/>
      <c r="I2074" s="11"/>
      <c r="J2074" s="11"/>
      <c r="K2074" s="11"/>
      <c r="L2074" s="11"/>
      <c r="M2074" s="11"/>
      <c r="N2074" s="11"/>
      <c r="O2074" s="11"/>
    </row>
    <row r="2075" spans="2:15" ht="11.25" x14ac:dyDescent="0.2">
      <c r="B2075" s="11"/>
      <c r="C2075" s="11"/>
      <c r="D2075" s="11"/>
      <c r="E2075" s="11"/>
      <c r="F2075" s="11"/>
      <c r="G2075" s="11"/>
      <c r="H2075" s="11"/>
      <c r="I2075" s="11"/>
      <c r="J2075" s="11"/>
      <c r="K2075" s="11"/>
      <c r="L2075" s="11"/>
      <c r="M2075" s="11"/>
      <c r="N2075" s="11"/>
      <c r="O2075" s="11"/>
    </row>
    <row r="2076" spans="2:15" ht="11.25" x14ac:dyDescent="0.2">
      <c r="B2076" s="11"/>
      <c r="C2076" s="11"/>
      <c r="D2076" s="11"/>
      <c r="E2076" s="11"/>
      <c r="F2076" s="11"/>
      <c r="G2076" s="11"/>
      <c r="H2076" s="11"/>
      <c r="I2076" s="11"/>
      <c r="J2076" s="11"/>
      <c r="K2076" s="11"/>
      <c r="L2076" s="11"/>
      <c r="M2076" s="11"/>
      <c r="N2076" s="11"/>
      <c r="O2076" s="11"/>
    </row>
    <row r="2077" spans="2:15" ht="11.25" x14ac:dyDescent="0.2">
      <c r="B2077" s="11"/>
      <c r="C2077" s="11"/>
      <c r="D2077" s="11"/>
      <c r="E2077" s="11"/>
      <c r="F2077" s="11"/>
      <c r="G2077" s="11"/>
      <c r="H2077" s="11"/>
      <c r="I2077" s="11"/>
      <c r="J2077" s="11"/>
      <c r="K2077" s="11"/>
      <c r="L2077" s="11"/>
      <c r="M2077" s="11"/>
      <c r="N2077" s="11"/>
      <c r="O2077" s="11"/>
    </row>
    <row r="2078" spans="2:15" ht="11.25" x14ac:dyDescent="0.2">
      <c r="B2078" s="11"/>
      <c r="C2078" s="11"/>
      <c r="D2078" s="11"/>
      <c r="E2078" s="11"/>
      <c r="F2078" s="11"/>
      <c r="G2078" s="11"/>
      <c r="H2078" s="11"/>
      <c r="I2078" s="11"/>
      <c r="J2078" s="11"/>
      <c r="K2078" s="11"/>
      <c r="L2078" s="11"/>
      <c r="M2078" s="11"/>
      <c r="N2078" s="11"/>
      <c r="O2078" s="11"/>
    </row>
    <row r="2079" spans="2:15" ht="11.25" x14ac:dyDescent="0.2">
      <c r="B2079" s="11"/>
      <c r="C2079" s="11"/>
      <c r="D2079" s="11"/>
      <c r="E2079" s="11"/>
      <c r="F2079" s="11"/>
      <c r="G2079" s="11"/>
      <c r="H2079" s="11"/>
      <c r="I2079" s="11"/>
      <c r="J2079" s="11"/>
      <c r="K2079" s="11"/>
      <c r="L2079" s="11"/>
      <c r="M2079" s="11"/>
      <c r="N2079" s="11"/>
      <c r="O2079" s="11"/>
    </row>
    <row r="2080" spans="2:15" ht="11.25" x14ac:dyDescent="0.2">
      <c r="B2080" s="11"/>
      <c r="C2080" s="11"/>
      <c r="D2080" s="11"/>
      <c r="E2080" s="11"/>
      <c r="F2080" s="11"/>
      <c r="G2080" s="11"/>
      <c r="H2080" s="11"/>
      <c r="I2080" s="11"/>
      <c r="J2080" s="11"/>
      <c r="K2080" s="11"/>
      <c r="L2080" s="11"/>
      <c r="M2080" s="11"/>
      <c r="N2080" s="11"/>
      <c r="O2080" s="11"/>
    </row>
    <row r="2081" spans="2:15" ht="11.25" x14ac:dyDescent="0.2">
      <c r="B2081" s="11"/>
      <c r="C2081" s="11"/>
      <c r="D2081" s="11"/>
      <c r="E2081" s="11"/>
      <c r="F2081" s="11"/>
      <c r="G2081" s="11"/>
      <c r="H2081" s="11"/>
      <c r="I2081" s="11"/>
      <c r="J2081" s="11"/>
      <c r="K2081" s="11"/>
      <c r="L2081" s="11"/>
      <c r="M2081" s="11"/>
      <c r="N2081" s="11"/>
      <c r="O2081" s="11"/>
    </row>
    <row r="2082" spans="2:15" ht="11.25" x14ac:dyDescent="0.2">
      <c r="B2082" s="11"/>
      <c r="C2082" s="11"/>
      <c r="D2082" s="11"/>
      <c r="E2082" s="11"/>
      <c r="F2082" s="11"/>
      <c r="G2082" s="11"/>
      <c r="H2082" s="11"/>
      <c r="I2082" s="11"/>
      <c r="J2082" s="11"/>
      <c r="K2082" s="11"/>
      <c r="L2082" s="11"/>
      <c r="M2082" s="11"/>
      <c r="N2082" s="11"/>
      <c r="O2082" s="11"/>
    </row>
    <row r="2083" spans="2:15" ht="11.25" x14ac:dyDescent="0.2">
      <c r="B2083" s="11"/>
      <c r="C2083" s="11"/>
      <c r="D2083" s="11"/>
      <c r="E2083" s="11"/>
      <c r="F2083" s="11"/>
      <c r="G2083" s="11"/>
      <c r="H2083" s="11"/>
      <c r="I2083" s="11"/>
      <c r="J2083" s="11"/>
      <c r="K2083" s="11"/>
      <c r="L2083" s="11"/>
      <c r="M2083" s="11"/>
      <c r="N2083" s="11"/>
      <c r="O2083" s="11"/>
    </row>
    <row r="2084" spans="2:15" ht="11.25" x14ac:dyDescent="0.2">
      <c r="B2084" s="11"/>
      <c r="C2084" s="11"/>
      <c r="D2084" s="11"/>
      <c r="E2084" s="11"/>
      <c r="F2084" s="11"/>
      <c r="G2084" s="11"/>
      <c r="H2084" s="11"/>
      <c r="I2084" s="11"/>
      <c r="J2084" s="11"/>
      <c r="K2084" s="11"/>
      <c r="L2084" s="11"/>
      <c r="M2084" s="11"/>
      <c r="N2084" s="11"/>
      <c r="O2084" s="11"/>
    </row>
    <row r="2085" spans="2:15" ht="11.25" x14ac:dyDescent="0.2">
      <c r="B2085" s="11"/>
      <c r="C2085" s="11"/>
      <c r="D2085" s="11"/>
      <c r="E2085" s="11"/>
      <c r="F2085" s="11"/>
      <c r="G2085" s="11"/>
      <c r="H2085" s="11"/>
      <c r="I2085" s="11"/>
      <c r="J2085" s="11"/>
      <c r="K2085" s="11"/>
      <c r="L2085" s="11"/>
      <c r="M2085" s="11"/>
      <c r="N2085" s="11"/>
      <c r="O2085" s="11"/>
    </row>
    <row r="2086" spans="2:15" ht="11.25" x14ac:dyDescent="0.2">
      <c r="B2086" s="11"/>
      <c r="C2086" s="11"/>
      <c r="D2086" s="11"/>
      <c r="E2086" s="11"/>
      <c r="F2086" s="11"/>
      <c r="G2086" s="11"/>
      <c r="H2086" s="11"/>
      <c r="I2086" s="11"/>
      <c r="J2086" s="11"/>
      <c r="K2086" s="11"/>
      <c r="L2086" s="11"/>
      <c r="M2086" s="11"/>
      <c r="N2086" s="11"/>
      <c r="O2086" s="11"/>
    </row>
    <row r="2087" spans="2:15" ht="11.25" x14ac:dyDescent="0.2">
      <c r="B2087" s="11"/>
      <c r="C2087" s="11"/>
      <c r="D2087" s="11"/>
      <c r="E2087" s="11"/>
      <c r="F2087" s="11"/>
      <c r="G2087" s="11"/>
      <c r="H2087" s="11"/>
      <c r="I2087" s="11"/>
      <c r="J2087" s="11"/>
      <c r="K2087" s="11"/>
      <c r="L2087" s="11"/>
      <c r="M2087" s="11"/>
      <c r="N2087" s="11"/>
      <c r="O2087" s="11"/>
    </row>
    <row r="2088" spans="2:15" ht="11.25" x14ac:dyDescent="0.2">
      <c r="B2088" s="11"/>
      <c r="C2088" s="11"/>
      <c r="D2088" s="11"/>
      <c r="E2088" s="11"/>
      <c r="F2088" s="11"/>
      <c r="G2088" s="11"/>
      <c r="H2088" s="11"/>
      <c r="I2088" s="11"/>
      <c r="J2088" s="11"/>
      <c r="K2088" s="11"/>
      <c r="L2088" s="11"/>
      <c r="M2088" s="11"/>
      <c r="N2088" s="11"/>
      <c r="O2088" s="11"/>
    </row>
    <row r="2089" spans="2:15" ht="11.25" x14ac:dyDescent="0.2">
      <c r="B2089" s="11"/>
      <c r="C2089" s="11"/>
      <c r="D2089" s="11"/>
      <c r="E2089" s="11"/>
      <c r="F2089" s="11"/>
      <c r="G2089" s="11"/>
      <c r="H2089" s="11"/>
      <c r="I2089" s="11"/>
      <c r="J2089" s="11"/>
      <c r="K2089" s="11"/>
      <c r="L2089" s="11"/>
      <c r="M2089" s="11"/>
      <c r="N2089" s="11"/>
      <c r="O2089" s="11"/>
    </row>
    <row r="2090" spans="2:15" ht="11.25" x14ac:dyDescent="0.2">
      <c r="B2090" s="11"/>
      <c r="C2090" s="11"/>
      <c r="D2090" s="11"/>
      <c r="E2090" s="11"/>
      <c r="F2090" s="11"/>
      <c r="G2090" s="11"/>
      <c r="H2090" s="11"/>
      <c r="I2090" s="11"/>
      <c r="J2090" s="11"/>
      <c r="K2090" s="11"/>
      <c r="L2090" s="11"/>
      <c r="M2090" s="11"/>
      <c r="N2090" s="11"/>
      <c r="O2090" s="11"/>
    </row>
    <row r="2091" spans="2:15" ht="11.25" x14ac:dyDescent="0.2">
      <c r="B2091" s="11"/>
      <c r="C2091" s="11"/>
      <c r="D2091" s="11"/>
      <c r="E2091" s="11"/>
      <c r="F2091" s="11"/>
      <c r="G2091" s="11"/>
      <c r="H2091" s="11"/>
      <c r="I2091" s="11"/>
      <c r="J2091" s="11"/>
      <c r="K2091" s="11"/>
      <c r="L2091" s="11"/>
      <c r="M2091" s="11"/>
      <c r="N2091" s="11"/>
      <c r="O2091" s="11"/>
    </row>
    <row r="2092" spans="2:15" ht="11.25" x14ac:dyDescent="0.2">
      <c r="B2092" s="11"/>
      <c r="C2092" s="11"/>
      <c r="D2092" s="11"/>
      <c r="E2092" s="11"/>
      <c r="F2092" s="11"/>
      <c r="G2092" s="11"/>
      <c r="H2092" s="11"/>
      <c r="I2092" s="11"/>
      <c r="J2092" s="11"/>
      <c r="K2092" s="11"/>
      <c r="L2092" s="11"/>
      <c r="M2092" s="11"/>
      <c r="N2092" s="11"/>
      <c r="O2092" s="11"/>
    </row>
    <row r="2093" spans="2:15" ht="11.25" x14ac:dyDescent="0.2">
      <c r="B2093" s="11"/>
      <c r="C2093" s="11"/>
      <c r="D2093" s="11"/>
      <c r="E2093" s="11"/>
      <c r="F2093" s="11"/>
      <c r="G2093" s="11"/>
      <c r="H2093" s="11"/>
      <c r="I2093" s="11"/>
      <c r="J2093" s="11"/>
      <c r="K2093" s="11"/>
      <c r="L2093" s="11"/>
      <c r="M2093" s="11"/>
      <c r="N2093" s="11"/>
      <c r="O2093" s="11"/>
    </row>
    <row r="2094" spans="2:15" ht="11.25" x14ac:dyDescent="0.2">
      <c r="B2094" s="11"/>
      <c r="C2094" s="11"/>
      <c r="D2094" s="11"/>
      <c r="E2094" s="11"/>
      <c r="F2094" s="11"/>
      <c r="G2094" s="11"/>
      <c r="H2094" s="11"/>
      <c r="I2094" s="11"/>
      <c r="J2094" s="11"/>
      <c r="K2094" s="11"/>
      <c r="L2094" s="11"/>
      <c r="M2094" s="11"/>
      <c r="N2094" s="11"/>
      <c r="O2094" s="11"/>
    </row>
    <row r="2095" spans="2:15" ht="11.25" x14ac:dyDescent="0.2">
      <c r="B2095" s="11"/>
      <c r="C2095" s="11"/>
      <c r="D2095" s="11"/>
      <c r="E2095" s="11"/>
      <c r="F2095" s="11"/>
      <c r="G2095" s="11"/>
      <c r="H2095" s="11"/>
      <c r="I2095" s="11"/>
      <c r="J2095" s="11"/>
      <c r="K2095" s="11"/>
      <c r="L2095" s="11"/>
      <c r="M2095" s="11"/>
      <c r="N2095" s="11"/>
      <c r="O2095" s="11"/>
    </row>
    <row r="2096" spans="2:15" ht="11.25" x14ac:dyDescent="0.2">
      <c r="B2096" s="11"/>
      <c r="C2096" s="11"/>
      <c r="D2096" s="11"/>
      <c r="E2096" s="11"/>
      <c r="F2096" s="11"/>
      <c r="G2096" s="11"/>
      <c r="H2096" s="11"/>
      <c r="I2096" s="11"/>
      <c r="J2096" s="11"/>
      <c r="K2096" s="11"/>
      <c r="L2096" s="11"/>
      <c r="M2096" s="11"/>
      <c r="N2096" s="11"/>
      <c r="O2096" s="11"/>
    </row>
    <row r="2097" spans="2:15" ht="11.25" x14ac:dyDescent="0.2">
      <c r="B2097" s="11"/>
      <c r="C2097" s="11"/>
      <c r="D2097" s="11"/>
      <c r="E2097" s="11"/>
      <c r="F2097" s="11"/>
      <c r="G2097" s="11"/>
      <c r="H2097" s="11"/>
      <c r="I2097" s="11"/>
      <c r="J2097" s="11"/>
      <c r="K2097" s="11"/>
      <c r="L2097" s="11"/>
      <c r="M2097" s="11"/>
      <c r="N2097" s="11"/>
      <c r="O2097" s="11"/>
    </row>
    <row r="2098" spans="2:15" ht="11.25" x14ac:dyDescent="0.2">
      <c r="B2098" s="11"/>
      <c r="C2098" s="11"/>
      <c r="D2098" s="11"/>
      <c r="E2098" s="11"/>
      <c r="F2098" s="11"/>
      <c r="G2098" s="11"/>
      <c r="H2098" s="11"/>
      <c r="I2098" s="11"/>
      <c r="J2098" s="11"/>
      <c r="K2098" s="11"/>
      <c r="L2098" s="11"/>
      <c r="M2098" s="11"/>
      <c r="N2098" s="11"/>
      <c r="O2098" s="11"/>
    </row>
    <row r="2099" spans="2:15" ht="11.25" x14ac:dyDescent="0.2">
      <c r="B2099" s="11"/>
      <c r="C2099" s="11"/>
      <c r="D2099" s="11"/>
      <c r="E2099" s="11"/>
      <c r="F2099" s="11"/>
      <c r="G2099" s="11"/>
      <c r="H2099" s="11"/>
      <c r="I2099" s="11"/>
      <c r="J2099" s="11"/>
      <c r="K2099" s="11"/>
      <c r="L2099" s="11"/>
      <c r="M2099" s="11"/>
      <c r="N2099" s="11"/>
      <c r="O2099" s="11"/>
    </row>
    <row r="2100" spans="2:15" ht="11.25" x14ac:dyDescent="0.2">
      <c r="B2100" s="11"/>
      <c r="C2100" s="11"/>
      <c r="D2100" s="11"/>
      <c r="E2100" s="11"/>
      <c r="F2100" s="11"/>
      <c r="G2100" s="11"/>
      <c r="H2100" s="11"/>
      <c r="I2100" s="11"/>
      <c r="J2100" s="11"/>
      <c r="K2100" s="11"/>
      <c r="L2100" s="11"/>
      <c r="M2100" s="11"/>
      <c r="N2100" s="11"/>
      <c r="O2100" s="11"/>
    </row>
    <row r="2101" spans="2:15" ht="11.25" x14ac:dyDescent="0.2">
      <c r="B2101" s="11"/>
      <c r="C2101" s="11"/>
      <c r="D2101" s="11"/>
      <c r="E2101" s="11"/>
      <c r="F2101" s="11"/>
      <c r="G2101" s="11"/>
      <c r="H2101" s="11"/>
      <c r="I2101" s="11"/>
      <c r="J2101" s="11"/>
      <c r="K2101" s="11"/>
      <c r="L2101" s="11"/>
      <c r="M2101" s="11"/>
      <c r="N2101" s="11"/>
      <c r="O2101" s="11"/>
    </row>
    <row r="2102" spans="2:15" ht="11.25" x14ac:dyDescent="0.2">
      <c r="B2102" s="11"/>
      <c r="C2102" s="11"/>
      <c r="D2102" s="11"/>
      <c r="E2102" s="11"/>
      <c r="F2102" s="11"/>
      <c r="G2102" s="11"/>
      <c r="H2102" s="11"/>
      <c r="I2102" s="11"/>
      <c r="J2102" s="11"/>
      <c r="K2102" s="11"/>
      <c r="L2102" s="11"/>
      <c r="M2102" s="11"/>
      <c r="N2102" s="11"/>
      <c r="O2102" s="11"/>
    </row>
    <row r="2103" spans="2:15" ht="11.25" x14ac:dyDescent="0.2">
      <c r="B2103" s="11"/>
      <c r="C2103" s="11"/>
      <c r="D2103" s="11"/>
      <c r="E2103" s="11"/>
      <c r="F2103" s="11"/>
      <c r="G2103" s="11"/>
      <c r="H2103" s="11"/>
      <c r="I2103" s="11"/>
      <c r="J2103" s="11"/>
      <c r="K2103" s="11"/>
      <c r="L2103" s="11"/>
      <c r="M2103" s="11"/>
      <c r="N2103" s="11"/>
      <c r="O2103" s="11"/>
    </row>
    <row r="2104" spans="2:15" ht="11.25" x14ac:dyDescent="0.2">
      <c r="B2104" s="11"/>
      <c r="C2104" s="11"/>
      <c r="D2104" s="11"/>
      <c r="E2104" s="11"/>
      <c r="F2104" s="11"/>
      <c r="G2104" s="11"/>
      <c r="H2104" s="11"/>
      <c r="I2104" s="11"/>
      <c r="J2104" s="11"/>
      <c r="K2104" s="11"/>
      <c r="L2104" s="11"/>
      <c r="M2104" s="11"/>
      <c r="N2104" s="11"/>
      <c r="O2104" s="11"/>
    </row>
    <row r="2105" spans="2:15" ht="11.25" x14ac:dyDescent="0.2">
      <c r="B2105" s="11"/>
      <c r="C2105" s="11"/>
      <c r="D2105" s="11"/>
      <c r="E2105" s="11"/>
      <c r="F2105" s="11"/>
      <c r="G2105" s="11"/>
      <c r="H2105" s="11"/>
      <c r="I2105" s="11"/>
      <c r="J2105" s="11"/>
      <c r="K2105" s="11"/>
      <c r="L2105" s="11"/>
      <c r="M2105" s="11"/>
      <c r="N2105" s="11"/>
      <c r="O2105" s="11"/>
    </row>
    <row r="2106" spans="2:15" ht="11.25" x14ac:dyDescent="0.2">
      <c r="B2106" s="11"/>
      <c r="C2106" s="11"/>
      <c r="D2106" s="11"/>
      <c r="E2106" s="11"/>
      <c r="F2106" s="11"/>
      <c r="G2106" s="11"/>
      <c r="H2106" s="11"/>
      <c r="I2106" s="11"/>
      <c r="J2106" s="11"/>
      <c r="K2106" s="11"/>
      <c r="L2106" s="11"/>
      <c r="M2106" s="11"/>
      <c r="N2106" s="11"/>
      <c r="O2106" s="11"/>
    </row>
    <row r="2107" spans="2:15" ht="11.25" x14ac:dyDescent="0.2">
      <c r="B2107" s="11"/>
      <c r="C2107" s="11"/>
      <c r="D2107" s="11"/>
      <c r="E2107" s="11"/>
      <c r="F2107" s="11"/>
      <c r="G2107" s="11"/>
      <c r="H2107" s="11"/>
      <c r="I2107" s="11"/>
      <c r="J2107" s="11"/>
      <c r="K2107" s="11"/>
      <c r="L2107" s="11"/>
      <c r="M2107" s="11"/>
      <c r="N2107" s="11"/>
      <c r="O2107" s="11"/>
    </row>
    <row r="2108" spans="2:15" ht="11.25" x14ac:dyDescent="0.2">
      <c r="B2108" s="11"/>
      <c r="C2108" s="11"/>
      <c r="D2108" s="11"/>
      <c r="E2108" s="11"/>
      <c r="F2108" s="11"/>
      <c r="G2108" s="11"/>
      <c r="H2108" s="11"/>
      <c r="I2108" s="11"/>
      <c r="J2108" s="11"/>
      <c r="K2108" s="11"/>
      <c r="L2108" s="11"/>
      <c r="M2108" s="11"/>
      <c r="N2108" s="11"/>
      <c r="O2108" s="11"/>
    </row>
    <row r="2109" spans="2:15" ht="11.25" x14ac:dyDescent="0.2">
      <c r="B2109" s="11"/>
      <c r="C2109" s="11"/>
      <c r="D2109" s="11"/>
      <c r="E2109" s="11"/>
      <c r="F2109" s="11"/>
      <c r="G2109" s="11"/>
      <c r="H2109" s="11"/>
      <c r="I2109" s="11"/>
      <c r="J2109" s="11"/>
      <c r="K2109" s="11"/>
      <c r="L2109" s="11"/>
      <c r="M2109" s="11"/>
      <c r="N2109" s="11"/>
      <c r="O2109" s="11"/>
    </row>
    <row r="2110" spans="2:15" ht="11.25" x14ac:dyDescent="0.2">
      <c r="B2110" s="11"/>
      <c r="C2110" s="11"/>
      <c r="D2110" s="11"/>
      <c r="E2110" s="11"/>
      <c r="F2110" s="11"/>
      <c r="G2110" s="11"/>
      <c r="H2110" s="11"/>
      <c r="I2110" s="11"/>
      <c r="J2110" s="11"/>
      <c r="K2110" s="11"/>
      <c r="L2110" s="11"/>
      <c r="M2110" s="11"/>
      <c r="N2110" s="11"/>
      <c r="O2110" s="11"/>
    </row>
    <row r="2111" spans="2:15" ht="11.25" x14ac:dyDescent="0.2">
      <c r="B2111" s="11"/>
      <c r="C2111" s="11"/>
      <c r="D2111" s="11"/>
      <c r="E2111" s="11"/>
      <c r="F2111" s="11"/>
      <c r="G2111" s="11"/>
      <c r="H2111" s="11"/>
      <c r="I2111" s="11"/>
      <c r="J2111" s="11"/>
      <c r="K2111" s="11"/>
      <c r="L2111" s="11"/>
      <c r="M2111" s="11"/>
      <c r="N2111" s="11"/>
      <c r="O2111" s="11"/>
    </row>
    <row r="2112" spans="2:15" ht="11.25" x14ac:dyDescent="0.2">
      <c r="B2112" s="11"/>
      <c r="C2112" s="11"/>
      <c r="D2112" s="11"/>
      <c r="E2112" s="11"/>
      <c r="F2112" s="11"/>
      <c r="G2112" s="11"/>
      <c r="H2112" s="11"/>
      <c r="I2112" s="11"/>
      <c r="J2112" s="11"/>
      <c r="K2112" s="11"/>
      <c r="L2112" s="11"/>
      <c r="M2112" s="11"/>
      <c r="N2112" s="11"/>
      <c r="O2112" s="11"/>
    </row>
    <row r="2113" spans="2:15" ht="11.25" x14ac:dyDescent="0.2">
      <c r="B2113" s="11"/>
      <c r="C2113" s="11"/>
      <c r="D2113" s="11"/>
      <c r="E2113" s="11"/>
      <c r="F2113" s="11"/>
      <c r="G2113" s="11"/>
      <c r="H2113" s="11"/>
      <c r="I2113" s="11"/>
      <c r="J2113" s="11"/>
      <c r="K2113" s="11"/>
      <c r="L2113" s="11"/>
      <c r="M2113" s="11"/>
      <c r="N2113" s="11"/>
      <c r="O2113" s="11"/>
    </row>
    <row r="2114" spans="2:15" ht="11.25" x14ac:dyDescent="0.2">
      <c r="B2114" s="11"/>
      <c r="C2114" s="11"/>
      <c r="D2114" s="11"/>
      <c r="E2114" s="11"/>
      <c r="F2114" s="11"/>
      <c r="G2114" s="11"/>
      <c r="H2114" s="11"/>
      <c r="I2114" s="11"/>
      <c r="J2114" s="11"/>
      <c r="K2114" s="11"/>
      <c r="L2114" s="11"/>
      <c r="M2114" s="11"/>
      <c r="N2114" s="11"/>
      <c r="O2114" s="11"/>
    </row>
    <row r="2115" spans="2:15" ht="11.25" x14ac:dyDescent="0.2">
      <c r="B2115" s="11"/>
      <c r="C2115" s="11"/>
      <c r="D2115" s="11"/>
      <c r="E2115" s="11"/>
      <c r="F2115" s="11"/>
      <c r="G2115" s="11"/>
      <c r="H2115" s="11"/>
      <c r="I2115" s="11"/>
      <c r="J2115" s="11"/>
      <c r="K2115" s="11"/>
      <c r="L2115" s="11"/>
      <c r="M2115" s="11"/>
      <c r="N2115" s="11"/>
      <c r="O2115" s="11"/>
    </row>
    <row r="2116" spans="2:15" ht="11.25" x14ac:dyDescent="0.2">
      <c r="B2116" s="11"/>
      <c r="C2116" s="11"/>
      <c r="D2116" s="11"/>
      <c r="E2116" s="11"/>
      <c r="F2116" s="11"/>
      <c r="G2116" s="11"/>
      <c r="H2116" s="11"/>
      <c r="I2116" s="11"/>
      <c r="J2116" s="11"/>
      <c r="K2116" s="11"/>
      <c r="L2116" s="11"/>
      <c r="M2116" s="11"/>
      <c r="N2116" s="11"/>
      <c r="O2116" s="11"/>
    </row>
    <row r="2117" spans="2:15" ht="11.25" x14ac:dyDescent="0.2">
      <c r="B2117" s="11"/>
      <c r="C2117" s="11"/>
      <c r="D2117" s="11"/>
      <c r="E2117" s="11"/>
      <c r="F2117" s="11"/>
      <c r="G2117" s="11"/>
      <c r="H2117" s="11"/>
      <c r="I2117" s="11"/>
      <c r="J2117" s="11"/>
      <c r="K2117" s="11"/>
      <c r="L2117" s="11"/>
      <c r="M2117" s="11"/>
      <c r="N2117" s="11"/>
      <c r="O2117" s="11"/>
    </row>
    <row r="2118" spans="2:15" ht="11.25" x14ac:dyDescent="0.2">
      <c r="B2118" s="11"/>
      <c r="C2118" s="11"/>
      <c r="D2118" s="11"/>
      <c r="E2118" s="11"/>
      <c r="F2118" s="11"/>
      <c r="G2118" s="11"/>
      <c r="H2118" s="11"/>
      <c r="I2118" s="11"/>
      <c r="J2118" s="11"/>
      <c r="K2118" s="11"/>
      <c r="L2118" s="11"/>
      <c r="M2118" s="11"/>
      <c r="N2118" s="11"/>
      <c r="O2118" s="11"/>
    </row>
    <row r="2119" spans="2:15" ht="11.25" x14ac:dyDescent="0.2">
      <c r="B2119" s="11"/>
      <c r="C2119" s="11"/>
      <c r="D2119" s="11"/>
      <c r="E2119" s="11"/>
      <c r="F2119" s="11"/>
      <c r="G2119" s="11"/>
      <c r="H2119" s="11"/>
      <c r="I2119" s="11"/>
      <c r="J2119" s="11"/>
      <c r="K2119" s="11"/>
      <c r="L2119" s="11"/>
      <c r="M2119" s="11"/>
      <c r="N2119" s="11"/>
      <c r="O2119" s="11"/>
    </row>
    <row r="2120" spans="2:15" ht="11.25" x14ac:dyDescent="0.2">
      <c r="B2120" s="11"/>
      <c r="C2120" s="11"/>
      <c r="D2120" s="11"/>
      <c r="E2120" s="11"/>
      <c r="F2120" s="11"/>
      <c r="G2120" s="11"/>
      <c r="H2120" s="11"/>
      <c r="I2120" s="11"/>
      <c r="J2120" s="11"/>
      <c r="K2120" s="11"/>
      <c r="L2120" s="11"/>
      <c r="M2120" s="11"/>
      <c r="N2120" s="11"/>
      <c r="O2120" s="11"/>
    </row>
    <row r="2121" spans="2:15" ht="11.25" x14ac:dyDescent="0.2">
      <c r="B2121" s="11"/>
      <c r="C2121" s="11"/>
      <c r="D2121" s="11"/>
      <c r="E2121" s="11"/>
      <c r="F2121" s="11"/>
      <c r="G2121" s="11"/>
      <c r="H2121" s="11"/>
      <c r="I2121" s="11"/>
      <c r="J2121" s="11"/>
      <c r="K2121" s="11"/>
      <c r="L2121" s="11"/>
      <c r="M2121" s="11"/>
      <c r="N2121" s="11"/>
      <c r="O2121" s="11"/>
    </row>
    <row r="2122" spans="2:15" ht="11.25" x14ac:dyDescent="0.2">
      <c r="B2122" s="11"/>
      <c r="C2122" s="11"/>
      <c r="D2122" s="11"/>
      <c r="E2122" s="11"/>
      <c r="F2122" s="11"/>
      <c r="G2122" s="11"/>
      <c r="H2122" s="11"/>
      <c r="I2122" s="11"/>
      <c r="J2122" s="11"/>
      <c r="K2122" s="11"/>
      <c r="L2122" s="11"/>
      <c r="M2122" s="11"/>
      <c r="N2122" s="11"/>
      <c r="O2122" s="11"/>
    </row>
    <row r="2123" spans="2:15" ht="11.25" x14ac:dyDescent="0.2">
      <c r="B2123" s="11"/>
      <c r="C2123" s="11"/>
      <c r="D2123" s="11"/>
      <c r="E2123" s="11"/>
      <c r="F2123" s="11"/>
      <c r="G2123" s="11"/>
      <c r="H2123" s="11"/>
      <c r="I2123" s="11"/>
      <c r="J2123" s="11"/>
      <c r="K2123" s="11"/>
      <c r="L2123" s="11"/>
      <c r="M2123" s="11"/>
      <c r="N2123" s="11"/>
      <c r="O2123" s="11"/>
    </row>
    <row r="2124" spans="2:15" ht="11.25" x14ac:dyDescent="0.2">
      <c r="B2124" s="11"/>
      <c r="C2124" s="11"/>
      <c r="D2124" s="11"/>
      <c r="E2124" s="11"/>
      <c r="F2124" s="11"/>
      <c r="G2124" s="11"/>
      <c r="H2124" s="11"/>
      <c r="I2124" s="11"/>
      <c r="J2124" s="11"/>
      <c r="K2124" s="11"/>
      <c r="L2124" s="11"/>
      <c r="M2124" s="11"/>
      <c r="N2124" s="11"/>
      <c r="O2124" s="11"/>
    </row>
    <row r="2125" spans="2:15" ht="11.25" x14ac:dyDescent="0.2">
      <c r="B2125" s="11"/>
      <c r="C2125" s="11"/>
      <c r="D2125" s="11"/>
      <c r="E2125" s="11"/>
      <c r="F2125" s="11"/>
      <c r="G2125" s="11"/>
      <c r="H2125" s="11"/>
      <c r="I2125" s="11"/>
      <c r="J2125" s="11"/>
      <c r="K2125" s="11"/>
      <c r="L2125" s="11"/>
      <c r="M2125" s="11"/>
      <c r="N2125" s="11"/>
      <c r="O2125" s="11"/>
    </row>
    <row r="2126" spans="2:15" ht="11.25" x14ac:dyDescent="0.2">
      <c r="B2126" s="11"/>
      <c r="C2126" s="11"/>
      <c r="D2126" s="11"/>
      <c r="E2126" s="11"/>
      <c r="F2126" s="11"/>
      <c r="G2126" s="11"/>
      <c r="H2126" s="11"/>
      <c r="I2126" s="11"/>
      <c r="J2126" s="11"/>
      <c r="K2126" s="11"/>
      <c r="L2126" s="11"/>
      <c r="M2126" s="11"/>
      <c r="N2126" s="11"/>
      <c r="O2126" s="11"/>
    </row>
    <row r="2127" spans="2:15" ht="11.25" x14ac:dyDescent="0.2">
      <c r="B2127" s="11"/>
      <c r="C2127" s="11"/>
      <c r="D2127" s="11"/>
      <c r="E2127" s="11"/>
      <c r="F2127" s="11"/>
      <c r="G2127" s="11"/>
      <c r="H2127" s="11"/>
      <c r="I2127" s="11"/>
      <c r="J2127" s="11"/>
      <c r="K2127" s="11"/>
      <c r="L2127" s="11"/>
      <c r="M2127" s="11"/>
      <c r="N2127" s="11"/>
      <c r="O2127" s="11"/>
    </row>
    <row r="2128" spans="2:15" ht="11.25" x14ac:dyDescent="0.2">
      <c r="B2128" s="11"/>
      <c r="C2128" s="11"/>
      <c r="D2128" s="11"/>
      <c r="E2128" s="11"/>
      <c r="F2128" s="11"/>
      <c r="G2128" s="11"/>
      <c r="H2128" s="11"/>
      <c r="I2128" s="11"/>
      <c r="J2128" s="11"/>
      <c r="K2128" s="11"/>
      <c r="L2128" s="11"/>
      <c r="M2128" s="11"/>
      <c r="N2128" s="11"/>
      <c r="O2128" s="11"/>
    </row>
    <row r="2129" spans="2:15" ht="11.25" x14ac:dyDescent="0.2">
      <c r="B2129" s="11"/>
      <c r="C2129" s="11"/>
      <c r="D2129" s="11"/>
      <c r="E2129" s="11"/>
      <c r="F2129" s="11"/>
      <c r="G2129" s="11"/>
      <c r="H2129" s="11"/>
      <c r="I2129" s="11"/>
      <c r="J2129" s="11"/>
      <c r="K2129" s="11"/>
      <c r="L2129" s="11"/>
      <c r="M2129" s="11"/>
      <c r="N2129" s="11"/>
      <c r="O2129" s="11"/>
    </row>
    <row r="2130" spans="2:15" ht="11.25" x14ac:dyDescent="0.2">
      <c r="B2130" s="11"/>
      <c r="C2130" s="11"/>
      <c r="D2130" s="11"/>
      <c r="E2130" s="11"/>
      <c r="F2130" s="11"/>
      <c r="G2130" s="11"/>
      <c r="H2130" s="11"/>
      <c r="I2130" s="11"/>
      <c r="J2130" s="11"/>
      <c r="K2130" s="11"/>
      <c r="L2130" s="11"/>
      <c r="M2130" s="11"/>
      <c r="N2130" s="11"/>
      <c r="O2130" s="11"/>
    </row>
    <row r="2131" spans="2:15" ht="11.25" x14ac:dyDescent="0.2">
      <c r="B2131" s="11"/>
      <c r="C2131" s="11"/>
      <c r="D2131" s="11"/>
      <c r="E2131" s="11"/>
      <c r="F2131" s="11"/>
      <c r="G2131" s="11"/>
      <c r="H2131" s="11"/>
      <c r="I2131" s="11"/>
      <c r="J2131" s="11"/>
      <c r="K2131" s="11"/>
      <c r="L2131" s="11"/>
      <c r="M2131" s="11"/>
      <c r="N2131" s="11"/>
      <c r="O2131" s="11"/>
    </row>
    <row r="2132" spans="2:15" ht="11.25" x14ac:dyDescent="0.2">
      <c r="B2132" s="11"/>
      <c r="C2132" s="11"/>
      <c r="D2132" s="11"/>
      <c r="E2132" s="11"/>
      <c r="F2132" s="11"/>
      <c r="G2132" s="11"/>
      <c r="H2132" s="11"/>
      <c r="I2132" s="11"/>
      <c r="J2132" s="11"/>
      <c r="K2132" s="11"/>
      <c r="L2132" s="11"/>
      <c r="M2132" s="11"/>
      <c r="N2132" s="11"/>
      <c r="O2132" s="11"/>
    </row>
    <row r="2133" spans="2:15" ht="11.25" x14ac:dyDescent="0.2">
      <c r="B2133" s="11"/>
      <c r="C2133" s="11"/>
      <c r="D2133" s="11"/>
      <c r="E2133" s="11"/>
      <c r="F2133" s="11"/>
      <c r="G2133" s="11"/>
      <c r="H2133" s="11"/>
      <c r="I2133" s="11"/>
      <c r="J2133" s="11"/>
      <c r="K2133" s="11"/>
      <c r="L2133" s="11"/>
      <c r="M2133" s="11"/>
      <c r="N2133" s="11"/>
      <c r="O2133" s="11"/>
    </row>
    <row r="2134" spans="2:15" ht="11.25" x14ac:dyDescent="0.2">
      <c r="B2134" s="11"/>
      <c r="C2134" s="11"/>
      <c r="D2134" s="11"/>
      <c r="E2134" s="11"/>
      <c r="F2134" s="11"/>
      <c r="G2134" s="11"/>
      <c r="H2134" s="11"/>
      <c r="I2134" s="11"/>
      <c r="J2134" s="11"/>
      <c r="K2134" s="11"/>
      <c r="L2134" s="11"/>
      <c r="M2134" s="11"/>
      <c r="N2134" s="11"/>
      <c r="O2134" s="11"/>
    </row>
    <row r="2135" spans="2:15" ht="11.25" x14ac:dyDescent="0.2">
      <c r="B2135" s="11"/>
      <c r="C2135" s="11"/>
      <c r="D2135" s="11"/>
      <c r="E2135" s="11"/>
      <c r="F2135" s="11"/>
      <c r="G2135" s="11"/>
      <c r="H2135" s="11"/>
      <c r="I2135" s="11"/>
      <c r="J2135" s="11"/>
      <c r="K2135" s="11"/>
      <c r="L2135" s="11"/>
      <c r="M2135" s="11"/>
      <c r="N2135" s="11"/>
      <c r="O2135" s="11"/>
    </row>
    <row r="2136" spans="2:15" ht="11.25" x14ac:dyDescent="0.2">
      <c r="B2136" s="11"/>
      <c r="C2136" s="11"/>
      <c r="D2136" s="11"/>
      <c r="E2136" s="11"/>
      <c r="F2136" s="11"/>
      <c r="G2136" s="11"/>
      <c r="H2136" s="11"/>
      <c r="I2136" s="11"/>
      <c r="J2136" s="11"/>
      <c r="K2136" s="11"/>
      <c r="L2136" s="11"/>
      <c r="M2136" s="11"/>
      <c r="N2136" s="11"/>
      <c r="O2136" s="11"/>
    </row>
    <row r="2137" spans="2:15" ht="11.25" x14ac:dyDescent="0.2">
      <c r="B2137" s="11"/>
      <c r="C2137" s="11"/>
      <c r="D2137" s="11"/>
      <c r="E2137" s="11"/>
      <c r="F2137" s="11"/>
      <c r="G2137" s="11"/>
      <c r="H2137" s="11"/>
      <c r="I2137" s="11"/>
      <c r="J2137" s="11"/>
      <c r="K2137" s="11"/>
      <c r="L2137" s="11"/>
      <c r="M2137" s="11"/>
      <c r="N2137" s="11"/>
      <c r="O2137" s="11"/>
    </row>
    <row r="2138" spans="2:15" ht="11.25" x14ac:dyDescent="0.2">
      <c r="B2138" s="11"/>
      <c r="C2138" s="11"/>
      <c r="D2138" s="11"/>
      <c r="E2138" s="11"/>
      <c r="F2138" s="11"/>
      <c r="G2138" s="11"/>
      <c r="H2138" s="11"/>
      <c r="I2138" s="11"/>
      <c r="J2138" s="11"/>
      <c r="K2138" s="11"/>
      <c r="L2138" s="11"/>
      <c r="M2138" s="11"/>
      <c r="N2138" s="11"/>
      <c r="O2138" s="11"/>
    </row>
    <row r="2139" spans="2:15" ht="11.25" x14ac:dyDescent="0.2">
      <c r="B2139" s="11"/>
      <c r="C2139" s="11"/>
      <c r="D2139" s="11"/>
      <c r="E2139" s="11"/>
      <c r="F2139" s="11"/>
      <c r="G2139" s="11"/>
      <c r="H2139" s="11"/>
      <c r="I2139" s="11"/>
      <c r="J2139" s="11"/>
      <c r="K2139" s="11"/>
      <c r="L2139" s="11"/>
      <c r="M2139" s="11"/>
      <c r="N2139" s="11"/>
      <c r="O2139" s="11"/>
    </row>
    <row r="2140" spans="2:15" ht="11.25" x14ac:dyDescent="0.2">
      <c r="B2140" s="11"/>
      <c r="C2140" s="11"/>
      <c r="D2140" s="11"/>
      <c r="E2140" s="11"/>
      <c r="F2140" s="11"/>
      <c r="G2140" s="11"/>
      <c r="H2140" s="11"/>
      <c r="I2140" s="11"/>
      <c r="J2140" s="11"/>
      <c r="K2140" s="11"/>
      <c r="L2140" s="11"/>
      <c r="M2140" s="11"/>
      <c r="N2140" s="11"/>
      <c r="O2140" s="11"/>
    </row>
    <row r="2141" spans="2:15" ht="11.25" x14ac:dyDescent="0.2">
      <c r="B2141" s="11"/>
      <c r="C2141" s="11"/>
      <c r="D2141" s="11"/>
      <c r="E2141" s="11"/>
      <c r="F2141" s="11"/>
      <c r="G2141" s="11"/>
      <c r="H2141" s="11"/>
      <c r="I2141" s="11"/>
      <c r="J2141" s="11"/>
      <c r="K2141" s="11"/>
      <c r="L2141" s="11"/>
      <c r="M2141" s="11"/>
      <c r="N2141" s="11"/>
      <c r="O2141" s="11"/>
    </row>
    <row r="2142" spans="2:15" ht="11.25" x14ac:dyDescent="0.2">
      <c r="B2142" s="11"/>
      <c r="C2142" s="11"/>
      <c r="D2142" s="11"/>
      <c r="E2142" s="11"/>
      <c r="F2142" s="11"/>
      <c r="G2142" s="11"/>
      <c r="H2142" s="11"/>
      <c r="I2142" s="11"/>
      <c r="J2142" s="11"/>
      <c r="K2142" s="11"/>
      <c r="L2142" s="11"/>
      <c r="M2142" s="11"/>
      <c r="N2142" s="11"/>
      <c r="O2142" s="11"/>
    </row>
    <row r="2143" spans="2:15" ht="11.25" x14ac:dyDescent="0.2">
      <c r="B2143" s="11"/>
      <c r="C2143" s="11"/>
      <c r="D2143" s="11"/>
      <c r="E2143" s="11"/>
      <c r="F2143" s="11"/>
      <c r="G2143" s="11"/>
      <c r="H2143" s="11"/>
      <c r="I2143" s="11"/>
      <c r="J2143" s="11"/>
      <c r="K2143" s="11"/>
      <c r="L2143" s="11"/>
      <c r="M2143" s="11"/>
      <c r="N2143" s="11"/>
      <c r="O2143" s="11"/>
    </row>
    <row r="2144" spans="2:15" ht="11.25" x14ac:dyDescent="0.2">
      <c r="B2144" s="11"/>
      <c r="C2144" s="11"/>
      <c r="D2144" s="11"/>
      <c r="E2144" s="11"/>
      <c r="F2144" s="11"/>
      <c r="G2144" s="11"/>
      <c r="H2144" s="11"/>
      <c r="I2144" s="11"/>
      <c r="J2144" s="11"/>
      <c r="K2144" s="11"/>
      <c r="L2144" s="11"/>
      <c r="M2144" s="11"/>
      <c r="N2144" s="11"/>
      <c r="O2144" s="11"/>
    </row>
    <row r="2145" spans="2:15" ht="11.25" x14ac:dyDescent="0.2">
      <c r="B2145" s="11"/>
      <c r="C2145" s="11"/>
      <c r="D2145" s="11"/>
      <c r="E2145" s="11"/>
      <c r="F2145" s="11"/>
      <c r="G2145" s="11"/>
      <c r="H2145" s="11"/>
      <c r="I2145" s="11"/>
      <c r="J2145" s="11"/>
      <c r="K2145" s="11"/>
      <c r="L2145" s="11"/>
      <c r="M2145" s="11"/>
      <c r="N2145" s="11"/>
      <c r="O2145" s="11"/>
    </row>
    <row r="2146" spans="2:15" ht="11.25" x14ac:dyDescent="0.2">
      <c r="B2146" s="11"/>
      <c r="C2146" s="11"/>
      <c r="D2146" s="11"/>
      <c r="E2146" s="11"/>
      <c r="F2146" s="11"/>
      <c r="G2146" s="11"/>
      <c r="H2146" s="11"/>
      <c r="I2146" s="11"/>
      <c r="J2146" s="11"/>
      <c r="K2146" s="11"/>
      <c r="L2146" s="11"/>
      <c r="M2146" s="11"/>
      <c r="N2146" s="11"/>
      <c r="O2146" s="11"/>
    </row>
    <row r="2147" spans="2:15" ht="11.25" x14ac:dyDescent="0.2">
      <c r="B2147" s="11"/>
      <c r="C2147" s="11"/>
      <c r="D2147" s="11"/>
      <c r="E2147" s="11"/>
      <c r="F2147" s="11"/>
      <c r="G2147" s="11"/>
      <c r="H2147" s="11"/>
      <c r="I2147" s="11"/>
      <c r="J2147" s="11"/>
      <c r="K2147" s="11"/>
      <c r="L2147" s="11"/>
      <c r="M2147" s="11"/>
      <c r="N2147" s="11"/>
      <c r="O2147" s="11"/>
    </row>
    <row r="2148" spans="2:15" ht="11.25" x14ac:dyDescent="0.2">
      <c r="B2148" s="11"/>
      <c r="C2148" s="11"/>
      <c r="D2148" s="11"/>
      <c r="E2148" s="11"/>
      <c r="F2148" s="11"/>
      <c r="G2148" s="11"/>
      <c r="H2148" s="11"/>
      <c r="I2148" s="11"/>
      <c r="J2148" s="11"/>
      <c r="K2148" s="11"/>
      <c r="L2148" s="11"/>
      <c r="M2148" s="11"/>
      <c r="N2148" s="11"/>
      <c r="O2148" s="11"/>
    </row>
    <row r="2149" spans="2:15" ht="11.25" x14ac:dyDescent="0.2">
      <c r="B2149" s="11"/>
      <c r="C2149" s="11"/>
      <c r="D2149" s="11"/>
      <c r="E2149" s="11"/>
      <c r="F2149" s="11"/>
      <c r="G2149" s="11"/>
      <c r="H2149" s="11"/>
      <c r="I2149" s="11"/>
      <c r="J2149" s="11"/>
      <c r="K2149" s="11"/>
      <c r="L2149" s="11"/>
      <c r="M2149" s="11"/>
      <c r="N2149" s="11"/>
      <c r="O2149" s="11"/>
    </row>
    <row r="2150" spans="2:15" ht="11.25" x14ac:dyDescent="0.2">
      <c r="B2150" s="11"/>
      <c r="C2150" s="11"/>
      <c r="D2150" s="11"/>
      <c r="E2150" s="11"/>
      <c r="F2150" s="11"/>
      <c r="G2150" s="11"/>
      <c r="H2150" s="11"/>
      <c r="I2150" s="11"/>
      <c r="J2150" s="11"/>
      <c r="K2150" s="11"/>
      <c r="L2150" s="11"/>
      <c r="M2150" s="11"/>
      <c r="N2150" s="11"/>
      <c r="O2150" s="11"/>
    </row>
    <row r="2151" spans="2:15" ht="11.25" x14ac:dyDescent="0.2">
      <c r="B2151" s="11"/>
      <c r="C2151" s="11"/>
      <c r="D2151" s="11"/>
      <c r="E2151" s="11"/>
      <c r="F2151" s="11"/>
      <c r="G2151" s="11"/>
      <c r="H2151" s="11"/>
      <c r="I2151" s="11"/>
      <c r="J2151" s="11"/>
      <c r="K2151" s="11"/>
      <c r="L2151" s="11"/>
      <c r="M2151" s="11"/>
      <c r="N2151" s="11"/>
      <c r="O2151" s="11"/>
    </row>
    <row r="2152" spans="2:15" ht="11.25" x14ac:dyDescent="0.2">
      <c r="B2152" s="11"/>
      <c r="C2152" s="11"/>
      <c r="D2152" s="11"/>
      <c r="E2152" s="11"/>
      <c r="F2152" s="11"/>
      <c r="G2152" s="11"/>
      <c r="H2152" s="11"/>
      <c r="I2152" s="11"/>
      <c r="J2152" s="11"/>
      <c r="K2152" s="11"/>
      <c r="L2152" s="11"/>
      <c r="M2152" s="11"/>
      <c r="N2152" s="11"/>
      <c r="O2152" s="11"/>
    </row>
    <row r="2153" spans="2:15" ht="11.25" x14ac:dyDescent="0.2">
      <c r="B2153" s="11"/>
      <c r="C2153" s="11"/>
      <c r="D2153" s="11"/>
      <c r="E2153" s="11"/>
      <c r="F2153" s="11"/>
      <c r="G2153" s="11"/>
      <c r="H2153" s="11"/>
      <c r="I2153" s="11"/>
      <c r="J2153" s="11"/>
      <c r="K2153" s="11"/>
      <c r="L2153" s="11"/>
      <c r="M2153" s="11"/>
      <c r="N2153" s="11"/>
      <c r="O2153" s="11"/>
    </row>
    <row r="2154" spans="2:15" ht="11.25" x14ac:dyDescent="0.2">
      <c r="B2154" s="11"/>
      <c r="C2154" s="11"/>
      <c r="D2154" s="11"/>
      <c r="E2154" s="11"/>
      <c r="F2154" s="11"/>
      <c r="G2154" s="11"/>
      <c r="H2154" s="11"/>
      <c r="I2154" s="11"/>
      <c r="J2154" s="11"/>
      <c r="K2154" s="11"/>
      <c r="L2154" s="11"/>
      <c r="M2154" s="11"/>
      <c r="N2154" s="11"/>
      <c r="O2154" s="11"/>
    </row>
    <row r="2155" spans="2:15" ht="11.25" x14ac:dyDescent="0.2">
      <c r="B2155" s="11"/>
      <c r="C2155" s="11"/>
      <c r="D2155" s="11"/>
      <c r="E2155" s="11"/>
      <c r="F2155" s="11"/>
      <c r="G2155" s="11"/>
      <c r="H2155" s="11"/>
      <c r="I2155" s="11"/>
      <c r="J2155" s="11"/>
      <c r="K2155" s="11"/>
      <c r="L2155" s="11"/>
      <c r="M2155" s="11"/>
      <c r="N2155" s="11"/>
      <c r="O2155" s="11"/>
    </row>
    <row r="2156" spans="2:15" ht="11.25" x14ac:dyDescent="0.2">
      <c r="B2156" s="11"/>
      <c r="C2156" s="11"/>
      <c r="D2156" s="11"/>
      <c r="E2156" s="11"/>
      <c r="F2156" s="11"/>
      <c r="G2156" s="11"/>
      <c r="H2156" s="11"/>
      <c r="I2156" s="11"/>
      <c r="J2156" s="11"/>
      <c r="K2156" s="11"/>
      <c r="L2156" s="11"/>
      <c r="M2156" s="11"/>
      <c r="N2156" s="11"/>
      <c r="O2156" s="11"/>
    </row>
    <row r="2157" spans="2:15" ht="11.25" x14ac:dyDescent="0.2">
      <c r="B2157" s="11"/>
      <c r="C2157" s="11"/>
      <c r="D2157" s="11"/>
      <c r="E2157" s="11"/>
      <c r="F2157" s="11"/>
      <c r="G2157" s="11"/>
      <c r="H2157" s="11"/>
      <c r="I2157" s="11"/>
      <c r="J2157" s="11"/>
      <c r="K2157" s="11"/>
      <c r="L2157" s="11"/>
      <c r="M2157" s="11"/>
      <c r="N2157" s="11"/>
      <c r="O2157" s="11"/>
    </row>
    <row r="2158" spans="2:15" ht="11.25" x14ac:dyDescent="0.2">
      <c r="B2158" s="11"/>
      <c r="C2158" s="11"/>
      <c r="D2158" s="11"/>
      <c r="E2158" s="11"/>
      <c r="F2158" s="11"/>
      <c r="G2158" s="11"/>
      <c r="H2158" s="11"/>
      <c r="I2158" s="11"/>
      <c r="J2158" s="11"/>
      <c r="K2158" s="11"/>
      <c r="L2158" s="11"/>
      <c r="M2158" s="11"/>
      <c r="N2158" s="11"/>
      <c r="O2158" s="11"/>
    </row>
    <row r="2159" spans="2:15" ht="11.25" x14ac:dyDescent="0.2">
      <c r="B2159" s="11"/>
      <c r="C2159" s="11"/>
      <c r="D2159" s="11"/>
      <c r="E2159" s="11"/>
      <c r="F2159" s="11"/>
      <c r="G2159" s="11"/>
      <c r="H2159" s="11"/>
      <c r="I2159" s="11"/>
      <c r="J2159" s="11"/>
      <c r="K2159" s="11"/>
      <c r="L2159" s="11"/>
      <c r="M2159" s="11"/>
      <c r="N2159" s="11"/>
      <c r="O2159" s="11"/>
    </row>
    <row r="2160" spans="2:15" ht="11.25" x14ac:dyDescent="0.2">
      <c r="B2160" s="11"/>
      <c r="C2160" s="11"/>
      <c r="D2160" s="11"/>
      <c r="E2160" s="11"/>
      <c r="F2160" s="11"/>
      <c r="G2160" s="11"/>
      <c r="H2160" s="11"/>
      <c r="I2160" s="11"/>
      <c r="J2160" s="11"/>
      <c r="K2160" s="11"/>
      <c r="L2160" s="11"/>
      <c r="M2160" s="11"/>
      <c r="N2160" s="11"/>
      <c r="O2160" s="11"/>
    </row>
    <row r="2161" spans="2:15" ht="11.25" x14ac:dyDescent="0.2">
      <c r="B2161" s="11"/>
      <c r="C2161" s="11"/>
      <c r="D2161" s="11"/>
      <c r="E2161" s="11"/>
      <c r="F2161" s="11"/>
      <c r="G2161" s="11"/>
      <c r="H2161" s="11"/>
      <c r="I2161" s="11"/>
      <c r="J2161" s="11"/>
      <c r="K2161" s="11"/>
      <c r="L2161" s="11"/>
      <c r="M2161" s="11"/>
      <c r="N2161" s="11"/>
      <c r="O2161" s="11"/>
    </row>
    <row r="2162" spans="2:15" ht="11.25" x14ac:dyDescent="0.2">
      <c r="B2162" s="11"/>
      <c r="C2162" s="11"/>
      <c r="D2162" s="11"/>
      <c r="E2162" s="11"/>
      <c r="F2162" s="11"/>
      <c r="G2162" s="11"/>
      <c r="H2162" s="11"/>
      <c r="I2162" s="11"/>
      <c r="J2162" s="11"/>
      <c r="K2162" s="11"/>
      <c r="L2162" s="11"/>
      <c r="M2162" s="11"/>
      <c r="N2162" s="11"/>
      <c r="O2162" s="11"/>
    </row>
    <row r="2163" spans="2:15" ht="11.25" x14ac:dyDescent="0.2">
      <c r="B2163" s="11"/>
      <c r="C2163" s="11"/>
      <c r="D2163" s="11"/>
      <c r="E2163" s="11"/>
      <c r="F2163" s="11"/>
      <c r="G2163" s="11"/>
      <c r="H2163" s="11"/>
      <c r="I2163" s="11"/>
      <c r="J2163" s="11"/>
      <c r="K2163" s="11"/>
      <c r="L2163" s="11"/>
      <c r="M2163" s="11"/>
      <c r="N2163" s="11"/>
      <c r="O2163" s="11"/>
    </row>
    <row r="2164" spans="2:15" ht="11.25" x14ac:dyDescent="0.2">
      <c r="B2164" s="11"/>
      <c r="C2164" s="11"/>
      <c r="D2164" s="11"/>
      <c r="E2164" s="11"/>
      <c r="F2164" s="11"/>
      <c r="G2164" s="11"/>
      <c r="H2164" s="11"/>
      <c r="I2164" s="11"/>
      <c r="J2164" s="11"/>
      <c r="K2164" s="11"/>
      <c r="L2164" s="11"/>
      <c r="M2164" s="11"/>
      <c r="N2164" s="11"/>
      <c r="O2164" s="11"/>
    </row>
    <row r="2165" spans="2:15" ht="11.25" x14ac:dyDescent="0.2">
      <c r="B2165" s="11"/>
      <c r="C2165" s="11"/>
      <c r="D2165" s="11"/>
      <c r="E2165" s="11"/>
      <c r="F2165" s="11"/>
      <c r="G2165" s="11"/>
      <c r="H2165" s="11"/>
      <c r="I2165" s="11"/>
      <c r="J2165" s="11"/>
      <c r="K2165" s="11"/>
      <c r="L2165" s="11"/>
      <c r="M2165" s="11"/>
      <c r="N2165" s="11"/>
      <c r="O2165" s="11"/>
    </row>
    <row r="2166" spans="2:15" ht="11.25" x14ac:dyDescent="0.2">
      <c r="B2166" s="11"/>
      <c r="C2166" s="11"/>
      <c r="D2166" s="11"/>
      <c r="E2166" s="11"/>
      <c r="F2166" s="11"/>
      <c r="G2166" s="11"/>
      <c r="H2166" s="11"/>
      <c r="I2166" s="11"/>
      <c r="J2166" s="11"/>
      <c r="K2166" s="11"/>
      <c r="L2166" s="11"/>
      <c r="M2166" s="11"/>
      <c r="N2166" s="11"/>
      <c r="O2166" s="11"/>
    </row>
    <row r="2167" spans="2:15" ht="11.25" x14ac:dyDescent="0.2">
      <c r="B2167" s="11"/>
      <c r="C2167" s="11"/>
      <c r="D2167" s="11"/>
      <c r="E2167" s="11"/>
      <c r="F2167" s="11"/>
      <c r="G2167" s="11"/>
      <c r="H2167" s="11"/>
      <c r="I2167" s="11"/>
      <c r="J2167" s="11"/>
      <c r="K2167" s="11"/>
      <c r="L2167" s="11"/>
      <c r="M2167" s="11"/>
      <c r="N2167" s="11"/>
      <c r="O2167" s="11"/>
    </row>
    <row r="2168" spans="2:15" ht="11.25" x14ac:dyDescent="0.2">
      <c r="B2168" s="11"/>
      <c r="C2168" s="11"/>
      <c r="D2168" s="11"/>
      <c r="E2168" s="11"/>
      <c r="F2168" s="11"/>
      <c r="G2168" s="11"/>
      <c r="H2168" s="11"/>
      <c r="I2168" s="11"/>
      <c r="J2168" s="11"/>
      <c r="K2168" s="11"/>
      <c r="L2168" s="11"/>
      <c r="M2168" s="11"/>
      <c r="N2168" s="11"/>
      <c r="O2168" s="11"/>
    </row>
    <row r="2169" spans="2:15" ht="11.25" x14ac:dyDescent="0.2">
      <c r="B2169" s="11"/>
      <c r="C2169" s="11"/>
      <c r="D2169" s="11"/>
      <c r="E2169" s="11"/>
      <c r="F2169" s="11"/>
      <c r="G2169" s="11"/>
      <c r="H2169" s="11"/>
      <c r="I2169" s="11"/>
      <c r="J2169" s="11"/>
      <c r="K2169" s="11"/>
      <c r="L2169" s="11"/>
      <c r="M2169" s="11"/>
      <c r="N2169" s="11"/>
      <c r="O2169" s="11"/>
    </row>
    <row r="2170" spans="2:15" ht="11.25" x14ac:dyDescent="0.2">
      <c r="B2170" s="11"/>
      <c r="C2170" s="11"/>
      <c r="D2170" s="11"/>
      <c r="E2170" s="11"/>
      <c r="F2170" s="11"/>
      <c r="G2170" s="11"/>
      <c r="H2170" s="11"/>
      <c r="I2170" s="11"/>
      <c r="J2170" s="11"/>
      <c r="K2170" s="11"/>
      <c r="L2170" s="11"/>
      <c r="M2170" s="11"/>
      <c r="N2170" s="11"/>
      <c r="O2170" s="11"/>
    </row>
    <row r="2171" spans="2:15" ht="11.25" x14ac:dyDescent="0.2">
      <c r="B2171" s="11"/>
      <c r="C2171" s="11"/>
      <c r="D2171" s="11"/>
      <c r="E2171" s="11"/>
      <c r="F2171" s="11"/>
      <c r="G2171" s="11"/>
      <c r="H2171" s="11"/>
      <c r="I2171" s="11"/>
      <c r="J2171" s="11"/>
      <c r="K2171" s="11"/>
      <c r="L2171" s="11"/>
      <c r="M2171" s="11"/>
      <c r="N2171" s="11"/>
      <c r="O2171" s="11"/>
    </row>
    <row r="2172" spans="2:15" ht="11.25" x14ac:dyDescent="0.2">
      <c r="B2172" s="11"/>
      <c r="C2172" s="11"/>
      <c r="D2172" s="11"/>
      <c r="E2172" s="11"/>
      <c r="F2172" s="11"/>
      <c r="G2172" s="11"/>
      <c r="H2172" s="11"/>
      <c r="I2172" s="11"/>
      <c r="J2172" s="11"/>
      <c r="K2172" s="11"/>
      <c r="L2172" s="11"/>
      <c r="M2172" s="11"/>
      <c r="N2172" s="11"/>
      <c r="O2172" s="11"/>
    </row>
    <row r="2173" spans="2:15" ht="11.25" x14ac:dyDescent="0.2">
      <c r="B2173" s="11"/>
      <c r="C2173" s="11"/>
      <c r="D2173" s="11"/>
      <c r="E2173" s="11"/>
      <c r="F2173" s="11"/>
      <c r="G2173" s="11"/>
      <c r="H2173" s="11"/>
      <c r="I2173" s="11"/>
      <c r="J2173" s="11"/>
      <c r="K2173" s="11"/>
      <c r="L2173" s="11"/>
      <c r="M2173" s="11"/>
      <c r="N2173" s="11"/>
      <c r="O2173" s="11"/>
    </row>
    <row r="2174" spans="2:15" ht="11.25" x14ac:dyDescent="0.2">
      <c r="B2174" s="11"/>
      <c r="C2174" s="11"/>
      <c r="D2174" s="11"/>
      <c r="E2174" s="11"/>
      <c r="F2174" s="11"/>
      <c r="G2174" s="11"/>
      <c r="H2174" s="11"/>
      <c r="I2174" s="11"/>
      <c r="J2174" s="11"/>
      <c r="K2174" s="11"/>
      <c r="L2174" s="11"/>
      <c r="M2174" s="11"/>
      <c r="N2174" s="11"/>
      <c r="O2174" s="11"/>
    </row>
    <row r="2175" spans="2:15" ht="11.25" x14ac:dyDescent="0.2">
      <c r="B2175" s="11"/>
      <c r="C2175" s="11"/>
      <c r="D2175" s="11"/>
      <c r="E2175" s="11"/>
      <c r="F2175" s="11"/>
      <c r="G2175" s="11"/>
      <c r="H2175" s="11"/>
      <c r="I2175" s="11"/>
      <c r="J2175" s="11"/>
      <c r="K2175" s="11"/>
      <c r="L2175" s="11"/>
      <c r="M2175" s="11"/>
      <c r="N2175" s="11"/>
      <c r="O2175" s="11"/>
    </row>
    <row r="2176" spans="2:15" ht="11.25" x14ac:dyDescent="0.2">
      <c r="B2176" s="11"/>
      <c r="C2176" s="11"/>
      <c r="D2176" s="11"/>
      <c r="E2176" s="11"/>
      <c r="F2176" s="11"/>
      <c r="G2176" s="11"/>
      <c r="H2176" s="11"/>
      <c r="I2176" s="11"/>
      <c r="J2176" s="11"/>
      <c r="K2176" s="11"/>
      <c r="L2176" s="11"/>
      <c r="M2176" s="11"/>
      <c r="N2176" s="11"/>
      <c r="O2176" s="11"/>
    </row>
    <row r="2177" spans="2:15" ht="11.25" x14ac:dyDescent="0.2">
      <c r="B2177" s="11"/>
      <c r="C2177" s="11"/>
      <c r="D2177" s="11"/>
      <c r="E2177" s="11"/>
      <c r="F2177" s="11"/>
      <c r="G2177" s="11"/>
      <c r="H2177" s="11"/>
      <c r="I2177" s="11"/>
      <c r="J2177" s="11"/>
      <c r="K2177" s="11"/>
      <c r="L2177" s="11"/>
      <c r="M2177" s="11"/>
      <c r="N2177" s="11"/>
      <c r="O2177" s="11"/>
    </row>
    <row r="2178" spans="2:15" ht="11.25" x14ac:dyDescent="0.2">
      <c r="B2178" s="11"/>
      <c r="C2178" s="11"/>
      <c r="D2178" s="11"/>
      <c r="E2178" s="11"/>
      <c r="F2178" s="11"/>
      <c r="G2178" s="11"/>
      <c r="H2178" s="11"/>
      <c r="I2178" s="11"/>
      <c r="J2178" s="11"/>
      <c r="K2178" s="11"/>
      <c r="L2178" s="11"/>
      <c r="M2178" s="11"/>
      <c r="N2178" s="11"/>
      <c r="O2178" s="11"/>
    </row>
    <row r="2179" spans="2:15" ht="11.25" x14ac:dyDescent="0.2">
      <c r="B2179" s="11"/>
      <c r="C2179" s="11"/>
      <c r="D2179" s="11"/>
      <c r="E2179" s="11"/>
      <c r="F2179" s="11"/>
      <c r="G2179" s="11"/>
      <c r="H2179" s="11"/>
      <c r="I2179" s="11"/>
      <c r="J2179" s="11"/>
      <c r="K2179" s="11"/>
      <c r="L2179" s="11"/>
      <c r="M2179" s="11"/>
      <c r="N2179" s="11"/>
      <c r="O2179" s="11"/>
    </row>
    <row r="2180" spans="2:15" ht="11.25" x14ac:dyDescent="0.2">
      <c r="B2180" s="11"/>
      <c r="C2180" s="11"/>
      <c r="D2180" s="11"/>
      <c r="E2180" s="11"/>
      <c r="F2180" s="11"/>
      <c r="G2180" s="11"/>
      <c r="H2180" s="11"/>
      <c r="I2180" s="11"/>
      <c r="J2180" s="11"/>
      <c r="K2180" s="11"/>
      <c r="L2180" s="11"/>
      <c r="M2180" s="11"/>
      <c r="N2180" s="11"/>
      <c r="O2180" s="11"/>
    </row>
    <row r="2181" spans="2:15" ht="11.25" x14ac:dyDescent="0.2">
      <c r="B2181" s="11"/>
      <c r="C2181" s="11"/>
      <c r="D2181" s="11"/>
      <c r="E2181" s="11"/>
      <c r="F2181" s="11"/>
      <c r="G2181" s="11"/>
      <c r="H2181" s="11"/>
      <c r="I2181" s="11"/>
      <c r="J2181" s="11"/>
      <c r="K2181" s="11"/>
      <c r="L2181" s="11"/>
      <c r="M2181" s="11"/>
      <c r="N2181" s="11"/>
      <c r="O2181" s="11"/>
    </row>
    <row r="2182" spans="2:15" ht="11.25" x14ac:dyDescent="0.2">
      <c r="B2182" s="11"/>
      <c r="C2182" s="11"/>
      <c r="D2182" s="11"/>
      <c r="E2182" s="11"/>
      <c r="F2182" s="11"/>
      <c r="G2182" s="11"/>
      <c r="H2182" s="11"/>
      <c r="I2182" s="11"/>
      <c r="J2182" s="11"/>
      <c r="K2182" s="11"/>
      <c r="L2182" s="11"/>
      <c r="M2182" s="11"/>
      <c r="N2182" s="11"/>
      <c r="O2182" s="11"/>
    </row>
    <row r="2183" spans="2:15" ht="11.25" x14ac:dyDescent="0.2">
      <c r="B2183" s="11"/>
      <c r="C2183" s="11"/>
      <c r="D2183" s="11"/>
      <c r="E2183" s="11"/>
      <c r="F2183" s="11"/>
      <c r="G2183" s="11"/>
      <c r="H2183" s="11"/>
      <c r="I2183" s="11"/>
      <c r="J2183" s="11"/>
      <c r="K2183" s="11"/>
      <c r="L2183" s="11"/>
      <c r="M2183" s="11"/>
      <c r="N2183" s="11"/>
      <c r="O2183" s="11"/>
    </row>
    <row r="2184" spans="2:15" ht="11.25" x14ac:dyDescent="0.2">
      <c r="B2184" s="11"/>
      <c r="C2184" s="11"/>
      <c r="D2184" s="11"/>
      <c r="E2184" s="11"/>
      <c r="F2184" s="11"/>
      <c r="G2184" s="11"/>
      <c r="H2184" s="11"/>
      <c r="I2184" s="11"/>
      <c r="J2184" s="11"/>
      <c r="K2184" s="11"/>
      <c r="L2184" s="11"/>
      <c r="M2184" s="11"/>
      <c r="N2184" s="11"/>
      <c r="O2184" s="11"/>
    </row>
    <row r="2185" spans="2:15" ht="11.25" x14ac:dyDescent="0.2">
      <c r="B2185" s="11"/>
      <c r="C2185" s="11"/>
      <c r="D2185" s="11"/>
      <c r="E2185" s="11"/>
      <c r="F2185" s="11"/>
      <c r="G2185" s="11"/>
      <c r="H2185" s="11"/>
      <c r="I2185" s="11"/>
      <c r="J2185" s="11"/>
      <c r="K2185" s="11"/>
      <c r="L2185" s="11"/>
      <c r="M2185" s="11"/>
      <c r="N2185" s="11"/>
      <c r="O2185" s="11"/>
    </row>
    <row r="2186" spans="2:15" ht="11.25" x14ac:dyDescent="0.2">
      <c r="B2186" s="11"/>
      <c r="C2186" s="11"/>
      <c r="D2186" s="11"/>
      <c r="E2186" s="11"/>
      <c r="F2186" s="11"/>
      <c r="G2186" s="11"/>
      <c r="H2186" s="11"/>
      <c r="I2186" s="11"/>
      <c r="J2186" s="11"/>
      <c r="K2186" s="11"/>
      <c r="L2186" s="11"/>
      <c r="M2186" s="11"/>
      <c r="N2186" s="11"/>
      <c r="O2186" s="11"/>
    </row>
    <row r="2187" spans="2:15" ht="11.25" x14ac:dyDescent="0.2">
      <c r="B2187" s="11"/>
      <c r="C2187" s="11"/>
      <c r="D2187" s="11"/>
      <c r="E2187" s="11"/>
      <c r="F2187" s="11"/>
      <c r="G2187" s="11"/>
      <c r="H2187" s="11"/>
      <c r="I2187" s="11"/>
      <c r="J2187" s="11"/>
      <c r="K2187" s="11"/>
      <c r="L2187" s="11"/>
      <c r="M2187" s="11"/>
      <c r="N2187" s="11"/>
      <c r="O2187" s="11"/>
    </row>
    <row r="2188" spans="2:15" ht="11.25" x14ac:dyDescent="0.2">
      <c r="B2188" s="11"/>
      <c r="C2188" s="11"/>
      <c r="D2188" s="11"/>
      <c r="E2188" s="11"/>
      <c r="F2188" s="11"/>
      <c r="G2188" s="11"/>
      <c r="H2188" s="11"/>
      <c r="I2188" s="11"/>
      <c r="J2188" s="11"/>
      <c r="K2188" s="11"/>
      <c r="L2188" s="11"/>
      <c r="M2188" s="11"/>
      <c r="N2188" s="11"/>
      <c r="O2188" s="11"/>
    </row>
    <row r="2189" spans="2:15" ht="11.25" x14ac:dyDescent="0.2">
      <c r="B2189" s="11"/>
      <c r="C2189" s="11"/>
      <c r="D2189" s="11"/>
      <c r="E2189" s="11"/>
      <c r="F2189" s="11"/>
      <c r="G2189" s="11"/>
      <c r="H2189" s="11"/>
      <c r="I2189" s="11"/>
      <c r="J2189" s="11"/>
      <c r="K2189" s="11"/>
      <c r="L2189" s="11"/>
      <c r="M2189" s="11"/>
      <c r="N2189" s="11"/>
      <c r="O2189" s="11"/>
    </row>
    <row r="2190" spans="2:15" ht="11.25" x14ac:dyDescent="0.2">
      <c r="B2190" s="11"/>
      <c r="C2190" s="11"/>
      <c r="D2190" s="11"/>
      <c r="E2190" s="11"/>
      <c r="F2190" s="11"/>
      <c r="G2190" s="11"/>
      <c r="H2190" s="11"/>
      <c r="I2190" s="11"/>
      <c r="J2190" s="11"/>
      <c r="K2190" s="11"/>
      <c r="L2190" s="11"/>
      <c r="M2190" s="11"/>
      <c r="N2190" s="11"/>
      <c r="O2190" s="11"/>
    </row>
    <row r="2191" spans="2:15" ht="11.25" x14ac:dyDescent="0.2">
      <c r="B2191" s="11"/>
      <c r="C2191" s="11"/>
      <c r="D2191" s="11"/>
      <c r="E2191" s="11"/>
      <c r="F2191" s="11"/>
      <c r="G2191" s="11"/>
      <c r="H2191" s="11"/>
      <c r="I2191" s="11"/>
      <c r="J2191" s="11"/>
      <c r="K2191" s="11"/>
      <c r="L2191" s="11"/>
      <c r="M2191" s="11"/>
      <c r="N2191" s="11"/>
      <c r="O2191" s="11"/>
    </row>
    <row r="2192" spans="2:15" ht="11.25" x14ac:dyDescent="0.2">
      <c r="B2192" s="11"/>
      <c r="C2192" s="11"/>
      <c r="D2192" s="11"/>
      <c r="E2192" s="11"/>
      <c r="F2192" s="11"/>
      <c r="G2192" s="11"/>
      <c r="H2192" s="11"/>
      <c r="I2192" s="11"/>
      <c r="J2192" s="11"/>
      <c r="K2192" s="11"/>
      <c r="L2192" s="11"/>
      <c r="M2192" s="11"/>
      <c r="N2192" s="11"/>
      <c r="O2192" s="11"/>
    </row>
    <row r="2193" spans="2:15" ht="11.25" x14ac:dyDescent="0.2">
      <c r="B2193" s="11"/>
      <c r="C2193" s="11"/>
      <c r="D2193" s="11"/>
      <c r="E2193" s="11"/>
      <c r="F2193" s="11"/>
      <c r="G2193" s="11"/>
      <c r="H2193" s="11"/>
      <c r="I2193" s="11"/>
      <c r="J2193" s="11"/>
      <c r="K2193" s="11"/>
      <c r="L2193" s="11"/>
      <c r="M2193" s="11"/>
      <c r="N2193" s="11"/>
      <c r="O2193" s="11"/>
    </row>
    <row r="2194" spans="2:15" ht="11.25" x14ac:dyDescent="0.2">
      <c r="B2194" s="11"/>
      <c r="C2194" s="11"/>
      <c r="D2194" s="11"/>
      <c r="E2194" s="11"/>
      <c r="F2194" s="11"/>
      <c r="G2194" s="11"/>
      <c r="H2194" s="11"/>
      <c r="I2194" s="11"/>
      <c r="J2194" s="11"/>
      <c r="K2194" s="11"/>
      <c r="L2194" s="11"/>
      <c r="M2194" s="11"/>
      <c r="N2194" s="11"/>
      <c r="O2194" s="11"/>
    </row>
    <row r="2195" spans="2:15" ht="11.25" x14ac:dyDescent="0.2">
      <c r="B2195" s="11"/>
      <c r="C2195" s="11"/>
      <c r="D2195" s="11"/>
      <c r="E2195" s="11"/>
      <c r="F2195" s="11"/>
      <c r="G2195" s="11"/>
      <c r="H2195" s="11"/>
      <c r="I2195" s="11"/>
      <c r="J2195" s="11"/>
      <c r="K2195" s="11"/>
      <c r="L2195" s="11"/>
      <c r="M2195" s="11"/>
      <c r="N2195" s="11"/>
      <c r="O2195" s="11"/>
    </row>
    <row r="2196" spans="2:15" ht="11.25" x14ac:dyDescent="0.2">
      <c r="B2196" s="11"/>
      <c r="C2196" s="11"/>
      <c r="D2196" s="11"/>
      <c r="E2196" s="11"/>
      <c r="F2196" s="11"/>
      <c r="G2196" s="11"/>
      <c r="H2196" s="11"/>
      <c r="I2196" s="11"/>
      <c r="J2196" s="11"/>
      <c r="K2196" s="11"/>
      <c r="L2196" s="11"/>
      <c r="M2196" s="11"/>
      <c r="N2196" s="11"/>
      <c r="O2196" s="11"/>
    </row>
    <row r="2197" spans="2:15" ht="11.25" x14ac:dyDescent="0.2">
      <c r="B2197" s="11"/>
      <c r="C2197" s="11"/>
      <c r="D2197" s="11"/>
      <c r="E2197" s="11"/>
      <c r="F2197" s="11"/>
      <c r="G2197" s="11"/>
      <c r="H2197" s="11"/>
      <c r="I2197" s="11"/>
      <c r="J2197" s="11"/>
      <c r="K2197" s="11"/>
      <c r="L2197" s="11"/>
      <c r="M2197" s="11"/>
      <c r="N2197" s="11"/>
      <c r="O2197" s="11"/>
    </row>
    <row r="2198" spans="2:15" ht="11.25" x14ac:dyDescent="0.2">
      <c r="B2198" s="11"/>
      <c r="C2198" s="11"/>
      <c r="D2198" s="11"/>
      <c r="E2198" s="11"/>
      <c r="F2198" s="11"/>
      <c r="G2198" s="11"/>
      <c r="H2198" s="11"/>
      <c r="I2198" s="11"/>
      <c r="J2198" s="11"/>
      <c r="K2198" s="11"/>
      <c r="L2198" s="11"/>
      <c r="M2198" s="11"/>
      <c r="N2198" s="11"/>
      <c r="O2198" s="11"/>
    </row>
    <row r="2199" spans="2:15" ht="11.25" x14ac:dyDescent="0.2">
      <c r="B2199" s="11"/>
      <c r="C2199" s="11"/>
      <c r="D2199" s="11"/>
      <c r="E2199" s="11"/>
      <c r="F2199" s="11"/>
      <c r="G2199" s="11"/>
      <c r="H2199" s="11"/>
      <c r="I2199" s="11"/>
      <c r="J2199" s="11"/>
      <c r="K2199" s="11"/>
      <c r="L2199" s="11"/>
      <c r="M2199" s="11"/>
      <c r="N2199" s="11"/>
      <c r="O2199" s="11"/>
    </row>
    <row r="2200" spans="2:15" ht="11.25" x14ac:dyDescent="0.2">
      <c r="B2200" s="11"/>
      <c r="C2200" s="11"/>
      <c r="D2200" s="11"/>
      <c r="E2200" s="11"/>
      <c r="F2200" s="11"/>
      <c r="G2200" s="11"/>
      <c r="H2200" s="11"/>
      <c r="I2200" s="11"/>
      <c r="J2200" s="11"/>
      <c r="K2200" s="11"/>
      <c r="L2200" s="11"/>
      <c r="M2200" s="11"/>
      <c r="N2200" s="11"/>
      <c r="O2200" s="11"/>
    </row>
    <row r="2201" spans="2:15" ht="11.25" x14ac:dyDescent="0.2">
      <c r="B2201" s="11"/>
      <c r="C2201" s="11"/>
      <c r="D2201" s="11"/>
      <c r="E2201" s="11"/>
      <c r="F2201" s="11"/>
      <c r="G2201" s="11"/>
      <c r="H2201" s="11"/>
      <c r="I2201" s="11"/>
      <c r="J2201" s="11"/>
      <c r="K2201" s="11"/>
      <c r="L2201" s="11"/>
      <c r="M2201" s="11"/>
      <c r="N2201" s="11"/>
      <c r="O2201" s="11"/>
    </row>
    <row r="2202" spans="2:15" ht="11.25" x14ac:dyDescent="0.2">
      <c r="B2202" s="11"/>
      <c r="C2202" s="11"/>
      <c r="D2202" s="11"/>
      <c r="E2202" s="11"/>
      <c r="F2202" s="11"/>
      <c r="G2202" s="11"/>
      <c r="H2202" s="11"/>
      <c r="I2202" s="11"/>
      <c r="J2202" s="11"/>
      <c r="K2202" s="11"/>
      <c r="L2202" s="11"/>
      <c r="M2202" s="11"/>
      <c r="N2202" s="11"/>
      <c r="O2202" s="11"/>
    </row>
    <row r="2203" spans="2:15" ht="11.25" x14ac:dyDescent="0.2">
      <c r="B2203" s="11"/>
      <c r="C2203" s="11"/>
      <c r="D2203" s="11"/>
      <c r="E2203" s="11"/>
      <c r="F2203" s="11"/>
      <c r="G2203" s="11"/>
      <c r="H2203" s="11"/>
      <c r="I2203" s="11"/>
      <c r="J2203" s="11"/>
      <c r="K2203" s="11"/>
      <c r="L2203" s="11"/>
      <c r="M2203" s="11"/>
      <c r="N2203" s="11"/>
      <c r="O2203" s="11"/>
    </row>
    <row r="2204" spans="2:15" ht="11.25" x14ac:dyDescent="0.2">
      <c r="B2204" s="11"/>
      <c r="C2204" s="11"/>
      <c r="D2204" s="11"/>
      <c r="E2204" s="11"/>
      <c r="F2204" s="11"/>
      <c r="G2204" s="11"/>
      <c r="H2204" s="11"/>
      <c r="I2204" s="11"/>
      <c r="J2204" s="11"/>
      <c r="K2204" s="11"/>
      <c r="L2204" s="11"/>
      <c r="M2204" s="11"/>
      <c r="N2204" s="11"/>
      <c r="O2204" s="11"/>
    </row>
    <row r="2205" spans="2:15" ht="11.25" x14ac:dyDescent="0.2">
      <c r="B2205" s="11"/>
      <c r="C2205" s="11"/>
      <c r="D2205" s="11"/>
      <c r="E2205" s="11"/>
      <c r="F2205" s="11"/>
      <c r="G2205" s="11"/>
      <c r="H2205" s="11"/>
      <c r="I2205" s="11"/>
      <c r="J2205" s="11"/>
      <c r="K2205" s="11"/>
      <c r="L2205" s="11"/>
      <c r="M2205" s="11"/>
      <c r="N2205" s="11"/>
      <c r="O2205" s="11"/>
    </row>
    <row r="2206" spans="2:15" ht="11.25" x14ac:dyDescent="0.2">
      <c r="B2206" s="11"/>
      <c r="C2206" s="11"/>
      <c r="D2206" s="11"/>
      <c r="E2206" s="11"/>
      <c r="F2206" s="11"/>
      <c r="G2206" s="11"/>
      <c r="H2206" s="11"/>
      <c r="I2206" s="11"/>
      <c r="J2206" s="11"/>
      <c r="K2206" s="11"/>
      <c r="L2206" s="11"/>
      <c r="M2206" s="11"/>
      <c r="N2206" s="11"/>
      <c r="O2206" s="11"/>
    </row>
    <row r="2207" spans="2:15" ht="11.25" x14ac:dyDescent="0.2">
      <c r="B2207" s="11"/>
      <c r="C2207" s="11"/>
      <c r="D2207" s="11"/>
      <c r="E2207" s="11"/>
      <c r="F2207" s="11"/>
      <c r="G2207" s="11"/>
      <c r="H2207" s="11"/>
      <c r="I2207" s="11"/>
      <c r="J2207" s="11"/>
      <c r="K2207" s="11"/>
      <c r="L2207" s="11"/>
      <c r="M2207" s="11"/>
      <c r="N2207" s="11"/>
      <c r="O2207" s="11"/>
    </row>
    <row r="2208" spans="2:15" ht="11.25" x14ac:dyDescent="0.2">
      <c r="B2208" s="11"/>
      <c r="C2208" s="11"/>
      <c r="D2208" s="11"/>
      <c r="E2208" s="11"/>
      <c r="F2208" s="11"/>
      <c r="G2208" s="11"/>
      <c r="H2208" s="11"/>
      <c r="I2208" s="11"/>
      <c r="J2208" s="11"/>
      <c r="K2208" s="11"/>
      <c r="L2208" s="11"/>
      <c r="M2208" s="11"/>
      <c r="N2208" s="11"/>
      <c r="O2208" s="11"/>
    </row>
    <row r="2209" spans="2:15" ht="11.25" x14ac:dyDescent="0.2">
      <c r="B2209" s="11"/>
      <c r="C2209" s="11"/>
      <c r="D2209" s="11"/>
      <c r="E2209" s="11"/>
      <c r="F2209" s="11"/>
      <c r="G2209" s="11"/>
      <c r="H2209" s="11"/>
      <c r="I2209" s="11"/>
      <c r="J2209" s="11"/>
      <c r="K2209" s="11"/>
      <c r="L2209" s="11"/>
      <c r="M2209" s="11"/>
      <c r="N2209" s="11"/>
      <c r="O2209" s="11"/>
    </row>
    <row r="2210" spans="2:15" ht="11.25" x14ac:dyDescent="0.2">
      <c r="B2210" s="11"/>
      <c r="C2210" s="11"/>
      <c r="D2210" s="11"/>
      <c r="E2210" s="11"/>
      <c r="F2210" s="11"/>
      <c r="G2210" s="11"/>
      <c r="H2210" s="11"/>
      <c r="I2210" s="11"/>
      <c r="J2210" s="11"/>
      <c r="K2210" s="11"/>
      <c r="L2210" s="11"/>
      <c r="M2210" s="11"/>
      <c r="N2210" s="11"/>
      <c r="O2210" s="11"/>
    </row>
    <row r="2211" spans="2:15" ht="11.25" x14ac:dyDescent="0.2">
      <c r="B2211" s="11"/>
      <c r="C2211" s="11"/>
      <c r="D2211" s="11"/>
      <c r="E2211" s="11"/>
      <c r="F2211" s="11"/>
      <c r="G2211" s="11"/>
      <c r="H2211" s="11"/>
      <c r="I2211" s="11"/>
      <c r="J2211" s="11"/>
      <c r="K2211" s="11"/>
      <c r="L2211" s="11"/>
      <c r="M2211" s="11"/>
      <c r="N2211" s="11"/>
      <c r="O2211" s="11"/>
    </row>
    <row r="2212" spans="2:15" ht="11.25" x14ac:dyDescent="0.2">
      <c r="B2212" s="11"/>
      <c r="C2212" s="11"/>
      <c r="D2212" s="11"/>
      <c r="E2212" s="11"/>
      <c r="F2212" s="11"/>
      <c r="G2212" s="11"/>
      <c r="H2212" s="11"/>
      <c r="I2212" s="11"/>
      <c r="J2212" s="11"/>
      <c r="K2212" s="11"/>
      <c r="L2212" s="11"/>
      <c r="M2212" s="11"/>
      <c r="N2212" s="11"/>
      <c r="O2212" s="11"/>
    </row>
    <row r="2213" spans="2:15" ht="11.25" x14ac:dyDescent="0.2">
      <c r="B2213" s="11"/>
      <c r="C2213" s="11"/>
      <c r="D2213" s="11"/>
      <c r="E2213" s="11"/>
      <c r="F2213" s="11"/>
      <c r="G2213" s="11"/>
      <c r="H2213" s="11"/>
      <c r="I2213" s="11"/>
      <c r="J2213" s="11"/>
      <c r="K2213" s="11"/>
      <c r="L2213" s="11"/>
      <c r="M2213" s="11"/>
      <c r="N2213" s="11"/>
      <c r="O2213" s="11"/>
    </row>
    <row r="2214" spans="2:15" ht="11.25" x14ac:dyDescent="0.2">
      <c r="B2214" s="11"/>
      <c r="C2214" s="11"/>
      <c r="D2214" s="11"/>
      <c r="E2214" s="11"/>
      <c r="F2214" s="11"/>
      <c r="G2214" s="11"/>
      <c r="H2214" s="11"/>
      <c r="I2214" s="11"/>
      <c r="J2214" s="11"/>
      <c r="K2214" s="11"/>
      <c r="L2214" s="11"/>
      <c r="M2214" s="11"/>
      <c r="N2214" s="11"/>
      <c r="O2214" s="11"/>
    </row>
    <row r="2215" spans="2:15" ht="11.25" x14ac:dyDescent="0.2">
      <c r="B2215" s="11"/>
      <c r="C2215" s="11"/>
      <c r="D2215" s="11"/>
      <c r="E2215" s="11"/>
      <c r="F2215" s="11"/>
      <c r="G2215" s="11"/>
      <c r="H2215" s="11"/>
      <c r="I2215" s="11"/>
      <c r="J2215" s="11"/>
      <c r="K2215" s="11"/>
      <c r="L2215" s="11"/>
      <c r="M2215" s="11"/>
      <c r="N2215" s="11"/>
      <c r="O2215" s="11"/>
    </row>
    <row r="2216" spans="2:15" ht="11.25" x14ac:dyDescent="0.2">
      <c r="B2216" s="11"/>
      <c r="C2216" s="11"/>
      <c r="D2216" s="11"/>
      <c r="E2216" s="11"/>
      <c r="F2216" s="11"/>
      <c r="G2216" s="11"/>
      <c r="H2216" s="11"/>
      <c r="I2216" s="11"/>
      <c r="J2216" s="11"/>
      <c r="K2216" s="11"/>
      <c r="L2216" s="11"/>
      <c r="M2216" s="11"/>
      <c r="N2216" s="11"/>
      <c r="O2216" s="11"/>
    </row>
    <row r="2217" spans="2:15" ht="11.25" x14ac:dyDescent="0.2">
      <c r="B2217" s="11"/>
      <c r="C2217" s="11"/>
      <c r="D2217" s="11"/>
      <c r="E2217" s="11"/>
      <c r="F2217" s="11"/>
      <c r="G2217" s="11"/>
      <c r="H2217" s="11"/>
      <c r="I2217" s="11"/>
      <c r="J2217" s="11"/>
      <c r="K2217" s="11"/>
      <c r="L2217" s="11"/>
      <c r="M2217" s="11"/>
      <c r="N2217" s="11"/>
      <c r="O2217" s="11"/>
    </row>
    <row r="2218" spans="2:15" ht="11.25" x14ac:dyDescent="0.2">
      <c r="B2218" s="11"/>
      <c r="C2218" s="11"/>
      <c r="D2218" s="11"/>
      <c r="E2218" s="11"/>
      <c r="F2218" s="11"/>
      <c r="G2218" s="11"/>
      <c r="H2218" s="11"/>
      <c r="I2218" s="11"/>
      <c r="J2218" s="11"/>
      <c r="K2218" s="11"/>
      <c r="L2218" s="11"/>
      <c r="M2218" s="11"/>
      <c r="N2218" s="11"/>
      <c r="O2218" s="11"/>
    </row>
    <row r="2219" spans="2:15" ht="11.25" x14ac:dyDescent="0.2">
      <c r="B2219" s="11"/>
      <c r="C2219" s="11"/>
      <c r="D2219" s="11"/>
      <c r="E2219" s="11"/>
      <c r="F2219" s="11"/>
      <c r="G2219" s="11"/>
      <c r="H2219" s="11"/>
      <c r="I2219" s="11"/>
      <c r="J2219" s="11"/>
      <c r="K2219" s="11"/>
      <c r="L2219" s="11"/>
      <c r="M2219" s="11"/>
      <c r="N2219" s="11"/>
      <c r="O2219" s="11"/>
    </row>
    <row r="2220" spans="2:15" ht="11.25" x14ac:dyDescent="0.2">
      <c r="B2220" s="11"/>
      <c r="C2220" s="11"/>
      <c r="D2220" s="11"/>
      <c r="E2220" s="11"/>
      <c r="F2220" s="11"/>
      <c r="G2220" s="11"/>
      <c r="H2220" s="11"/>
      <c r="I2220" s="11"/>
      <c r="J2220" s="11"/>
      <c r="K2220" s="11"/>
      <c r="L2220" s="11"/>
      <c r="M2220" s="11"/>
      <c r="N2220" s="11"/>
      <c r="O2220" s="11"/>
    </row>
    <row r="2221" spans="2:15" ht="11.25" x14ac:dyDescent="0.2">
      <c r="B2221" s="11"/>
      <c r="C2221" s="11"/>
      <c r="D2221" s="11"/>
      <c r="E2221" s="11"/>
      <c r="F2221" s="11"/>
      <c r="G2221" s="11"/>
      <c r="H2221" s="11"/>
      <c r="I2221" s="11"/>
      <c r="J2221" s="11"/>
      <c r="K2221" s="11"/>
      <c r="L2221" s="11"/>
      <c r="M2221" s="11"/>
      <c r="N2221" s="11"/>
      <c r="O2221" s="11"/>
    </row>
    <row r="2222" spans="2:15" ht="11.25" x14ac:dyDescent="0.2">
      <c r="B2222" s="11"/>
      <c r="C2222" s="11"/>
      <c r="D2222" s="11"/>
      <c r="E2222" s="11"/>
      <c r="F2222" s="11"/>
      <c r="G2222" s="11"/>
      <c r="H2222" s="11"/>
      <c r="I2222" s="11"/>
      <c r="J2222" s="11"/>
      <c r="K2222" s="11"/>
      <c r="L2222" s="11"/>
      <c r="M2222" s="11"/>
      <c r="N2222" s="11"/>
      <c r="O2222" s="11"/>
    </row>
    <row r="2223" spans="2:15" ht="11.25" x14ac:dyDescent="0.2">
      <c r="B2223" s="11"/>
      <c r="C2223" s="11"/>
      <c r="D2223" s="11"/>
      <c r="E2223" s="11"/>
      <c r="F2223" s="11"/>
      <c r="G2223" s="11"/>
      <c r="H2223" s="11"/>
      <c r="I2223" s="11"/>
      <c r="J2223" s="11"/>
      <c r="K2223" s="11"/>
      <c r="L2223" s="11"/>
      <c r="M2223" s="11"/>
      <c r="N2223" s="11"/>
      <c r="O2223" s="11"/>
    </row>
    <row r="2224" spans="2:15" ht="11.25" x14ac:dyDescent="0.2">
      <c r="B2224" s="11"/>
      <c r="C2224" s="11"/>
      <c r="D2224" s="11"/>
      <c r="E2224" s="11"/>
      <c r="F2224" s="11"/>
      <c r="G2224" s="11"/>
      <c r="H2224" s="11"/>
      <c r="I2224" s="11"/>
      <c r="J2224" s="11"/>
      <c r="K2224" s="11"/>
      <c r="L2224" s="11"/>
      <c r="M2224" s="11"/>
      <c r="N2224" s="11"/>
      <c r="O2224" s="11"/>
    </row>
    <row r="2225" spans="2:15" ht="11.25" x14ac:dyDescent="0.2">
      <c r="B2225" s="11"/>
      <c r="C2225" s="11"/>
      <c r="D2225" s="11"/>
      <c r="E2225" s="11"/>
      <c r="F2225" s="11"/>
      <c r="G2225" s="11"/>
      <c r="H2225" s="11"/>
      <c r="I2225" s="11"/>
      <c r="J2225" s="11"/>
      <c r="K2225" s="11"/>
      <c r="L2225" s="11"/>
      <c r="M2225" s="11"/>
      <c r="N2225" s="11"/>
      <c r="O2225" s="11"/>
    </row>
    <row r="2226" spans="2:15" ht="11.25" x14ac:dyDescent="0.2">
      <c r="B2226" s="11"/>
      <c r="C2226" s="11"/>
      <c r="D2226" s="11"/>
      <c r="E2226" s="11"/>
      <c r="F2226" s="11"/>
      <c r="G2226" s="11"/>
      <c r="H2226" s="11"/>
      <c r="I2226" s="11"/>
      <c r="J2226" s="11"/>
      <c r="K2226" s="11"/>
      <c r="L2226" s="11"/>
      <c r="M2226" s="11"/>
      <c r="N2226" s="11"/>
      <c r="O2226" s="11"/>
    </row>
    <row r="2227" spans="2:15" ht="11.25" x14ac:dyDescent="0.2">
      <c r="B2227" s="11"/>
      <c r="C2227" s="11"/>
      <c r="D2227" s="11"/>
      <c r="E2227" s="11"/>
      <c r="F2227" s="11"/>
      <c r="G2227" s="11"/>
      <c r="H2227" s="11"/>
      <c r="I2227" s="11"/>
      <c r="J2227" s="11"/>
      <c r="K2227" s="11"/>
      <c r="L2227" s="11"/>
      <c r="M2227" s="11"/>
      <c r="N2227" s="11"/>
      <c r="O2227" s="11"/>
    </row>
    <row r="2228" spans="2:15" ht="11.25" x14ac:dyDescent="0.2">
      <c r="B2228" s="11"/>
      <c r="C2228" s="11"/>
      <c r="D2228" s="11"/>
      <c r="E2228" s="11"/>
      <c r="F2228" s="11"/>
      <c r="G2228" s="11"/>
      <c r="H2228" s="11"/>
      <c r="I2228" s="11"/>
      <c r="J2228" s="11"/>
      <c r="K2228" s="11"/>
      <c r="L2228" s="11"/>
      <c r="M2228" s="11"/>
      <c r="N2228" s="11"/>
      <c r="O2228" s="11"/>
    </row>
    <row r="2229" spans="2:15" ht="11.25" x14ac:dyDescent="0.2">
      <c r="B2229" s="11"/>
      <c r="C2229" s="11"/>
      <c r="D2229" s="11"/>
      <c r="E2229" s="11"/>
      <c r="F2229" s="11"/>
      <c r="G2229" s="11"/>
      <c r="H2229" s="11"/>
      <c r="I2229" s="11"/>
      <c r="J2229" s="11"/>
      <c r="K2229" s="11"/>
      <c r="L2229" s="11"/>
      <c r="M2229" s="11"/>
      <c r="N2229" s="11"/>
      <c r="O2229" s="11"/>
    </row>
    <row r="2230" spans="2:15" ht="11.25" x14ac:dyDescent="0.2">
      <c r="B2230" s="11"/>
      <c r="C2230" s="11"/>
      <c r="D2230" s="11"/>
      <c r="E2230" s="11"/>
      <c r="F2230" s="11"/>
      <c r="G2230" s="11"/>
      <c r="H2230" s="11"/>
      <c r="I2230" s="11"/>
      <c r="J2230" s="11"/>
      <c r="K2230" s="11"/>
      <c r="L2230" s="11"/>
      <c r="M2230" s="11"/>
      <c r="N2230" s="11"/>
      <c r="O2230" s="11"/>
    </row>
    <row r="2231" spans="2:15" ht="11.25" x14ac:dyDescent="0.2">
      <c r="B2231" s="11"/>
      <c r="C2231" s="11"/>
      <c r="D2231" s="11"/>
      <c r="E2231" s="11"/>
      <c r="F2231" s="11"/>
      <c r="G2231" s="11"/>
      <c r="H2231" s="11"/>
      <c r="I2231" s="11"/>
      <c r="J2231" s="11"/>
      <c r="K2231" s="11"/>
      <c r="L2231" s="11"/>
      <c r="M2231" s="11"/>
      <c r="N2231" s="11"/>
      <c r="O2231" s="11"/>
    </row>
    <row r="2232" spans="2:15" ht="11.25" x14ac:dyDescent="0.2">
      <c r="B2232" s="11"/>
      <c r="C2232" s="11"/>
      <c r="D2232" s="11"/>
      <c r="E2232" s="11"/>
      <c r="F2232" s="11"/>
      <c r="G2232" s="11"/>
      <c r="H2232" s="11"/>
      <c r="I2232" s="11"/>
      <c r="J2232" s="11"/>
      <c r="K2232" s="11"/>
      <c r="L2232" s="11"/>
      <c r="M2232" s="11"/>
      <c r="N2232" s="11"/>
      <c r="O2232" s="11"/>
    </row>
    <row r="2233" spans="2:15" ht="11.25" x14ac:dyDescent="0.2">
      <c r="B2233" s="11"/>
      <c r="C2233" s="11"/>
      <c r="D2233" s="11"/>
      <c r="E2233" s="11"/>
      <c r="F2233" s="11"/>
      <c r="G2233" s="11"/>
      <c r="H2233" s="11"/>
      <c r="I2233" s="11"/>
      <c r="J2233" s="11"/>
      <c r="K2233" s="11"/>
      <c r="L2233" s="11"/>
      <c r="M2233" s="11"/>
      <c r="N2233" s="11"/>
      <c r="O2233" s="11"/>
    </row>
    <row r="2234" spans="2:15" ht="11.25" x14ac:dyDescent="0.2">
      <c r="B2234" s="11"/>
      <c r="C2234" s="11"/>
      <c r="D2234" s="11"/>
      <c r="E2234" s="11"/>
      <c r="F2234" s="11"/>
      <c r="G2234" s="11"/>
      <c r="H2234" s="11"/>
      <c r="I2234" s="11"/>
      <c r="J2234" s="11"/>
      <c r="K2234" s="11"/>
      <c r="L2234" s="11"/>
      <c r="M2234" s="11"/>
      <c r="N2234" s="11"/>
      <c r="O2234" s="11"/>
    </row>
    <row r="2235" spans="2:15" ht="11.25" x14ac:dyDescent="0.2">
      <c r="B2235" s="11"/>
      <c r="C2235" s="11"/>
      <c r="D2235" s="11"/>
      <c r="E2235" s="11"/>
      <c r="F2235" s="11"/>
      <c r="G2235" s="11"/>
      <c r="H2235" s="11"/>
      <c r="I2235" s="11"/>
      <c r="J2235" s="11"/>
      <c r="K2235" s="11"/>
      <c r="L2235" s="11"/>
      <c r="M2235" s="11"/>
      <c r="N2235" s="11"/>
      <c r="O2235" s="11"/>
    </row>
    <row r="2236" spans="2:15" ht="11.25" x14ac:dyDescent="0.2">
      <c r="B2236" s="11"/>
      <c r="C2236" s="11"/>
      <c r="D2236" s="11"/>
      <c r="E2236" s="11"/>
      <c r="F2236" s="11"/>
      <c r="G2236" s="11"/>
      <c r="H2236" s="11"/>
      <c r="I2236" s="11"/>
      <c r="J2236" s="11"/>
      <c r="K2236" s="11"/>
      <c r="L2236" s="11"/>
      <c r="M2236" s="11"/>
      <c r="N2236" s="11"/>
      <c r="O2236" s="11"/>
    </row>
    <row r="2237" spans="2:15" ht="11.25" x14ac:dyDescent="0.2">
      <c r="B2237" s="11"/>
      <c r="C2237" s="11"/>
      <c r="D2237" s="11"/>
      <c r="E2237" s="11"/>
      <c r="F2237" s="11"/>
      <c r="G2237" s="11"/>
      <c r="H2237" s="11"/>
      <c r="I2237" s="11"/>
      <c r="J2237" s="11"/>
      <c r="K2237" s="11"/>
      <c r="L2237" s="11"/>
      <c r="M2237" s="11"/>
      <c r="N2237" s="11"/>
      <c r="O2237" s="11"/>
    </row>
    <row r="2238" spans="2:15" ht="11.25" x14ac:dyDescent="0.2">
      <c r="B2238" s="11"/>
      <c r="C2238" s="11"/>
      <c r="D2238" s="11"/>
      <c r="E2238" s="11"/>
      <c r="F2238" s="11"/>
      <c r="G2238" s="11"/>
      <c r="H2238" s="11"/>
      <c r="I2238" s="11"/>
      <c r="J2238" s="11"/>
      <c r="K2238" s="11"/>
      <c r="L2238" s="11"/>
      <c r="M2238" s="11"/>
      <c r="N2238" s="11"/>
      <c r="O2238" s="11"/>
    </row>
    <row r="2239" spans="2:15" ht="11.25" x14ac:dyDescent="0.2">
      <c r="B2239" s="11"/>
      <c r="C2239" s="11"/>
      <c r="D2239" s="11"/>
      <c r="E2239" s="11"/>
      <c r="F2239" s="11"/>
      <c r="G2239" s="11"/>
      <c r="H2239" s="11"/>
      <c r="I2239" s="11"/>
      <c r="J2239" s="11"/>
      <c r="K2239" s="11"/>
      <c r="L2239" s="11"/>
      <c r="M2239" s="11"/>
      <c r="N2239" s="11"/>
      <c r="O2239" s="11"/>
    </row>
    <row r="2240" spans="2:15" ht="11.25" x14ac:dyDescent="0.2">
      <c r="B2240" s="11"/>
      <c r="C2240" s="11"/>
      <c r="D2240" s="11"/>
      <c r="E2240" s="11"/>
      <c r="F2240" s="11"/>
      <c r="G2240" s="11"/>
      <c r="H2240" s="11"/>
      <c r="I2240" s="11"/>
      <c r="J2240" s="11"/>
      <c r="K2240" s="11"/>
      <c r="L2240" s="11"/>
      <c r="M2240" s="11"/>
      <c r="N2240" s="11"/>
      <c r="O2240" s="11"/>
    </row>
    <row r="2241" spans="2:15" ht="11.25" x14ac:dyDescent="0.2">
      <c r="B2241" s="11"/>
      <c r="C2241" s="11"/>
      <c r="D2241" s="11"/>
      <c r="E2241" s="11"/>
      <c r="F2241" s="11"/>
      <c r="G2241" s="11"/>
      <c r="H2241" s="11"/>
      <c r="I2241" s="11"/>
      <c r="J2241" s="11"/>
      <c r="K2241" s="11"/>
      <c r="L2241" s="11"/>
      <c r="M2241" s="11"/>
      <c r="N2241" s="11"/>
      <c r="O2241" s="11"/>
    </row>
    <row r="2242" spans="2:15" ht="11.25" x14ac:dyDescent="0.2">
      <c r="B2242" s="11"/>
      <c r="C2242" s="11"/>
      <c r="D2242" s="11"/>
      <c r="E2242" s="11"/>
      <c r="F2242" s="11"/>
      <c r="G2242" s="11"/>
      <c r="H2242" s="11"/>
      <c r="I2242" s="11"/>
      <c r="J2242" s="11"/>
      <c r="K2242" s="11"/>
      <c r="L2242" s="11"/>
      <c r="M2242" s="11"/>
      <c r="N2242" s="11"/>
      <c r="O2242" s="11"/>
    </row>
    <row r="2243" spans="2:15" ht="11.25" x14ac:dyDescent="0.2">
      <c r="B2243" s="11"/>
      <c r="C2243" s="11"/>
      <c r="D2243" s="11"/>
      <c r="E2243" s="11"/>
      <c r="F2243" s="11"/>
      <c r="G2243" s="11"/>
      <c r="H2243" s="11"/>
      <c r="I2243" s="11"/>
      <c r="J2243" s="11"/>
      <c r="K2243" s="11"/>
      <c r="L2243" s="11"/>
      <c r="M2243" s="11"/>
      <c r="N2243" s="11"/>
      <c r="O2243" s="11"/>
    </row>
    <row r="2244" spans="2:15" ht="11.25" x14ac:dyDescent="0.2">
      <c r="B2244" s="11"/>
      <c r="C2244" s="11"/>
      <c r="D2244" s="11"/>
      <c r="E2244" s="11"/>
      <c r="F2244" s="11"/>
      <c r="G2244" s="11"/>
      <c r="H2244" s="11"/>
      <c r="I2244" s="11"/>
      <c r="J2244" s="11"/>
      <c r="K2244" s="11"/>
      <c r="L2244" s="11"/>
      <c r="M2244" s="11"/>
      <c r="N2244" s="11"/>
      <c r="O2244" s="11"/>
    </row>
    <row r="2245" spans="2:15" ht="11.25" x14ac:dyDescent="0.2">
      <c r="B2245" s="11"/>
      <c r="C2245" s="11"/>
      <c r="D2245" s="11"/>
      <c r="E2245" s="11"/>
      <c r="F2245" s="11"/>
      <c r="G2245" s="11"/>
      <c r="H2245" s="11"/>
      <c r="I2245" s="11"/>
      <c r="J2245" s="11"/>
      <c r="K2245" s="11"/>
      <c r="L2245" s="11"/>
      <c r="M2245" s="11"/>
      <c r="N2245" s="11"/>
      <c r="O2245" s="11"/>
    </row>
    <row r="2246" spans="2:15" ht="11.25" x14ac:dyDescent="0.2">
      <c r="B2246" s="11"/>
      <c r="C2246" s="11"/>
      <c r="D2246" s="11"/>
      <c r="E2246" s="11"/>
      <c r="F2246" s="11"/>
      <c r="G2246" s="11"/>
      <c r="H2246" s="11"/>
      <c r="I2246" s="11"/>
      <c r="J2246" s="11"/>
      <c r="K2246" s="11"/>
      <c r="L2246" s="11"/>
      <c r="M2246" s="11"/>
      <c r="N2246" s="11"/>
      <c r="O2246" s="11"/>
    </row>
    <row r="2247" spans="2:15" ht="11.25" x14ac:dyDescent="0.2">
      <c r="B2247" s="11"/>
      <c r="C2247" s="11"/>
      <c r="D2247" s="11"/>
      <c r="E2247" s="11"/>
      <c r="F2247" s="11"/>
      <c r="G2247" s="11"/>
      <c r="H2247" s="11"/>
      <c r="I2247" s="11"/>
      <c r="J2247" s="11"/>
      <c r="K2247" s="11"/>
      <c r="L2247" s="11"/>
      <c r="M2247" s="11"/>
      <c r="N2247" s="11"/>
      <c r="O2247" s="11"/>
    </row>
    <row r="2248" spans="2:15" ht="11.25" x14ac:dyDescent="0.2">
      <c r="B2248" s="11"/>
      <c r="C2248" s="11"/>
      <c r="D2248" s="11"/>
      <c r="E2248" s="11"/>
      <c r="F2248" s="11"/>
      <c r="G2248" s="11"/>
      <c r="H2248" s="11"/>
      <c r="I2248" s="11"/>
      <c r="J2248" s="11"/>
      <c r="K2248" s="11"/>
      <c r="L2248" s="11"/>
      <c r="M2248" s="11"/>
      <c r="N2248" s="11"/>
      <c r="O2248" s="11"/>
    </row>
    <row r="2249" spans="2:15" ht="11.25" x14ac:dyDescent="0.2">
      <c r="B2249" s="11"/>
      <c r="C2249" s="11"/>
      <c r="D2249" s="11"/>
      <c r="E2249" s="11"/>
      <c r="F2249" s="11"/>
      <c r="G2249" s="11"/>
      <c r="H2249" s="11"/>
      <c r="I2249" s="11"/>
      <c r="J2249" s="11"/>
      <c r="K2249" s="11"/>
      <c r="L2249" s="11"/>
      <c r="M2249" s="11"/>
      <c r="N2249" s="11"/>
      <c r="O2249" s="11"/>
    </row>
    <row r="2250" spans="2:15" ht="11.25" x14ac:dyDescent="0.2">
      <c r="B2250" s="11"/>
      <c r="C2250" s="11"/>
      <c r="D2250" s="11"/>
      <c r="E2250" s="11"/>
      <c r="F2250" s="11"/>
      <c r="G2250" s="11"/>
      <c r="H2250" s="11"/>
      <c r="I2250" s="11"/>
      <c r="J2250" s="11"/>
      <c r="K2250" s="11"/>
      <c r="L2250" s="11"/>
      <c r="M2250" s="11"/>
      <c r="N2250" s="11"/>
      <c r="O2250" s="11"/>
    </row>
    <row r="2251" spans="2:15" ht="11.25" x14ac:dyDescent="0.2">
      <c r="B2251" s="11"/>
      <c r="C2251" s="11"/>
      <c r="D2251" s="11"/>
      <c r="E2251" s="11"/>
      <c r="F2251" s="11"/>
      <c r="G2251" s="11"/>
      <c r="H2251" s="11"/>
      <c r="I2251" s="11"/>
      <c r="J2251" s="11"/>
      <c r="K2251" s="11"/>
      <c r="L2251" s="11"/>
      <c r="M2251" s="11"/>
      <c r="N2251" s="11"/>
      <c r="O2251" s="11"/>
    </row>
    <row r="2252" spans="2:15" ht="11.25" x14ac:dyDescent="0.2">
      <c r="B2252" s="11"/>
      <c r="C2252" s="11"/>
      <c r="D2252" s="11"/>
      <c r="E2252" s="11"/>
      <c r="F2252" s="11"/>
      <c r="G2252" s="11"/>
      <c r="H2252" s="11"/>
      <c r="I2252" s="11"/>
      <c r="J2252" s="11"/>
      <c r="K2252" s="11"/>
      <c r="L2252" s="11"/>
      <c r="M2252" s="11"/>
      <c r="N2252" s="11"/>
      <c r="O2252" s="11"/>
    </row>
    <row r="2253" spans="2:15" ht="11.25" x14ac:dyDescent="0.2">
      <c r="B2253" s="11"/>
      <c r="C2253" s="11"/>
      <c r="D2253" s="11"/>
      <c r="E2253" s="11"/>
      <c r="F2253" s="11"/>
      <c r="G2253" s="11"/>
      <c r="H2253" s="11"/>
      <c r="I2253" s="11"/>
      <c r="J2253" s="11"/>
      <c r="K2253" s="11"/>
      <c r="L2253" s="11"/>
      <c r="M2253" s="11"/>
      <c r="N2253" s="11"/>
      <c r="O2253" s="11"/>
    </row>
    <row r="2254" spans="2:15" ht="11.25" x14ac:dyDescent="0.2">
      <c r="B2254" s="11"/>
      <c r="C2254" s="11"/>
      <c r="D2254" s="11"/>
      <c r="E2254" s="11"/>
      <c r="F2254" s="11"/>
      <c r="G2254" s="11"/>
      <c r="H2254" s="11"/>
      <c r="I2254" s="11"/>
      <c r="J2254" s="11"/>
      <c r="K2254" s="11"/>
      <c r="L2254" s="11"/>
      <c r="M2254" s="11"/>
      <c r="N2254" s="11"/>
      <c r="O2254" s="11"/>
    </row>
    <row r="2255" spans="2:15" ht="11.25" x14ac:dyDescent="0.2">
      <c r="B2255" s="11"/>
      <c r="C2255" s="11"/>
      <c r="D2255" s="11"/>
      <c r="E2255" s="11"/>
      <c r="F2255" s="11"/>
      <c r="G2255" s="11"/>
      <c r="H2255" s="11"/>
      <c r="I2255" s="11"/>
      <c r="J2255" s="11"/>
      <c r="K2255" s="11"/>
      <c r="L2255" s="11"/>
      <c r="M2255" s="11"/>
      <c r="N2255" s="11"/>
      <c r="O2255" s="11"/>
    </row>
    <row r="2256" spans="2:15" ht="11.25" x14ac:dyDescent="0.2">
      <c r="B2256" s="11"/>
      <c r="C2256" s="11"/>
      <c r="D2256" s="11"/>
      <c r="E2256" s="11"/>
      <c r="F2256" s="11"/>
      <c r="G2256" s="11"/>
      <c r="H2256" s="11"/>
      <c r="I2256" s="11"/>
      <c r="J2256" s="11"/>
      <c r="K2256" s="11"/>
      <c r="L2256" s="11"/>
      <c r="M2256" s="11"/>
      <c r="N2256" s="11"/>
      <c r="O2256" s="11"/>
    </row>
    <row r="2257" spans="2:15" ht="11.25" x14ac:dyDescent="0.2">
      <c r="B2257" s="11"/>
      <c r="C2257" s="11"/>
      <c r="D2257" s="11"/>
      <c r="E2257" s="11"/>
      <c r="F2257" s="11"/>
      <c r="G2257" s="11"/>
      <c r="H2257" s="11"/>
      <c r="I2257" s="11"/>
      <c r="J2257" s="11"/>
      <c r="K2257" s="11"/>
      <c r="L2257" s="11"/>
      <c r="M2257" s="11"/>
      <c r="N2257" s="11"/>
      <c r="O2257" s="11"/>
    </row>
    <row r="2258" spans="2:15" ht="11.25" x14ac:dyDescent="0.2">
      <c r="B2258" s="11"/>
      <c r="C2258" s="11"/>
      <c r="D2258" s="11"/>
      <c r="E2258" s="11"/>
      <c r="F2258" s="11"/>
      <c r="G2258" s="11"/>
      <c r="H2258" s="11"/>
      <c r="I2258" s="11"/>
      <c r="J2258" s="11"/>
      <c r="K2258" s="11"/>
      <c r="L2258" s="11"/>
      <c r="M2258" s="11"/>
      <c r="N2258" s="11"/>
      <c r="O2258" s="11"/>
    </row>
    <row r="2259" spans="2:15" ht="11.25" x14ac:dyDescent="0.2">
      <c r="B2259" s="11"/>
      <c r="C2259" s="11"/>
      <c r="D2259" s="11"/>
      <c r="E2259" s="11"/>
      <c r="F2259" s="11"/>
      <c r="G2259" s="11"/>
      <c r="H2259" s="11"/>
      <c r="I2259" s="11"/>
      <c r="J2259" s="11"/>
      <c r="K2259" s="11"/>
      <c r="L2259" s="11"/>
      <c r="M2259" s="11"/>
      <c r="N2259" s="11"/>
      <c r="O2259" s="11"/>
    </row>
    <row r="2260" spans="2:15" ht="11.25" x14ac:dyDescent="0.2">
      <c r="B2260" s="11"/>
      <c r="C2260" s="11"/>
      <c r="D2260" s="11"/>
      <c r="E2260" s="11"/>
      <c r="F2260" s="11"/>
      <c r="G2260" s="11"/>
      <c r="H2260" s="11"/>
      <c r="I2260" s="11"/>
      <c r="J2260" s="11"/>
      <c r="K2260" s="11"/>
      <c r="L2260" s="11"/>
      <c r="M2260" s="11"/>
      <c r="N2260" s="11"/>
      <c r="O2260" s="11"/>
    </row>
    <row r="2261" spans="2:15" ht="11.25" x14ac:dyDescent="0.2">
      <c r="B2261" s="11"/>
      <c r="C2261" s="11"/>
      <c r="D2261" s="11"/>
      <c r="E2261" s="11"/>
      <c r="F2261" s="11"/>
      <c r="G2261" s="11"/>
      <c r="H2261" s="11"/>
      <c r="I2261" s="11"/>
      <c r="J2261" s="11"/>
      <c r="K2261" s="11"/>
      <c r="L2261" s="11"/>
      <c r="M2261" s="11"/>
      <c r="N2261" s="11"/>
      <c r="O2261" s="11"/>
    </row>
    <row r="2262" spans="2:15" ht="11.25" x14ac:dyDescent="0.2">
      <c r="B2262" s="11"/>
      <c r="C2262" s="11"/>
      <c r="D2262" s="11"/>
      <c r="E2262" s="11"/>
      <c r="F2262" s="11"/>
      <c r="G2262" s="11"/>
      <c r="H2262" s="11"/>
      <c r="I2262" s="11"/>
      <c r="J2262" s="11"/>
      <c r="K2262" s="11"/>
      <c r="L2262" s="11"/>
      <c r="M2262" s="11"/>
      <c r="N2262" s="11"/>
      <c r="O2262" s="11"/>
    </row>
    <row r="2263" spans="2:15" ht="11.25" x14ac:dyDescent="0.2">
      <c r="B2263" s="11"/>
      <c r="C2263" s="11"/>
      <c r="D2263" s="11"/>
      <c r="E2263" s="11"/>
      <c r="F2263" s="11"/>
      <c r="G2263" s="11"/>
      <c r="H2263" s="11"/>
      <c r="I2263" s="11"/>
      <c r="J2263" s="11"/>
      <c r="K2263" s="11"/>
      <c r="L2263" s="11"/>
      <c r="M2263" s="11"/>
      <c r="N2263" s="11"/>
      <c r="O2263" s="11"/>
    </row>
    <row r="2264" spans="2:15" ht="11.25" x14ac:dyDescent="0.2">
      <c r="B2264" s="11"/>
      <c r="C2264" s="11"/>
      <c r="D2264" s="11"/>
      <c r="E2264" s="11"/>
      <c r="F2264" s="11"/>
      <c r="G2264" s="11"/>
      <c r="H2264" s="11"/>
      <c r="I2264" s="11"/>
      <c r="J2264" s="11"/>
      <c r="K2264" s="11"/>
      <c r="L2264" s="11"/>
      <c r="M2264" s="11"/>
      <c r="N2264" s="11"/>
      <c r="O2264" s="11"/>
    </row>
    <row r="2265" spans="2:15" ht="11.25" x14ac:dyDescent="0.2">
      <c r="B2265" s="11"/>
      <c r="C2265" s="11"/>
      <c r="D2265" s="11"/>
      <c r="E2265" s="11"/>
      <c r="F2265" s="11"/>
      <c r="G2265" s="11"/>
      <c r="H2265" s="11"/>
      <c r="I2265" s="11"/>
      <c r="J2265" s="11"/>
      <c r="K2265" s="11"/>
      <c r="L2265" s="11"/>
      <c r="M2265" s="11"/>
      <c r="N2265" s="11"/>
      <c r="O2265" s="11"/>
    </row>
    <row r="2266" spans="2:15" ht="11.25" x14ac:dyDescent="0.2">
      <c r="B2266" s="11"/>
      <c r="C2266" s="11"/>
      <c r="D2266" s="11"/>
      <c r="E2266" s="11"/>
      <c r="F2266" s="11"/>
      <c r="G2266" s="11"/>
      <c r="H2266" s="11"/>
      <c r="I2266" s="11"/>
      <c r="J2266" s="11"/>
      <c r="K2266" s="11"/>
      <c r="L2266" s="11"/>
      <c r="M2266" s="11"/>
      <c r="N2266" s="11"/>
      <c r="O2266" s="11"/>
    </row>
    <row r="2267" spans="2:15" ht="11.25" x14ac:dyDescent="0.2">
      <c r="B2267" s="11"/>
      <c r="C2267" s="11"/>
      <c r="D2267" s="11"/>
      <c r="E2267" s="11"/>
      <c r="F2267" s="11"/>
      <c r="G2267" s="11"/>
      <c r="H2267" s="11"/>
      <c r="I2267" s="11"/>
      <c r="J2267" s="11"/>
      <c r="K2267" s="11"/>
      <c r="L2267" s="11"/>
      <c r="M2267" s="11"/>
      <c r="N2267" s="11"/>
      <c r="O2267" s="11"/>
    </row>
    <row r="2268" spans="2:15" ht="11.25" x14ac:dyDescent="0.2">
      <c r="B2268" s="11"/>
      <c r="C2268" s="11"/>
      <c r="D2268" s="11"/>
      <c r="E2268" s="11"/>
      <c r="F2268" s="11"/>
      <c r="G2268" s="11"/>
      <c r="H2268" s="11"/>
      <c r="I2268" s="11"/>
      <c r="J2268" s="11"/>
      <c r="K2268" s="11"/>
      <c r="L2268" s="11"/>
      <c r="M2268" s="11"/>
      <c r="N2268" s="11"/>
      <c r="O2268" s="11"/>
    </row>
    <row r="2269" spans="2:15" ht="11.25" x14ac:dyDescent="0.2">
      <c r="B2269" s="11"/>
      <c r="C2269" s="11"/>
      <c r="D2269" s="11"/>
      <c r="E2269" s="11"/>
      <c r="F2269" s="11"/>
      <c r="G2269" s="11"/>
      <c r="H2269" s="11"/>
      <c r="I2269" s="11"/>
      <c r="J2269" s="11"/>
      <c r="K2269" s="11"/>
      <c r="L2269" s="11"/>
      <c r="M2269" s="11"/>
      <c r="N2269" s="11"/>
      <c r="O2269" s="11"/>
    </row>
    <row r="2270" spans="2:15" ht="11.25" x14ac:dyDescent="0.2">
      <c r="B2270" s="11"/>
      <c r="C2270" s="11"/>
      <c r="D2270" s="11"/>
      <c r="E2270" s="11"/>
      <c r="F2270" s="11"/>
      <c r="G2270" s="11"/>
      <c r="H2270" s="11"/>
      <c r="I2270" s="11"/>
      <c r="J2270" s="11"/>
      <c r="K2270" s="11"/>
      <c r="L2270" s="11"/>
      <c r="M2270" s="11"/>
      <c r="N2270" s="11"/>
      <c r="O2270" s="11"/>
    </row>
    <row r="2271" spans="2:15" ht="11.25" x14ac:dyDescent="0.2">
      <c r="B2271" s="11"/>
      <c r="C2271" s="11"/>
      <c r="D2271" s="11"/>
      <c r="E2271" s="11"/>
      <c r="F2271" s="11"/>
      <c r="G2271" s="11"/>
      <c r="H2271" s="11"/>
      <c r="I2271" s="11"/>
      <c r="J2271" s="11"/>
      <c r="K2271" s="11"/>
      <c r="L2271" s="11"/>
      <c r="M2271" s="11"/>
      <c r="N2271" s="11"/>
      <c r="O2271" s="11"/>
    </row>
    <row r="2272" spans="2:15" ht="11.25" x14ac:dyDescent="0.2">
      <c r="B2272" s="11"/>
      <c r="C2272" s="11"/>
      <c r="D2272" s="11"/>
      <c r="E2272" s="11"/>
      <c r="F2272" s="11"/>
      <c r="G2272" s="11"/>
      <c r="H2272" s="11"/>
      <c r="I2272" s="11"/>
      <c r="J2272" s="11"/>
      <c r="K2272" s="11"/>
      <c r="L2272" s="11"/>
      <c r="M2272" s="11"/>
      <c r="N2272" s="11"/>
      <c r="O2272" s="11"/>
    </row>
    <row r="2273" spans="2:15" ht="11.25" x14ac:dyDescent="0.2">
      <c r="B2273" s="11"/>
      <c r="C2273" s="11"/>
      <c r="D2273" s="11"/>
      <c r="E2273" s="11"/>
      <c r="F2273" s="11"/>
      <c r="G2273" s="11"/>
      <c r="H2273" s="11"/>
      <c r="I2273" s="11"/>
      <c r="J2273" s="11"/>
      <c r="K2273" s="11"/>
      <c r="L2273" s="11"/>
      <c r="M2273" s="11"/>
      <c r="N2273" s="11"/>
      <c r="O2273" s="11"/>
    </row>
    <row r="2274" spans="2:15" ht="11.25" x14ac:dyDescent="0.2">
      <c r="B2274" s="11"/>
      <c r="C2274" s="11"/>
      <c r="D2274" s="11"/>
      <c r="E2274" s="11"/>
      <c r="F2274" s="11"/>
      <c r="G2274" s="11"/>
      <c r="H2274" s="11"/>
      <c r="I2274" s="11"/>
      <c r="J2274" s="11"/>
      <c r="K2274" s="11"/>
      <c r="L2274" s="11"/>
      <c r="M2274" s="11"/>
      <c r="N2274" s="11"/>
      <c r="O2274" s="11"/>
    </row>
    <row r="2275" spans="2:15" ht="11.25" x14ac:dyDescent="0.2">
      <c r="B2275" s="11"/>
      <c r="C2275" s="11"/>
      <c r="D2275" s="11"/>
      <c r="E2275" s="11"/>
      <c r="F2275" s="11"/>
      <c r="G2275" s="11"/>
      <c r="H2275" s="11"/>
      <c r="I2275" s="11"/>
      <c r="J2275" s="11"/>
      <c r="K2275" s="11"/>
      <c r="L2275" s="11"/>
      <c r="M2275" s="11"/>
      <c r="N2275" s="11"/>
      <c r="O2275" s="11"/>
    </row>
    <row r="2276" spans="2:15" ht="11.25" x14ac:dyDescent="0.2">
      <c r="B2276" s="11"/>
      <c r="C2276" s="11"/>
      <c r="D2276" s="11"/>
      <c r="E2276" s="11"/>
      <c r="F2276" s="11"/>
      <c r="G2276" s="11"/>
      <c r="H2276" s="11"/>
      <c r="I2276" s="11"/>
      <c r="J2276" s="11"/>
      <c r="K2276" s="11"/>
      <c r="L2276" s="11"/>
      <c r="M2276" s="11"/>
      <c r="N2276" s="11"/>
      <c r="O2276" s="11"/>
    </row>
    <row r="2277" spans="2:15" ht="11.25" x14ac:dyDescent="0.2">
      <c r="B2277" s="11"/>
      <c r="C2277" s="11"/>
      <c r="D2277" s="11"/>
      <c r="E2277" s="11"/>
      <c r="F2277" s="11"/>
      <c r="G2277" s="11"/>
      <c r="H2277" s="11"/>
      <c r="I2277" s="11"/>
      <c r="J2277" s="11"/>
      <c r="K2277" s="11"/>
      <c r="L2277" s="11"/>
      <c r="M2277" s="11"/>
      <c r="N2277" s="11"/>
      <c r="O2277" s="11"/>
    </row>
    <row r="2278" spans="2:15" ht="11.25" x14ac:dyDescent="0.2">
      <c r="B2278" s="11"/>
      <c r="C2278" s="11"/>
      <c r="D2278" s="11"/>
      <c r="E2278" s="11"/>
      <c r="F2278" s="11"/>
      <c r="G2278" s="11"/>
      <c r="H2278" s="11"/>
      <c r="I2278" s="11"/>
      <c r="J2278" s="11"/>
      <c r="K2278" s="11"/>
      <c r="L2278" s="11"/>
      <c r="M2278" s="11"/>
      <c r="N2278" s="11"/>
      <c r="O2278" s="11"/>
    </row>
    <row r="2279" spans="2:15" ht="11.25" x14ac:dyDescent="0.2">
      <c r="B2279" s="11"/>
      <c r="C2279" s="11"/>
      <c r="D2279" s="11"/>
      <c r="E2279" s="11"/>
      <c r="F2279" s="11"/>
      <c r="G2279" s="11"/>
      <c r="H2279" s="11"/>
      <c r="I2279" s="11"/>
      <c r="J2279" s="11"/>
      <c r="K2279" s="11"/>
      <c r="L2279" s="11"/>
      <c r="M2279" s="11"/>
      <c r="N2279" s="11"/>
      <c r="O2279" s="11"/>
    </row>
    <row r="2280" spans="2:15" ht="11.25" x14ac:dyDescent="0.2">
      <c r="B2280" s="11"/>
      <c r="C2280" s="11"/>
      <c r="D2280" s="11"/>
      <c r="E2280" s="11"/>
      <c r="F2280" s="11"/>
      <c r="G2280" s="11"/>
      <c r="H2280" s="11"/>
      <c r="I2280" s="11"/>
      <c r="J2280" s="11"/>
      <c r="K2280" s="11"/>
      <c r="L2280" s="11"/>
      <c r="M2280" s="11"/>
      <c r="N2280" s="11"/>
      <c r="O2280" s="11"/>
    </row>
    <row r="2281" spans="2:15" ht="11.25" x14ac:dyDescent="0.2">
      <c r="B2281" s="11"/>
      <c r="C2281" s="11"/>
      <c r="D2281" s="11"/>
      <c r="E2281" s="11"/>
      <c r="F2281" s="11"/>
      <c r="G2281" s="11"/>
      <c r="H2281" s="11"/>
      <c r="I2281" s="11"/>
      <c r="J2281" s="11"/>
      <c r="K2281" s="11"/>
      <c r="L2281" s="11"/>
      <c r="M2281" s="11"/>
      <c r="N2281" s="11"/>
      <c r="O2281" s="11"/>
    </row>
    <row r="2282" spans="2:15" ht="11.25" x14ac:dyDescent="0.2">
      <c r="B2282" s="11"/>
      <c r="C2282" s="11"/>
      <c r="D2282" s="11"/>
      <c r="E2282" s="11"/>
      <c r="F2282" s="11"/>
      <c r="G2282" s="11"/>
      <c r="H2282" s="11"/>
      <c r="I2282" s="11"/>
      <c r="J2282" s="11"/>
      <c r="K2282" s="11"/>
      <c r="L2282" s="11"/>
      <c r="M2282" s="11"/>
      <c r="N2282" s="11"/>
      <c r="O2282" s="11"/>
    </row>
    <row r="2283" spans="2:15" ht="11.25" x14ac:dyDescent="0.2">
      <c r="B2283" s="11"/>
      <c r="C2283" s="11"/>
      <c r="D2283" s="11"/>
      <c r="E2283" s="11"/>
      <c r="F2283" s="11"/>
      <c r="G2283" s="11"/>
      <c r="H2283" s="11"/>
      <c r="I2283" s="11"/>
      <c r="J2283" s="11"/>
      <c r="K2283" s="11"/>
      <c r="L2283" s="11"/>
      <c r="M2283" s="11"/>
      <c r="N2283" s="11"/>
      <c r="O2283" s="11"/>
    </row>
    <row r="2284" spans="2:15" ht="11.25" x14ac:dyDescent="0.2">
      <c r="B2284" s="11"/>
      <c r="C2284" s="11"/>
      <c r="D2284" s="11"/>
      <c r="E2284" s="11"/>
      <c r="F2284" s="11"/>
      <c r="G2284" s="11"/>
      <c r="H2284" s="11"/>
      <c r="I2284" s="11"/>
      <c r="J2284" s="11"/>
      <c r="K2284" s="11"/>
      <c r="L2284" s="11"/>
      <c r="M2284" s="11"/>
      <c r="N2284" s="11"/>
      <c r="O2284" s="11"/>
    </row>
    <row r="2285" spans="2:15" ht="11.25" x14ac:dyDescent="0.2">
      <c r="B2285" s="11"/>
      <c r="C2285" s="11"/>
      <c r="D2285" s="11"/>
      <c r="E2285" s="11"/>
      <c r="F2285" s="11"/>
      <c r="G2285" s="11"/>
      <c r="H2285" s="11"/>
      <c r="I2285" s="11"/>
      <c r="J2285" s="11"/>
      <c r="K2285" s="11"/>
      <c r="L2285" s="11"/>
      <c r="M2285" s="11"/>
      <c r="N2285" s="11"/>
      <c r="O2285" s="11"/>
    </row>
    <row r="2286" spans="2:15" ht="11.25" x14ac:dyDescent="0.2">
      <c r="B2286" s="11"/>
      <c r="C2286" s="11"/>
      <c r="D2286" s="11"/>
      <c r="E2286" s="11"/>
      <c r="F2286" s="11"/>
      <c r="G2286" s="11"/>
      <c r="H2286" s="11"/>
      <c r="I2286" s="11"/>
      <c r="J2286" s="11"/>
      <c r="K2286" s="11"/>
      <c r="L2286" s="11"/>
      <c r="M2286" s="11"/>
      <c r="N2286" s="11"/>
      <c r="O2286" s="11"/>
    </row>
    <row r="2287" spans="2:15" ht="11.25" x14ac:dyDescent="0.2">
      <c r="B2287" s="11"/>
      <c r="C2287" s="11"/>
      <c r="D2287" s="11"/>
      <c r="E2287" s="11"/>
      <c r="F2287" s="11"/>
      <c r="G2287" s="11"/>
      <c r="H2287" s="11"/>
      <c r="I2287" s="11"/>
      <c r="J2287" s="11"/>
      <c r="K2287" s="11"/>
      <c r="L2287" s="11"/>
      <c r="M2287" s="11"/>
      <c r="N2287" s="11"/>
      <c r="O2287" s="11"/>
    </row>
    <row r="2288" spans="2:15" ht="11.25" x14ac:dyDescent="0.2">
      <c r="B2288" s="11"/>
      <c r="C2288" s="11"/>
      <c r="D2288" s="11"/>
      <c r="E2288" s="11"/>
      <c r="F2288" s="11"/>
      <c r="G2288" s="11"/>
      <c r="H2288" s="11"/>
      <c r="I2288" s="11"/>
      <c r="J2288" s="11"/>
      <c r="K2288" s="11"/>
      <c r="L2288" s="11"/>
      <c r="M2288" s="11"/>
      <c r="N2288" s="11"/>
      <c r="O2288" s="11"/>
    </row>
    <row r="2289" spans="2:15" ht="11.25" x14ac:dyDescent="0.2">
      <c r="B2289" s="11"/>
      <c r="C2289" s="11"/>
      <c r="D2289" s="11"/>
      <c r="E2289" s="11"/>
      <c r="F2289" s="11"/>
      <c r="G2289" s="11"/>
      <c r="H2289" s="11"/>
      <c r="I2289" s="11"/>
      <c r="J2289" s="11"/>
      <c r="K2289" s="11"/>
      <c r="L2289" s="11"/>
      <c r="M2289" s="11"/>
      <c r="N2289" s="11"/>
      <c r="O2289" s="11"/>
    </row>
    <row r="2290" spans="2:15" ht="11.25" x14ac:dyDescent="0.2">
      <c r="B2290" s="11"/>
      <c r="C2290" s="11"/>
      <c r="D2290" s="11"/>
      <c r="E2290" s="11"/>
      <c r="F2290" s="11"/>
      <c r="G2290" s="11"/>
      <c r="H2290" s="11"/>
      <c r="I2290" s="11"/>
      <c r="J2290" s="11"/>
      <c r="K2290" s="11"/>
      <c r="L2290" s="11"/>
      <c r="M2290" s="11"/>
      <c r="N2290" s="11"/>
      <c r="O2290" s="11"/>
    </row>
    <row r="2291" spans="2:15" ht="11.25" x14ac:dyDescent="0.2">
      <c r="B2291" s="11"/>
      <c r="C2291" s="11"/>
      <c r="D2291" s="11"/>
      <c r="E2291" s="11"/>
      <c r="F2291" s="11"/>
      <c r="G2291" s="11"/>
      <c r="H2291" s="11"/>
      <c r="I2291" s="11"/>
      <c r="J2291" s="11"/>
      <c r="K2291" s="11"/>
      <c r="L2291" s="11"/>
      <c r="M2291" s="11"/>
      <c r="N2291" s="11"/>
      <c r="O2291" s="11"/>
    </row>
    <row r="2292" spans="2:15" ht="11.25" x14ac:dyDescent="0.2">
      <c r="B2292" s="11"/>
      <c r="C2292" s="11"/>
      <c r="D2292" s="11"/>
      <c r="E2292" s="11"/>
      <c r="F2292" s="11"/>
      <c r="G2292" s="11"/>
      <c r="H2292" s="11"/>
      <c r="I2292" s="11"/>
      <c r="J2292" s="11"/>
      <c r="K2292" s="11"/>
      <c r="L2292" s="11"/>
      <c r="M2292" s="11"/>
      <c r="N2292" s="11"/>
      <c r="O2292" s="11"/>
    </row>
    <row r="2293" spans="2:15" ht="11.25" x14ac:dyDescent="0.2">
      <c r="B2293" s="11"/>
      <c r="C2293" s="11"/>
      <c r="D2293" s="11"/>
      <c r="E2293" s="11"/>
      <c r="F2293" s="11"/>
      <c r="G2293" s="11"/>
      <c r="H2293" s="11"/>
      <c r="I2293" s="11"/>
      <c r="J2293" s="11"/>
      <c r="K2293" s="11"/>
      <c r="L2293" s="11"/>
      <c r="M2293" s="11"/>
      <c r="N2293" s="11"/>
      <c r="O2293" s="11"/>
    </row>
    <row r="2294" spans="2:15" ht="11.25" x14ac:dyDescent="0.2">
      <c r="B2294" s="11"/>
      <c r="C2294" s="11"/>
      <c r="D2294" s="11"/>
      <c r="E2294" s="11"/>
      <c r="F2294" s="11"/>
      <c r="G2294" s="11"/>
      <c r="H2294" s="11"/>
      <c r="I2294" s="11"/>
      <c r="J2294" s="11"/>
      <c r="K2294" s="11"/>
      <c r="L2294" s="11"/>
      <c r="M2294" s="11"/>
      <c r="N2294" s="11"/>
      <c r="O2294" s="11"/>
    </row>
    <row r="2295" spans="2:15" ht="11.25" x14ac:dyDescent="0.2">
      <c r="B2295" s="11"/>
      <c r="C2295" s="11"/>
      <c r="D2295" s="11"/>
      <c r="E2295" s="11"/>
      <c r="F2295" s="11"/>
      <c r="G2295" s="11"/>
      <c r="H2295" s="11"/>
      <c r="I2295" s="11"/>
      <c r="J2295" s="11"/>
      <c r="K2295" s="11"/>
      <c r="L2295" s="11"/>
      <c r="M2295" s="11"/>
      <c r="N2295" s="11"/>
      <c r="O2295" s="11"/>
    </row>
    <row r="2296" spans="2:15" ht="11.25" x14ac:dyDescent="0.2">
      <c r="B2296" s="11"/>
      <c r="C2296" s="11"/>
      <c r="D2296" s="11"/>
      <c r="E2296" s="11"/>
      <c r="F2296" s="11"/>
      <c r="G2296" s="11"/>
      <c r="H2296" s="11"/>
      <c r="I2296" s="11"/>
      <c r="J2296" s="11"/>
      <c r="K2296" s="11"/>
      <c r="L2296" s="11"/>
      <c r="M2296" s="11"/>
      <c r="N2296" s="11"/>
      <c r="O2296" s="11"/>
    </row>
    <row r="2297" spans="2:15" ht="11.25" x14ac:dyDescent="0.2">
      <c r="B2297" s="11"/>
      <c r="C2297" s="11"/>
      <c r="D2297" s="11"/>
      <c r="E2297" s="11"/>
      <c r="F2297" s="11"/>
      <c r="G2297" s="11"/>
      <c r="H2297" s="11"/>
      <c r="I2297" s="11"/>
      <c r="J2297" s="11"/>
      <c r="K2297" s="11"/>
      <c r="L2297" s="11"/>
      <c r="M2297" s="11"/>
      <c r="N2297" s="11"/>
      <c r="O2297" s="11"/>
    </row>
    <row r="2298" spans="2:15" ht="11.25" x14ac:dyDescent="0.2">
      <c r="B2298" s="11"/>
      <c r="C2298" s="11"/>
      <c r="D2298" s="11"/>
      <c r="E2298" s="11"/>
      <c r="F2298" s="11"/>
      <c r="G2298" s="11"/>
      <c r="H2298" s="11"/>
      <c r="I2298" s="11"/>
      <c r="J2298" s="11"/>
      <c r="K2298" s="11"/>
      <c r="L2298" s="11"/>
      <c r="M2298" s="11"/>
      <c r="N2298" s="11"/>
      <c r="O2298" s="11"/>
    </row>
    <row r="2299" spans="2:15" ht="11.25" x14ac:dyDescent="0.2">
      <c r="B2299" s="11"/>
      <c r="C2299" s="11"/>
      <c r="D2299" s="11"/>
      <c r="E2299" s="11"/>
      <c r="F2299" s="11"/>
      <c r="G2299" s="11"/>
      <c r="H2299" s="11"/>
      <c r="I2299" s="11"/>
      <c r="J2299" s="11"/>
      <c r="K2299" s="11"/>
      <c r="L2299" s="11"/>
      <c r="M2299" s="11"/>
      <c r="N2299" s="11"/>
      <c r="O2299" s="11"/>
    </row>
    <row r="2300" spans="2:15" ht="11.25" x14ac:dyDescent="0.2">
      <c r="B2300" s="11"/>
      <c r="C2300" s="11"/>
      <c r="D2300" s="11"/>
      <c r="E2300" s="11"/>
      <c r="F2300" s="11"/>
      <c r="G2300" s="11"/>
      <c r="H2300" s="11"/>
      <c r="I2300" s="11"/>
      <c r="J2300" s="11"/>
      <c r="K2300" s="11"/>
      <c r="L2300" s="11"/>
      <c r="M2300" s="11"/>
      <c r="N2300" s="11"/>
      <c r="O2300" s="11"/>
    </row>
    <row r="2301" spans="2:15" ht="11.25" x14ac:dyDescent="0.2">
      <c r="B2301" s="11"/>
      <c r="C2301" s="11"/>
      <c r="D2301" s="11"/>
      <c r="E2301" s="11"/>
      <c r="F2301" s="11"/>
      <c r="G2301" s="11"/>
      <c r="H2301" s="11"/>
      <c r="I2301" s="11"/>
      <c r="J2301" s="11"/>
      <c r="K2301" s="11"/>
      <c r="L2301" s="11"/>
      <c r="M2301" s="11"/>
      <c r="N2301" s="11"/>
      <c r="O2301" s="11"/>
    </row>
    <row r="2302" spans="2:15" ht="11.25" x14ac:dyDescent="0.2">
      <c r="B2302" s="11"/>
      <c r="C2302" s="11"/>
      <c r="D2302" s="11"/>
      <c r="E2302" s="11"/>
      <c r="F2302" s="11"/>
      <c r="G2302" s="11"/>
      <c r="H2302" s="11"/>
      <c r="I2302" s="11"/>
      <c r="J2302" s="11"/>
      <c r="K2302" s="11"/>
      <c r="L2302" s="11"/>
      <c r="M2302" s="11"/>
      <c r="N2302" s="11"/>
      <c r="O2302" s="11"/>
    </row>
    <row r="2303" spans="2:15" ht="11.25" x14ac:dyDescent="0.2">
      <c r="B2303" s="11"/>
      <c r="C2303" s="11"/>
      <c r="D2303" s="11"/>
      <c r="E2303" s="11"/>
      <c r="F2303" s="11"/>
      <c r="G2303" s="11"/>
      <c r="H2303" s="11"/>
      <c r="I2303" s="11"/>
      <c r="J2303" s="11"/>
      <c r="K2303" s="11"/>
      <c r="L2303" s="11"/>
      <c r="M2303" s="11"/>
      <c r="N2303" s="11"/>
      <c r="O2303" s="11"/>
    </row>
    <row r="2304" spans="2:15" ht="11.25" x14ac:dyDescent="0.2">
      <c r="B2304" s="11"/>
      <c r="C2304" s="11"/>
      <c r="D2304" s="11"/>
      <c r="E2304" s="11"/>
      <c r="F2304" s="11"/>
      <c r="G2304" s="11"/>
      <c r="H2304" s="11"/>
      <c r="I2304" s="11"/>
      <c r="J2304" s="11"/>
      <c r="K2304" s="11"/>
      <c r="L2304" s="11"/>
      <c r="M2304" s="11"/>
      <c r="N2304" s="11"/>
      <c r="O2304" s="11"/>
    </row>
    <row r="2305" spans="2:15" ht="11.25" x14ac:dyDescent="0.2">
      <c r="B2305" s="11"/>
      <c r="C2305" s="11"/>
      <c r="D2305" s="11"/>
      <c r="E2305" s="11"/>
      <c r="F2305" s="11"/>
      <c r="G2305" s="11"/>
      <c r="H2305" s="11"/>
      <c r="I2305" s="11"/>
      <c r="J2305" s="11"/>
      <c r="K2305" s="11"/>
      <c r="L2305" s="11"/>
      <c r="M2305" s="11"/>
      <c r="N2305" s="11"/>
      <c r="O2305" s="11"/>
    </row>
    <row r="2306" spans="2:15" ht="11.25" x14ac:dyDescent="0.2">
      <c r="B2306" s="11"/>
      <c r="C2306" s="11"/>
      <c r="D2306" s="11"/>
      <c r="E2306" s="11"/>
      <c r="F2306" s="11"/>
      <c r="G2306" s="11"/>
      <c r="H2306" s="11"/>
      <c r="I2306" s="11"/>
      <c r="J2306" s="11"/>
      <c r="K2306" s="11"/>
      <c r="L2306" s="11"/>
      <c r="M2306" s="11"/>
      <c r="N2306" s="11"/>
      <c r="O2306" s="11"/>
    </row>
    <row r="2307" spans="2:15" ht="11.25" x14ac:dyDescent="0.2">
      <c r="B2307" s="11"/>
      <c r="C2307" s="11"/>
      <c r="D2307" s="11"/>
      <c r="E2307" s="11"/>
      <c r="F2307" s="11"/>
      <c r="G2307" s="11"/>
      <c r="H2307" s="11"/>
      <c r="I2307" s="11"/>
      <c r="J2307" s="11"/>
      <c r="K2307" s="11"/>
      <c r="L2307" s="11"/>
      <c r="M2307" s="11"/>
      <c r="N2307" s="11"/>
      <c r="O2307" s="11"/>
    </row>
    <row r="2308" spans="2:15" ht="11.25" x14ac:dyDescent="0.2">
      <c r="B2308" s="11"/>
      <c r="C2308" s="11"/>
      <c r="D2308" s="11"/>
      <c r="E2308" s="11"/>
      <c r="F2308" s="11"/>
      <c r="G2308" s="11"/>
      <c r="H2308" s="11"/>
      <c r="I2308" s="11"/>
      <c r="J2308" s="11"/>
      <c r="K2308" s="11"/>
      <c r="L2308" s="11"/>
      <c r="M2308" s="11"/>
      <c r="N2308" s="11"/>
      <c r="O2308" s="11"/>
    </row>
    <row r="2309" spans="2:15" ht="11.25" x14ac:dyDescent="0.2">
      <c r="B2309" s="11"/>
      <c r="C2309" s="11"/>
      <c r="D2309" s="11"/>
      <c r="E2309" s="11"/>
      <c r="F2309" s="11"/>
      <c r="G2309" s="11"/>
      <c r="H2309" s="11"/>
      <c r="I2309" s="11"/>
      <c r="J2309" s="11"/>
      <c r="K2309" s="11"/>
      <c r="L2309" s="11"/>
      <c r="M2309" s="11"/>
      <c r="N2309" s="11"/>
      <c r="O2309" s="11"/>
    </row>
    <row r="2310" spans="2:15" ht="11.25" x14ac:dyDescent="0.2">
      <c r="B2310" s="11"/>
      <c r="C2310" s="11"/>
      <c r="D2310" s="11"/>
      <c r="E2310" s="11"/>
      <c r="F2310" s="11"/>
      <c r="G2310" s="11"/>
      <c r="H2310" s="11"/>
      <c r="I2310" s="11"/>
      <c r="J2310" s="11"/>
      <c r="K2310" s="11"/>
      <c r="L2310" s="11"/>
      <c r="M2310" s="11"/>
      <c r="N2310" s="11"/>
      <c r="O2310" s="11"/>
    </row>
    <row r="2311" spans="2:15" ht="11.25" x14ac:dyDescent="0.2">
      <c r="B2311" s="11"/>
      <c r="C2311" s="11"/>
      <c r="D2311" s="11"/>
      <c r="E2311" s="11"/>
      <c r="F2311" s="11"/>
      <c r="G2311" s="11"/>
      <c r="H2311" s="11"/>
      <c r="I2311" s="11"/>
      <c r="J2311" s="11"/>
      <c r="K2311" s="11"/>
      <c r="L2311" s="11"/>
      <c r="M2311" s="11"/>
      <c r="N2311" s="11"/>
      <c r="O2311" s="11"/>
    </row>
    <row r="2312" spans="2:15" ht="11.25" x14ac:dyDescent="0.2">
      <c r="B2312" s="11"/>
      <c r="C2312" s="11"/>
      <c r="D2312" s="11"/>
      <c r="E2312" s="11"/>
      <c r="F2312" s="11"/>
      <c r="G2312" s="11"/>
      <c r="H2312" s="11"/>
      <c r="I2312" s="11"/>
      <c r="J2312" s="11"/>
      <c r="K2312" s="11"/>
      <c r="L2312" s="11"/>
      <c r="M2312" s="11"/>
      <c r="N2312" s="11"/>
      <c r="O2312" s="11"/>
    </row>
    <row r="2313" spans="2:15" ht="11.25" x14ac:dyDescent="0.2">
      <c r="B2313" s="11"/>
      <c r="C2313" s="11"/>
      <c r="D2313" s="11"/>
      <c r="E2313" s="11"/>
      <c r="F2313" s="11"/>
      <c r="G2313" s="11"/>
      <c r="H2313" s="11"/>
      <c r="I2313" s="11"/>
      <c r="J2313" s="11"/>
      <c r="K2313" s="11"/>
      <c r="L2313" s="11"/>
      <c r="M2313" s="11"/>
      <c r="N2313" s="11"/>
      <c r="O2313" s="11"/>
    </row>
    <row r="2314" spans="2:15" ht="11.25" x14ac:dyDescent="0.2">
      <c r="B2314" s="11"/>
      <c r="C2314" s="11"/>
      <c r="D2314" s="11"/>
      <c r="E2314" s="11"/>
      <c r="F2314" s="11"/>
      <c r="G2314" s="11"/>
      <c r="H2314" s="11"/>
      <c r="I2314" s="11"/>
      <c r="J2314" s="11"/>
      <c r="K2314" s="11"/>
      <c r="L2314" s="11"/>
      <c r="M2314" s="11"/>
      <c r="N2314" s="11"/>
      <c r="O2314" s="11"/>
    </row>
    <row r="2315" spans="2:15" ht="11.25" x14ac:dyDescent="0.2">
      <c r="B2315" s="11"/>
      <c r="C2315" s="11"/>
      <c r="D2315" s="11"/>
      <c r="E2315" s="11"/>
      <c r="F2315" s="11"/>
      <c r="G2315" s="11"/>
      <c r="H2315" s="11"/>
      <c r="I2315" s="11"/>
      <c r="J2315" s="11"/>
      <c r="K2315" s="11"/>
      <c r="L2315" s="11"/>
      <c r="M2315" s="11"/>
      <c r="N2315" s="11"/>
      <c r="O2315" s="11"/>
    </row>
    <row r="2316" spans="2:15" ht="11.25" x14ac:dyDescent="0.2">
      <c r="B2316" s="11"/>
      <c r="C2316" s="11"/>
      <c r="D2316" s="11"/>
      <c r="E2316" s="11"/>
      <c r="F2316" s="11"/>
      <c r="G2316" s="11"/>
      <c r="H2316" s="11"/>
      <c r="I2316" s="11"/>
      <c r="J2316" s="11"/>
      <c r="K2316" s="11"/>
      <c r="L2316" s="11"/>
      <c r="M2316" s="11"/>
      <c r="N2316" s="11"/>
      <c r="O2316" s="11"/>
    </row>
    <row r="2317" spans="2:15" ht="11.25" x14ac:dyDescent="0.2">
      <c r="B2317" s="11"/>
      <c r="C2317" s="11"/>
      <c r="D2317" s="11"/>
      <c r="E2317" s="11"/>
      <c r="F2317" s="11"/>
      <c r="G2317" s="11"/>
      <c r="H2317" s="11"/>
      <c r="I2317" s="11"/>
      <c r="J2317" s="11"/>
      <c r="K2317" s="11"/>
      <c r="L2317" s="11"/>
      <c r="M2317" s="11"/>
      <c r="N2317" s="11"/>
      <c r="O2317" s="11"/>
    </row>
    <row r="2318" spans="2:15" ht="11.25" x14ac:dyDescent="0.2">
      <c r="B2318" s="11"/>
      <c r="C2318" s="11"/>
      <c r="D2318" s="11"/>
      <c r="E2318" s="11"/>
      <c r="F2318" s="11"/>
      <c r="G2318" s="11"/>
      <c r="H2318" s="11"/>
      <c r="I2318" s="11"/>
      <c r="J2318" s="11"/>
      <c r="K2318" s="11"/>
      <c r="L2318" s="11"/>
      <c r="M2318" s="11"/>
      <c r="N2318" s="11"/>
      <c r="O2318" s="11"/>
    </row>
    <row r="2319" spans="2:15" ht="11.25" x14ac:dyDescent="0.2">
      <c r="B2319" s="11"/>
      <c r="C2319" s="11"/>
      <c r="D2319" s="11"/>
      <c r="E2319" s="11"/>
      <c r="F2319" s="11"/>
      <c r="G2319" s="11"/>
      <c r="H2319" s="11"/>
      <c r="I2319" s="11"/>
      <c r="J2319" s="11"/>
      <c r="K2319" s="11"/>
      <c r="L2319" s="11"/>
      <c r="M2319" s="11"/>
      <c r="N2319" s="11"/>
      <c r="O2319" s="11"/>
    </row>
    <row r="2320" spans="2:15" ht="11.25" x14ac:dyDescent="0.2">
      <c r="B2320" s="11"/>
      <c r="C2320" s="11"/>
      <c r="D2320" s="11"/>
      <c r="E2320" s="11"/>
      <c r="F2320" s="11"/>
      <c r="G2320" s="11"/>
      <c r="H2320" s="11"/>
      <c r="I2320" s="11"/>
      <c r="J2320" s="11"/>
      <c r="K2320" s="11"/>
      <c r="L2320" s="11"/>
      <c r="M2320" s="11"/>
      <c r="N2320" s="11"/>
      <c r="O2320" s="11"/>
    </row>
    <row r="2321" spans="2:15" ht="11.25" x14ac:dyDescent="0.2">
      <c r="B2321" s="11"/>
      <c r="C2321" s="11"/>
      <c r="D2321" s="11"/>
      <c r="E2321" s="11"/>
      <c r="F2321" s="11"/>
      <c r="G2321" s="11"/>
      <c r="H2321" s="11"/>
      <c r="I2321" s="11"/>
      <c r="J2321" s="11"/>
      <c r="K2321" s="11"/>
      <c r="L2321" s="11"/>
      <c r="M2321" s="11"/>
      <c r="N2321" s="11"/>
      <c r="O2321" s="11"/>
    </row>
    <row r="2322" spans="2:15" ht="11.25" x14ac:dyDescent="0.2">
      <c r="B2322" s="11"/>
      <c r="C2322" s="11"/>
      <c r="D2322" s="11"/>
      <c r="E2322" s="11"/>
      <c r="F2322" s="11"/>
      <c r="G2322" s="11"/>
      <c r="H2322" s="11"/>
      <c r="I2322" s="11"/>
      <c r="J2322" s="11"/>
      <c r="K2322" s="11"/>
      <c r="L2322" s="11"/>
      <c r="M2322" s="11"/>
      <c r="N2322" s="11"/>
      <c r="O2322" s="11"/>
    </row>
    <row r="2323" spans="2:15" ht="11.25" x14ac:dyDescent="0.2">
      <c r="B2323" s="11"/>
      <c r="C2323" s="11"/>
      <c r="D2323" s="11"/>
      <c r="E2323" s="11"/>
      <c r="F2323" s="11"/>
      <c r="G2323" s="11"/>
      <c r="H2323" s="11"/>
      <c r="I2323" s="11"/>
      <c r="J2323" s="11"/>
      <c r="K2323" s="11"/>
      <c r="L2323" s="11"/>
      <c r="M2323" s="11"/>
      <c r="N2323" s="11"/>
      <c r="O2323" s="11"/>
    </row>
    <row r="2324" spans="2:15" ht="11.25" x14ac:dyDescent="0.2">
      <c r="B2324" s="11"/>
      <c r="C2324" s="11"/>
      <c r="D2324" s="11"/>
      <c r="E2324" s="11"/>
      <c r="F2324" s="11"/>
      <c r="G2324" s="11"/>
      <c r="H2324" s="11"/>
      <c r="I2324" s="11"/>
      <c r="J2324" s="11"/>
      <c r="K2324" s="11"/>
      <c r="L2324" s="11"/>
      <c r="M2324" s="11"/>
      <c r="N2324" s="11"/>
      <c r="O2324" s="11"/>
    </row>
    <row r="2325" spans="2:15" ht="11.25" x14ac:dyDescent="0.2">
      <c r="B2325" s="11"/>
      <c r="C2325" s="11"/>
      <c r="D2325" s="11"/>
      <c r="E2325" s="11"/>
      <c r="F2325" s="11"/>
      <c r="G2325" s="11"/>
      <c r="H2325" s="11"/>
      <c r="I2325" s="11"/>
      <c r="J2325" s="11"/>
      <c r="K2325" s="11"/>
      <c r="L2325" s="11"/>
      <c r="M2325" s="11"/>
      <c r="N2325" s="11"/>
      <c r="O2325" s="11"/>
    </row>
    <row r="2326" spans="2:15" ht="11.25" x14ac:dyDescent="0.2">
      <c r="B2326" s="11"/>
      <c r="C2326" s="11"/>
      <c r="D2326" s="11"/>
      <c r="E2326" s="11"/>
      <c r="F2326" s="11"/>
      <c r="G2326" s="11"/>
      <c r="H2326" s="11"/>
      <c r="I2326" s="11"/>
      <c r="J2326" s="11"/>
      <c r="K2326" s="11"/>
      <c r="L2326" s="11"/>
      <c r="M2326" s="11"/>
      <c r="N2326" s="11"/>
      <c r="O2326" s="11"/>
    </row>
    <row r="2327" spans="2:15" ht="11.25" x14ac:dyDescent="0.2">
      <c r="B2327" s="11"/>
      <c r="C2327" s="11"/>
      <c r="D2327" s="11"/>
      <c r="E2327" s="11"/>
      <c r="F2327" s="11"/>
      <c r="G2327" s="11"/>
      <c r="H2327" s="11"/>
      <c r="I2327" s="11"/>
      <c r="J2327" s="11"/>
      <c r="K2327" s="11"/>
      <c r="L2327" s="11"/>
      <c r="M2327" s="11"/>
      <c r="N2327" s="11"/>
      <c r="O2327" s="11"/>
    </row>
    <row r="2328" spans="2:15" ht="11.25" x14ac:dyDescent="0.2">
      <c r="B2328" s="11"/>
      <c r="C2328" s="11"/>
      <c r="D2328" s="11"/>
      <c r="E2328" s="11"/>
      <c r="F2328" s="11"/>
      <c r="G2328" s="11"/>
      <c r="H2328" s="11"/>
      <c r="I2328" s="11"/>
      <c r="J2328" s="11"/>
      <c r="K2328" s="11"/>
      <c r="L2328" s="11"/>
      <c r="M2328" s="11"/>
      <c r="N2328" s="11"/>
      <c r="O2328" s="11"/>
    </row>
    <row r="2329" spans="2:15" ht="11.25" x14ac:dyDescent="0.2">
      <c r="B2329" s="11"/>
      <c r="C2329" s="11"/>
      <c r="D2329" s="11"/>
      <c r="E2329" s="11"/>
      <c r="F2329" s="11"/>
      <c r="G2329" s="11"/>
      <c r="H2329" s="11"/>
      <c r="I2329" s="11"/>
      <c r="J2329" s="11"/>
      <c r="K2329" s="11"/>
      <c r="L2329" s="11"/>
      <c r="M2329" s="11"/>
      <c r="N2329" s="11"/>
      <c r="O2329" s="11"/>
    </row>
    <row r="2330" spans="2:15" ht="11.25" x14ac:dyDescent="0.2">
      <c r="B2330" s="11"/>
      <c r="C2330" s="11"/>
      <c r="D2330" s="11"/>
      <c r="E2330" s="11"/>
      <c r="F2330" s="11"/>
      <c r="G2330" s="11"/>
      <c r="H2330" s="11"/>
      <c r="I2330" s="11"/>
      <c r="J2330" s="11"/>
      <c r="K2330" s="11"/>
      <c r="L2330" s="11"/>
      <c r="M2330" s="11"/>
      <c r="N2330" s="11"/>
      <c r="O2330" s="11"/>
    </row>
    <row r="2331" spans="2:15" ht="11.25" x14ac:dyDescent="0.2">
      <c r="B2331" s="11"/>
      <c r="C2331" s="11"/>
      <c r="D2331" s="11"/>
      <c r="E2331" s="11"/>
      <c r="F2331" s="11"/>
      <c r="G2331" s="11"/>
      <c r="H2331" s="11"/>
      <c r="I2331" s="11"/>
      <c r="J2331" s="11"/>
      <c r="K2331" s="11"/>
      <c r="L2331" s="11"/>
      <c r="M2331" s="11"/>
      <c r="N2331" s="11"/>
      <c r="O2331" s="11"/>
    </row>
    <row r="2332" spans="2:15" ht="11.25" x14ac:dyDescent="0.2">
      <c r="B2332" s="11"/>
      <c r="C2332" s="11"/>
      <c r="D2332" s="11"/>
      <c r="E2332" s="11"/>
      <c r="F2332" s="11"/>
      <c r="G2332" s="11"/>
      <c r="H2332" s="11"/>
      <c r="I2332" s="11"/>
      <c r="J2332" s="11"/>
      <c r="K2332" s="11"/>
      <c r="L2332" s="11"/>
      <c r="M2332" s="11"/>
      <c r="N2332" s="11"/>
      <c r="O2332" s="11"/>
    </row>
    <row r="2333" spans="2:15" ht="11.25" x14ac:dyDescent="0.2">
      <c r="B2333" s="11"/>
      <c r="C2333" s="11"/>
      <c r="D2333" s="11"/>
      <c r="E2333" s="11"/>
      <c r="F2333" s="11"/>
      <c r="G2333" s="11"/>
      <c r="H2333" s="11"/>
      <c r="I2333" s="11"/>
      <c r="J2333" s="11"/>
      <c r="K2333" s="11"/>
      <c r="L2333" s="11"/>
      <c r="M2333" s="11"/>
      <c r="N2333" s="11"/>
      <c r="O2333" s="11"/>
    </row>
    <row r="2334" spans="2:15" ht="11.25" x14ac:dyDescent="0.2">
      <c r="B2334" s="11"/>
      <c r="C2334" s="11"/>
      <c r="D2334" s="11"/>
      <c r="E2334" s="11"/>
      <c r="F2334" s="11"/>
      <c r="G2334" s="11"/>
      <c r="H2334" s="11"/>
      <c r="I2334" s="11"/>
      <c r="J2334" s="11"/>
      <c r="K2334" s="11"/>
      <c r="L2334" s="11"/>
      <c r="M2334" s="11"/>
      <c r="N2334" s="11"/>
      <c r="O2334" s="11"/>
    </row>
    <row r="2335" spans="2:15" ht="11.25" x14ac:dyDescent="0.2">
      <c r="B2335" s="11"/>
      <c r="C2335" s="11"/>
      <c r="D2335" s="11"/>
      <c r="E2335" s="11"/>
      <c r="F2335" s="11"/>
      <c r="G2335" s="11"/>
      <c r="H2335" s="11"/>
      <c r="I2335" s="11"/>
      <c r="J2335" s="11"/>
      <c r="K2335" s="11"/>
      <c r="L2335" s="11"/>
      <c r="M2335" s="11"/>
      <c r="N2335" s="11"/>
      <c r="O2335" s="11"/>
    </row>
    <row r="2336" spans="2:15" ht="11.25" x14ac:dyDescent="0.2">
      <c r="B2336" s="11"/>
      <c r="C2336" s="11"/>
      <c r="D2336" s="11"/>
      <c r="E2336" s="11"/>
      <c r="F2336" s="11"/>
      <c r="G2336" s="11"/>
      <c r="H2336" s="11"/>
      <c r="I2336" s="11"/>
      <c r="J2336" s="11"/>
      <c r="K2336" s="11"/>
      <c r="L2336" s="11"/>
      <c r="M2336" s="11"/>
      <c r="N2336" s="11"/>
      <c r="O2336" s="11"/>
    </row>
    <row r="2337" spans="2:15" ht="11.25" x14ac:dyDescent="0.2">
      <c r="B2337" s="11"/>
      <c r="C2337" s="11"/>
      <c r="D2337" s="11"/>
      <c r="E2337" s="11"/>
      <c r="F2337" s="11"/>
      <c r="G2337" s="11"/>
      <c r="H2337" s="11"/>
      <c r="I2337" s="11"/>
      <c r="J2337" s="11"/>
      <c r="K2337" s="11"/>
      <c r="L2337" s="11"/>
      <c r="M2337" s="11"/>
      <c r="N2337" s="11"/>
      <c r="O2337" s="11"/>
    </row>
    <row r="2338" spans="2:15" ht="11.25" x14ac:dyDescent="0.2">
      <c r="B2338" s="11"/>
      <c r="C2338" s="11"/>
      <c r="D2338" s="11"/>
      <c r="E2338" s="11"/>
      <c r="F2338" s="11"/>
      <c r="G2338" s="11"/>
      <c r="H2338" s="11"/>
      <c r="I2338" s="11"/>
      <c r="J2338" s="11"/>
      <c r="K2338" s="11"/>
      <c r="L2338" s="11"/>
      <c r="M2338" s="11"/>
      <c r="N2338" s="11"/>
      <c r="O2338" s="11"/>
    </row>
    <row r="2339" spans="2:15" ht="11.25" x14ac:dyDescent="0.2">
      <c r="B2339" s="11"/>
      <c r="C2339" s="11"/>
      <c r="D2339" s="11"/>
      <c r="E2339" s="11"/>
      <c r="F2339" s="11"/>
      <c r="G2339" s="11"/>
      <c r="H2339" s="11"/>
      <c r="I2339" s="11"/>
      <c r="J2339" s="11"/>
      <c r="K2339" s="11"/>
      <c r="L2339" s="11"/>
      <c r="M2339" s="11"/>
      <c r="N2339" s="11"/>
      <c r="O2339" s="11"/>
    </row>
    <row r="2340" spans="2:15" ht="11.25" x14ac:dyDescent="0.2">
      <c r="B2340" s="11"/>
      <c r="C2340" s="11"/>
      <c r="D2340" s="11"/>
      <c r="E2340" s="11"/>
      <c r="F2340" s="11"/>
      <c r="G2340" s="11"/>
      <c r="H2340" s="11"/>
      <c r="I2340" s="11"/>
      <c r="J2340" s="11"/>
      <c r="K2340" s="11"/>
      <c r="L2340" s="11"/>
      <c r="M2340" s="11"/>
      <c r="N2340" s="11"/>
      <c r="O2340" s="11"/>
    </row>
    <row r="2341" spans="2:15" ht="11.25" x14ac:dyDescent="0.2">
      <c r="B2341" s="11"/>
      <c r="C2341" s="11"/>
      <c r="D2341" s="11"/>
      <c r="E2341" s="11"/>
      <c r="F2341" s="11"/>
      <c r="G2341" s="11"/>
      <c r="H2341" s="11"/>
      <c r="I2341" s="11"/>
      <c r="J2341" s="11"/>
      <c r="K2341" s="11"/>
      <c r="L2341" s="11"/>
      <c r="M2341" s="11"/>
      <c r="N2341" s="11"/>
      <c r="O2341" s="11"/>
    </row>
    <row r="2342" spans="2:15" ht="11.25" x14ac:dyDescent="0.2">
      <c r="B2342" s="11"/>
      <c r="C2342" s="11"/>
      <c r="D2342" s="11"/>
      <c r="E2342" s="11"/>
      <c r="F2342" s="11"/>
      <c r="G2342" s="11"/>
      <c r="H2342" s="11"/>
      <c r="I2342" s="11"/>
      <c r="J2342" s="11"/>
      <c r="K2342" s="11"/>
      <c r="L2342" s="11"/>
      <c r="M2342" s="11"/>
      <c r="N2342" s="11"/>
      <c r="O2342" s="11"/>
    </row>
    <row r="2343" spans="2:15" ht="11.25" x14ac:dyDescent="0.2">
      <c r="B2343" s="11"/>
      <c r="C2343" s="11"/>
      <c r="D2343" s="11"/>
      <c r="E2343" s="11"/>
      <c r="F2343" s="11"/>
      <c r="G2343" s="11"/>
      <c r="H2343" s="11"/>
      <c r="I2343" s="11"/>
      <c r="J2343" s="11"/>
      <c r="K2343" s="11"/>
      <c r="L2343" s="11"/>
      <c r="M2343" s="11"/>
      <c r="N2343" s="11"/>
      <c r="O2343" s="11"/>
    </row>
    <row r="2344" spans="2:15" ht="11.25" x14ac:dyDescent="0.2">
      <c r="B2344" s="11"/>
      <c r="C2344" s="11"/>
      <c r="D2344" s="11"/>
      <c r="E2344" s="11"/>
      <c r="F2344" s="11"/>
      <c r="G2344" s="11"/>
      <c r="H2344" s="11"/>
      <c r="I2344" s="11"/>
      <c r="J2344" s="11"/>
      <c r="K2344" s="11"/>
      <c r="L2344" s="11"/>
      <c r="M2344" s="11"/>
      <c r="N2344" s="11"/>
      <c r="O2344" s="11"/>
    </row>
    <row r="2345" spans="2:15" ht="11.25" x14ac:dyDescent="0.2">
      <c r="B2345" s="11"/>
      <c r="C2345" s="11"/>
      <c r="D2345" s="11"/>
      <c r="E2345" s="11"/>
      <c r="F2345" s="11"/>
      <c r="G2345" s="11"/>
      <c r="H2345" s="11"/>
      <c r="I2345" s="11"/>
      <c r="J2345" s="11"/>
      <c r="K2345" s="11"/>
      <c r="L2345" s="11"/>
      <c r="M2345" s="11"/>
      <c r="N2345" s="11"/>
      <c r="O2345" s="11"/>
    </row>
    <row r="2346" spans="2:15" ht="11.25" x14ac:dyDescent="0.2">
      <c r="B2346" s="11"/>
      <c r="C2346" s="11"/>
      <c r="D2346" s="11"/>
      <c r="E2346" s="11"/>
      <c r="F2346" s="11"/>
      <c r="G2346" s="11"/>
      <c r="H2346" s="11"/>
      <c r="I2346" s="11"/>
      <c r="J2346" s="11"/>
      <c r="K2346" s="11"/>
      <c r="L2346" s="11"/>
      <c r="M2346" s="11"/>
      <c r="N2346" s="11"/>
      <c r="O2346" s="11"/>
    </row>
    <row r="2347" spans="2:15" ht="11.25" x14ac:dyDescent="0.2">
      <c r="B2347" s="11"/>
      <c r="C2347" s="11"/>
      <c r="D2347" s="11"/>
      <c r="E2347" s="11"/>
      <c r="F2347" s="11"/>
      <c r="G2347" s="11"/>
      <c r="H2347" s="11"/>
      <c r="I2347" s="11"/>
      <c r="J2347" s="11"/>
      <c r="K2347" s="11"/>
      <c r="L2347" s="11"/>
      <c r="M2347" s="11"/>
      <c r="N2347" s="11"/>
      <c r="O2347" s="11"/>
    </row>
    <row r="2348" spans="2:15" ht="11.25" x14ac:dyDescent="0.2">
      <c r="B2348" s="11"/>
      <c r="C2348" s="11"/>
      <c r="D2348" s="11"/>
      <c r="E2348" s="11"/>
      <c r="F2348" s="11"/>
      <c r="G2348" s="11"/>
      <c r="H2348" s="11"/>
      <c r="I2348" s="11"/>
      <c r="J2348" s="11"/>
      <c r="K2348" s="11"/>
      <c r="L2348" s="11"/>
      <c r="M2348" s="11"/>
      <c r="N2348" s="11"/>
      <c r="O2348" s="11"/>
    </row>
    <row r="2349" spans="2:15" ht="11.25" x14ac:dyDescent="0.2">
      <c r="B2349" s="11"/>
      <c r="C2349" s="11"/>
      <c r="D2349" s="11"/>
      <c r="E2349" s="11"/>
      <c r="F2349" s="11"/>
      <c r="G2349" s="11"/>
      <c r="H2349" s="11"/>
      <c r="I2349" s="11"/>
      <c r="J2349" s="11"/>
      <c r="K2349" s="11"/>
      <c r="L2349" s="11"/>
      <c r="M2349" s="11"/>
      <c r="N2349" s="11"/>
      <c r="O2349" s="11"/>
    </row>
    <row r="2350" spans="2:15" ht="11.25" x14ac:dyDescent="0.2">
      <c r="B2350" s="11"/>
      <c r="C2350" s="11"/>
      <c r="D2350" s="11"/>
      <c r="E2350" s="11"/>
      <c r="F2350" s="11"/>
      <c r="G2350" s="11"/>
      <c r="H2350" s="11"/>
      <c r="I2350" s="11"/>
      <c r="J2350" s="11"/>
      <c r="K2350" s="11"/>
      <c r="L2350" s="11"/>
      <c r="M2350" s="11"/>
      <c r="N2350" s="11"/>
      <c r="O2350" s="11"/>
    </row>
    <row r="2351" spans="2:15" ht="11.25" x14ac:dyDescent="0.2">
      <c r="B2351" s="11"/>
      <c r="C2351" s="11"/>
      <c r="D2351" s="11"/>
      <c r="E2351" s="11"/>
      <c r="F2351" s="11"/>
      <c r="G2351" s="11"/>
      <c r="H2351" s="11"/>
      <c r="I2351" s="11"/>
      <c r="J2351" s="11"/>
      <c r="K2351" s="11"/>
      <c r="L2351" s="11"/>
      <c r="M2351" s="11"/>
      <c r="N2351" s="11"/>
      <c r="O2351" s="11"/>
    </row>
    <row r="2352" spans="2:15" ht="11.25" x14ac:dyDescent="0.2">
      <c r="B2352" s="11"/>
      <c r="C2352" s="11"/>
      <c r="D2352" s="11"/>
      <c r="E2352" s="11"/>
      <c r="F2352" s="11"/>
      <c r="G2352" s="11"/>
      <c r="H2352" s="11"/>
      <c r="I2352" s="11"/>
      <c r="J2352" s="11"/>
      <c r="K2352" s="11"/>
      <c r="L2352" s="11"/>
      <c r="M2352" s="11"/>
      <c r="N2352" s="11"/>
      <c r="O2352" s="11"/>
    </row>
    <row r="2353" spans="2:15" ht="11.25" x14ac:dyDescent="0.2">
      <c r="B2353" s="11"/>
      <c r="C2353" s="11"/>
      <c r="D2353" s="11"/>
      <c r="E2353" s="11"/>
      <c r="F2353" s="11"/>
      <c r="G2353" s="11"/>
      <c r="H2353" s="11"/>
      <c r="I2353" s="11"/>
      <c r="J2353" s="11"/>
      <c r="K2353" s="11"/>
      <c r="L2353" s="11"/>
      <c r="M2353" s="11"/>
      <c r="N2353" s="11"/>
      <c r="O2353" s="11"/>
    </row>
    <row r="2354" spans="2:15" ht="11.25" x14ac:dyDescent="0.2">
      <c r="B2354" s="11"/>
      <c r="C2354" s="11"/>
      <c r="D2354" s="11"/>
      <c r="E2354" s="11"/>
      <c r="F2354" s="11"/>
      <c r="G2354" s="11"/>
      <c r="H2354" s="11"/>
      <c r="I2354" s="11"/>
      <c r="J2354" s="11"/>
      <c r="K2354" s="11"/>
      <c r="L2354" s="11"/>
      <c r="M2354" s="11"/>
      <c r="N2354" s="11"/>
      <c r="O2354" s="11"/>
    </row>
    <row r="2355" spans="2:15" ht="11.25" x14ac:dyDescent="0.2">
      <c r="B2355" s="11"/>
      <c r="C2355" s="11"/>
      <c r="D2355" s="11"/>
      <c r="E2355" s="11"/>
      <c r="F2355" s="11"/>
      <c r="G2355" s="11"/>
      <c r="H2355" s="11"/>
      <c r="I2355" s="11"/>
      <c r="J2355" s="11"/>
      <c r="K2355" s="11"/>
      <c r="L2355" s="11"/>
      <c r="M2355" s="11"/>
      <c r="N2355" s="11"/>
      <c r="O2355" s="11"/>
    </row>
    <row r="2356" spans="2:15" ht="11.25" x14ac:dyDescent="0.2">
      <c r="B2356" s="11"/>
      <c r="C2356" s="11"/>
      <c r="D2356" s="11"/>
      <c r="E2356" s="11"/>
      <c r="F2356" s="11"/>
      <c r="G2356" s="11"/>
      <c r="H2356" s="11"/>
      <c r="I2356" s="11"/>
      <c r="J2356" s="11"/>
      <c r="K2356" s="11"/>
      <c r="L2356" s="11"/>
      <c r="M2356" s="11"/>
      <c r="N2356" s="11"/>
      <c r="O2356" s="11"/>
    </row>
    <row r="2357" spans="2:15" ht="11.25" x14ac:dyDescent="0.2">
      <c r="B2357" s="11"/>
      <c r="C2357" s="11"/>
      <c r="D2357" s="11"/>
      <c r="E2357" s="11"/>
      <c r="F2357" s="11"/>
      <c r="G2357" s="11"/>
      <c r="H2357" s="11"/>
      <c r="I2357" s="11"/>
      <c r="J2357" s="11"/>
      <c r="K2357" s="11"/>
      <c r="L2357" s="11"/>
      <c r="M2357" s="11"/>
      <c r="N2357" s="11"/>
      <c r="O2357" s="11"/>
    </row>
    <row r="2358" spans="2:15" ht="11.25" x14ac:dyDescent="0.2">
      <c r="B2358" s="11"/>
      <c r="C2358" s="11"/>
      <c r="D2358" s="11"/>
      <c r="E2358" s="11"/>
      <c r="F2358" s="11"/>
      <c r="G2358" s="11"/>
      <c r="H2358" s="11"/>
      <c r="I2358" s="11"/>
      <c r="J2358" s="11"/>
      <c r="K2358" s="11"/>
      <c r="L2358" s="11"/>
      <c r="M2358" s="11"/>
      <c r="N2358" s="11"/>
      <c r="O2358" s="11"/>
    </row>
    <row r="2359" spans="2:15" ht="11.25" x14ac:dyDescent="0.2">
      <c r="B2359" s="11"/>
      <c r="C2359" s="11"/>
      <c r="D2359" s="11"/>
      <c r="E2359" s="11"/>
      <c r="F2359" s="11"/>
      <c r="G2359" s="11"/>
      <c r="H2359" s="11"/>
      <c r="I2359" s="11"/>
      <c r="J2359" s="11"/>
      <c r="K2359" s="11"/>
      <c r="L2359" s="11"/>
      <c r="M2359" s="11"/>
      <c r="N2359" s="11"/>
      <c r="O2359" s="11"/>
    </row>
    <row r="2360" spans="2:15" ht="11.25" x14ac:dyDescent="0.2">
      <c r="B2360" s="11"/>
      <c r="C2360" s="11"/>
      <c r="D2360" s="11"/>
      <c r="E2360" s="11"/>
      <c r="F2360" s="11"/>
      <c r="G2360" s="11"/>
      <c r="H2360" s="11"/>
      <c r="I2360" s="11"/>
      <c r="J2360" s="11"/>
      <c r="K2360" s="11"/>
      <c r="L2360" s="11"/>
      <c r="M2360" s="11"/>
      <c r="N2360" s="11"/>
      <c r="O2360" s="11"/>
    </row>
    <row r="2361" spans="2:15" ht="11.25" x14ac:dyDescent="0.2">
      <c r="B2361" s="11"/>
      <c r="C2361" s="11"/>
      <c r="D2361" s="11"/>
      <c r="E2361" s="11"/>
      <c r="F2361" s="11"/>
      <c r="G2361" s="11"/>
      <c r="H2361" s="11"/>
      <c r="I2361" s="11"/>
      <c r="J2361" s="11"/>
      <c r="K2361" s="11"/>
      <c r="L2361" s="11"/>
      <c r="M2361" s="11"/>
      <c r="N2361" s="11"/>
      <c r="O2361" s="11"/>
    </row>
    <row r="2362" spans="2:15" ht="11.25" x14ac:dyDescent="0.2">
      <c r="B2362" s="11"/>
      <c r="C2362" s="11"/>
      <c r="D2362" s="11"/>
      <c r="E2362" s="11"/>
      <c r="F2362" s="11"/>
      <c r="G2362" s="11"/>
      <c r="H2362" s="11"/>
      <c r="I2362" s="11"/>
      <c r="J2362" s="11"/>
      <c r="K2362" s="11"/>
      <c r="L2362" s="11"/>
      <c r="M2362" s="11"/>
      <c r="N2362" s="11"/>
      <c r="O2362" s="11"/>
    </row>
    <row r="2363" spans="2:15" ht="11.25" x14ac:dyDescent="0.2">
      <c r="B2363" s="11"/>
      <c r="C2363" s="11"/>
      <c r="D2363" s="11"/>
      <c r="E2363" s="11"/>
      <c r="F2363" s="11"/>
      <c r="G2363" s="11"/>
      <c r="H2363" s="11"/>
      <c r="I2363" s="11"/>
      <c r="J2363" s="11"/>
      <c r="K2363" s="11"/>
      <c r="L2363" s="11"/>
      <c r="M2363" s="11"/>
      <c r="N2363" s="11"/>
      <c r="O2363" s="11"/>
    </row>
    <row r="2364" spans="2:15" ht="11.25" x14ac:dyDescent="0.2">
      <c r="B2364" s="11"/>
      <c r="C2364" s="11"/>
      <c r="D2364" s="11"/>
      <c r="E2364" s="11"/>
      <c r="F2364" s="11"/>
      <c r="G2364" s="11"/>
      <c r="H2364" s="11"/>
      <c r="I2364" s="11"/>
      <c r="J2364" s="11"/>
      <c r="K2364" s="11"/>
      <c r="L2364" s="11"/>
      <c r="M2364" s="11"/>
      <c r="N2364" s="11"/>
      <c r="O2364" s="11"/>
    </row>
    <row r="2365" spans="2:15" ht="11.25" x14ac:dyDescent="0.2">
      <c r="B2365" s="11"/>
      <c r="C2365" s="11"/>
      <c r="D2365" s="11"/>
      <c r="E2365" s="11"/>
      <c r="F2365" s="11"/>
      <c r="G2365" s="11"/>
      <c r="H2365" s="11"/>
      <c r="I2365" s="11"/>
      <c r="J2365" s="11"/>
      <c r="K2365" s="11"/>
      <c r="L2365" s="11"/>
      <c r="M2365" s="11"/>
      <c r="N2365" s="11"/>
      <c r="O2365" s="11"/>
    </row>
    <row r="2366" spans="2:15" ht="11.25" x14ac:dyDescent="0.2">
      <c r="B2366" s="11"/>
      <c r="C2366" s="11"/>
      <c r="D2366" s="11"/>
      <c r="E2366" s="11"/>
      <c r="F2366" s="11"/>
      <c r="G2366" s="11"/>
      <c r="H2366" s="11"/>
      <c r="I2366" s="11"/>
      <c r="J2366" s="11"/>
      <c r="K2366" s="11"/>
      <c r="L2366" s="11"/>
      <c r="M2366" s="11"/>
      <c r="N2366" s="11"/>
      <c r="O2366" s="11"/>
    </row>
    <row r="2367" spans="2:15" ht="11.25" x14ac:dyDescent="0.2">
      <c r="B2367" s="11"/>
      <c r="C2367" s="11"/>
      <c r="D2367" s="11"/>
      <c r="E2367" s="11"/>
      <c r="F2367" s="11"/>
      <c r="G2367" s="11"/>
      <c r="H2367" s="11"/>
      <c r="I2367" s="11"/>
      <c r="J2367" s="11"/>
      <c r="K2367" s="11"/>
      <c r="L2367" s="11"/>
      <c r="M2367" s="11"/>
      <c r="N2367" s="11"/>
      <c r="O2367" s="11"/>
    </row>
    <row r="2368" spans="2:15" ht="11.25" x14ac:dyDescent="0.2">
      <c r="B2368" s="11"/>
      <c r="C2368" s="11"/>
      <c r="D2368" s="11"/>
      <c r="E2368" s="11"/>
      <c r="F2368" s="11"/>
      <c r="G2368" s="11"/>
      <c r="H2368" s="11"/>
      <c r="I2368" s="11"/>
      <c r="J2368" s="11"/>
      <c r="K2368" s="11"/>
      <c r="L2368" s="11"/>
      <c r="M2368" s="11"/>
      <c r="N2368" s="11"/>
      <c r="O2368" s="11"/>
    </row>
    <row r="2369" spans="2:15" ht="11.25" x14ac:dyDescent="0.2">
      <c r="B2369" s="11"/>
      <c r="C2369" s="11"/>
      <c r="D2369" s="11"/>
      <c r="E2369" s="11"/>
      <c r="F2369" s="11"/>
      <c r="G2369" s="11"/>
      <c r="H2369" s="11"/>
      <c r="I2369" s="11"/>
      <c r="J2369" s="11"/>
      <c r="K2369" s="11"/>
      <c r="L2369" s="11"/>
      <c r="M2369" s="11"/>
      <c r="N2369" s="11"/>
      <c r="O2369" s="11"/>
    </row>
    <row r="2370" spans="2:15" ht="11.25" x14ac:dyDescent="0.2">
      <c r="B2370" s="11"/>
      <c r="C2370" s="11"/>
      <c r="D2370" s="11"/>
      <c r="E2370" s="11"/>
      <c r="F2370" s="11"/>
      <c r="G2370" s="11"/>
      <c r="H2370" s="11"/>
      <c r="I2370" s="11"/>
      <c r="J2370" s="11"/>
      <c r="K2370" s="11"/>
      <c r="L2370" s="11"/>
      <c r="M2370" s="11"/>
      <c r="N2370" s="11"/>
      <c r="O2370" s="11"/>
    </row>
    <row r="2371" spans="2:15" ht="11.25" x14ac:dyDescent="0.2">
      <c r="B2371" s="11"/>
      <c r="C2371" s="11"/>
      <c r="D2371" s="11"/>
      <c r="E2371" s="11"/>
      <c r="F2371" s="11"/>
      <c r="G2371" s="11"/>
      <c r="H2371" s="11"/>
      <c r="I2371" s="11"/>
      <c r="J2371" s="11"/>
      <c r="K2371" s="11"/>
      <c r="L2371" s="11"/>
      <c r="M2371" s="11"/>
      <c r="N2371" s="11"/>
      <c r="O2371" s="11"/>
    </row>
    <row r="2372" spans="2:15" ht="11.25" x14ac:dyDescent="0.2">
      <c r="B2372" s="11"/>
      <c r="C2372" s="11"/>
      <c r="D2372" s="11"/>
      <c r="E2372" s="11"/>
      <c r="F2372" s="11"/>
      <c r="G2372" s="11"/>
      <c r="H2372" s="11"/>
      <c r="I2372" s="11"/>
      <c r="J2372" s="11"/>
      <c r="K2372" s="11"/>
      <c r="L2372" s="11"/>
      <c r="M2372" s="11"/>
      <c r="N2372" s="11"/>
      <c r="O2372" s="11"/>
    </row>
    <row r="2373" spans="2:15" ht="11.25" x14ac:dyDescent="0.2">
      <c r="B2373" s="11"/>
      <c r="C2373" s="11"/>
      <c r="D2373" s="11"/>
      <c r="E2373" s="11"/>
      <c r="F2373" s="11"/>
      <c r="G2373" s="11"/>
      <c r="H2373" s="11"/>
      <c r="I2373" s="11"/>
      <c r="J2373" s="11"/>
      <c r="K2373" s="11"/>
      <c r="L2373" s="11"/>
      <c r="M2373" s="11"/>
      <c r="N2373" s="11"/>
      <c r="O2373" s="11"/>
    </row>
    <row r="2374" spans="2:15" ht="11.25" x14ac:dyDescent="0.2">
      <c r="B2374" s="11"/>
      <c r="C2374" s="11"/>
      <c r="D2374" s="11"/>
      <c r="E2374" s="11"/>
      <c r="F2374" s="11"/>
      <c r="G2374" s="11"/>
      <c r="H2374" s="11"/>
      <c r="I2374" s="11"/>
      <c r="J2374" s="11"/>
      <c r="K2374" s="11"/>
      <c r="L2374" s="11"/>
      <c r="M2374" s="11"/>
      <c r="N2374" s="11"/>
      <c r="O2374" s="11"/>
    </row>
    <row r="2375" spans="2:15" ht="11.25" x14ac:dyDescent="0.2">
      <c r="B2375" s="11"/>
      <c r="C2375" s="11"/>
      <c r="D2375" s="11"/>
      <c r="E2375" s="11"/>
      <c r="F2375" s="11"/>
      <c r="G2375" s="11"/>
      <c r="H2375" s="11"/>
      <c r="I2375" s="11"/>
      <c r="J2375" s="11"/>
      <c r="K2375" s="11"/>
      <c r="L2375" s="11"/>
      <c r="M2375" s="11"/>
      <c r="N2375" s="11"/>
      <c r="O2375" s="11"/>
    </row>
    <row r="2376" spans="2:15" ht="11.25" x14ac:dyDescent="0.2">
      <c r="B2376" s="11"/>
      <c r="C2376" s="11"/>
      <c r="D2376" s="11"/>
      <c r="E2376" s="11"/>
      <c r="F2376" s="11"/>
      <c r="G2376" s="11"/>
      <c r="H2376" s="11"/>
      <c r="I2376" s="11"/>
      <c r="J2376" s="11"/>
      <c r="K2376" s="11"/>
      <c r="L2376" s="11"/>
      <c r="M2376" s="11"/>
      <c r="N2376" s="11"/>
      <c r="O2376" s="11"/>
    </row>
    <row r="2377" spans="2:15" ht="11.25" x14ac:dyDescent="0.2">
      <c r="B2377" s="11"/>
      <c r="C2377" s="11"/>
      <c r="D2377" s="11"/>
      <c r="E2377" s="11"/>
      <c r="F2377" s="11"/>
      <c r="G2377" s="11"/>
      <c r="H2377" s="11"/>
      <c r="I2377" s="11"/>
      <c r="J2377" s="11"/>
      <c r="K2377" s="11"/>
      <c r="L2377" s="11"/>
      <c r="M2377" s="11"/>
      <c r="N2377" s="11"/>
      <c r="O2377" s="11"/>
    </row>
    <row r="2378" spans="2:15" ht="11.25" x14ac:dyDescent="0.2">
      <c r="B2378" s="11"/>
      <c r="C2378" s="11"/>
      <c r="D2378" s="11"/>
      <c r="E2378" s="11"/>
      <c r="F2378" s="11"/>
      <c r="G2378" s="11"/>
      <c r="H2378" s="11"/>
      <c r="I2378" s="11"/>
      <c r="J2378" s="11"/>
      <c r="K2378" s="11"/>
      <c r="L2378" s="11"/>
      <c r="M2378" s="11"/>
      <c r="N2378" s="11"/>
      <c r="O2378" s="11"/>
    </row>
    <row r="2379" spans="2:15" ht="11.25" x14ac:dyDescent="0.2">
      <c r="B2379" s="11"/>
      <c r="C2379" s="11"/>
      <c r="D2379" s="11"/>
      <c r="E2379" s="11"/>
      <c r="F2379" s="11"/>
      <c r="G2379" s="11"/>
      <c r="H2379" s="11"/>
      <c r="I2379" s="11"/>
      <c r="J2379" s="11"/>
      <c r="K2379" s="11"/>
      <c r="L2379" s="11"/>
      <c r="M2379" s="11"/>
      <c r="N2379" s="11"/>
      <c r="O2379" s="11"/>
    </row>
    <row r="2380" spans="2:15" ht="11.25" x14ac:dyDescent="0.2">
      <c r="B2380" s="11"/>
      <c r="C2380" s="11"/>
      <c r="D2380" s="11"/>
      <c r="E2380" s="11"/>
      <c r="F2380" s="11"/>
      <c r="G2380" s="11"/>
      <c r="H2380" s="11"/>
      <c r="I2380" s="11"/>
      <c r="J2380" s="11"/>
      <c r="K2380" s="11"/>
      <c r="L2380" s="11"/>
      <c r="M2380" s="11"/>
      <c r="N2380" s="11"/>
      <c r="O2380" s="11"/>
    </row>
    <row r="2381" spans="2:15" ht="11.25" x14ac:dyDescent="0.2">
      <c r="B2381" s="11"/>
      <c r="C2381" s="11"/>
      <c r="D2381" s="11"/>
      <c r="E2381" s="11"/>
      <c r="F2381" s="11"/>
      <c r="G2381" s="11"/>
      <c r="H2381" s="11"/>
      <c r="I2381" s="11"/>
      <c r="J2381" s="11"/>
      <c r="K2381" s="11"/>
      <c r="L2381" s="11"/>
      <c r="M2381" s="11"/>
      <c r="N2381" s="11"/>
      <c r="O2381" s="11"/>
    </row>
    <row r="2382" spans="2:15" ht="11.25" x14ac:dyDescent="0.2">
      <c r="B2382" s="11"/>
      <c r="C2382" s="11"/>
      <c r="D2382" s="11"/>
      <c r="E2382" s="11"/>
      <c r="F2382" s="11"/>
      <c r="G2382" s="11"/>
      <c r="H2382" s="11"/>
      <c r="I2382" s="11"/>
      <c r="J2382" s="11"/>
      <c r="K2382" s="11"/>
      <c r="L2382" s="11"/>
      <c r="M2382" s="11"/>
      <c r="N2382" s="11"/>
      <c r="O2382" s="11"/>
    </row>
    <row r="2383" spans="2:15" ht="11.25" x14ac:dyDescent="0.2">
      <c r="B2383" s="11"/>
      <c r="C2383" s="11"/>
      <c r="D2383" s="11"/>
      <c r="E2383" s="11"/>
      <c r="F2383" s="11"/>
      <c r="G2383" s="11"/>
      <c r="H2383" s="11"/>
      <c r="I2383" s="11"/>
      <c r="J2383" s="11"/>
      <c r="K2383" s="11"/>
      <c r="L2383" s="11"/>
      <c r="M2383" s="11"/>
      <c r="N2383" s="11"/>
      <c r="O2383" s="11"/>
    </row>
    <row r="2384" spans="2:15" ht="11.25" x14ac:dyDescent="0.2">
      <c r="B2384" s="11"/>
      <c r="C2384" s="11"/>
      <c r="D2384" s="11"/>
      <c r="E2384" s="11"/>
      <c r="F2384" s="11"/>
      <c r="G2384" s="11"/>
      <c r="H2384" s="11"/>
      <c r="I2384" s="11"/>
      <c r="J2384" s="11"/>
      <c r="K2384" s="11"/>
      <c r="L2384" s="11"/>
      <c r="M2384" s="11"/>
      <c r="N2384" s="11"/>
      <c r="O2384" s="11"/>
    </row>
    <row r="2385" spans="2:15" ht="11.25" x14ac:dyDescent="0.2">
      <c r="B2385" s="11"/>
      <c r="C2385" s="11"/>
      <c r="D2385" s="11"/>
      <c r="E2385" s="11"/>
      <c r="F2385" s="11"/>
      <c r="G2385" s="11"/>
      <c r="H2385" s="11"/>
      <c r="I2385" s="11"/>
      <c r="J2385" s="11"/>
      <c r="K2385" s="11"/>
      <c r="L2385" s="11"/>
      <c r="M2385" s="11"/>
      <c r="N2385" s="11"/>
      <c r="O2385" s="11"/>
    </row>
    <row r="2386" spans="2:15" ht="11.25" x14ac:dyDescent="0.2">
      <c r="B2386" s="11"/>
      <c r="C2386" s="11"/>
      <c r="D2386" s="11"/>
      <c r="E2386" s="11"/>
      <c r="F2386" s="11"/>
      <c r="G2386" s="11"/>
      <c r="H2386" s="11"/>
      <c r="I2386" s="11"/>
      <c r="J2386" s="11"/>
      <c r="K2386" s="11"/>
      <c r="L2386" s="11"/>
      <c r="M2386" s="11"/>
      <c r="N2386" s="11"/>
      <c r="O2386" s="11"/>
    </row>
    <row r="2387" spans="2:15" ht="11.25" x14ac:dyDescent="0.2">
      <c r="B2387" s="11"/>
      <c r="C2387" s="11"/>
      <c r="D2387" s="11"/>
      <c r="E2387" s="11"/>
      <c r="F2387" s="11"/>
      <c r="G2387" s="11"/>
      <c r="H2387" s="11"/>
      <c r="I2387" s="11"/>
      <c r="J2387" s="11"/>
      <c r="K2387" s="11"/>
      <c r="L2387" s="11"/>
      <c r="M2387" s="11"/>
      <c r="N2387" s="11"/>
      <c r="O2387" s="11"/>
    </row>
    <row r="2388" spans="2:15" ht="11.25" x14ac:dyDescent="0.2">
      <c r="B2388" s="11"/>
      <c r="C2388" s="11"/>
      <c r="D2388" s="11"/>
      <c r="E2388" s="11"/>
      <c r="F2388" s="11"/>
      <c r="G2388" s="11"/>
      <c r="H2388" s="11"/>
      <c r="I2388" s="11"/>
      <c r="J2388" s="11"/>
      <c r="K2388" s="11"/>
      <c r="L2388" s="11"/>
      <c r="M2388" s="11"/>
      <c r="N2388" s="11"/>
      <c r="O2388" s="11"/>
    </row>
    <row r="2389" spans="2:15" ht="11.25" x14ac:dyDescent="0.2">
      <c r="B2389" s="11"/>
      <c r="C2389" s="11"/>
      <c r="D2389" s="11"/>
      <c r="E2389" s="11"/>
      <c r="F2389" s="11"/>
      <c r="G2389" s="11"/>
      <c r="H2389" s="11"/>
      <c r="I2389" s="11"/>
      <c r="J2389" s="11"/>
      <c r="K2389" s="11"/>
      <c r="L2389" s="11"/>
      <c r="M2389" s="11"/>
      <c r="N2389" s="11"/>
      <c r="O2389" s="11"/>
    </row>
    <row r="2390" spans="2:15" ht="11.25" x14ac:dyDescent="0.2">
      <c r="B2390" s="11"/>
      <c r="C2390" s="11"/>
      <c r="D2390" s="11"/>
      <c r="E2390" s="11"/>
      <c r="F2390" s="11"/>
      <c r="G2390" s="11"/>
      <c r="H2390" s="11"/>
      <c r="I2390" s="11"/>
      <c r="J2390" s="11"/>
      <c r="K2390" s="11"/>
      <c r="L2390" s="11"/>
      <c r="M2390" s="11"/>
      <c r="N2390" s="11"/>
      <c r="O2390" s="11"/>
    </row>
    <row r="2391" spans="2:15" ht="11.25" x14ac:dyDescent="0.2">
      <c r="B2391" s="11"/>
      <c r="C2391" s="11"/>
      <c r="D2391" s="11"/>
      <c r="E2391" s="11"/>
      <c r="F2391" s="11"/>
      <c r="G2391" s="11"/>
      <c r="H2391" s="11"/>
      <c r="I2391" s="11"/>
      <c r="J2391" s="11"/>
      <c r="K2391" s="11"/>
      <c r="L2391" s="11"/>
      <c r="M2391" s="11"/>
      <c r="N2391" s="11"/>
      <c r="O2391" s="11"/>
    </row>
    <row r="2392" spans="2:15" ht="11.25" x14ac:dyDescent="0.2">
      <c r="B2392" s="11"/>
      <c r="C2392" s="11"/>
      <c r="D2392" s="11"/>
      <c r="E2392" s="11"/>
      <c r="F2392" s="11"/>
      <c r="G2392" s="11"/>
      <c r="H2392" s="11"/>
      <c r="I2392" s="11"/>
      <c r="J2392" s="11"/>
      <c r="K2392" s="11"/>
      <c r="L2392" s="11"/>
      <c r="M2392" s="11"/>
      <c r="N2392" s="11"/>
      <c r="O2392" s="11"/>
    </row>
    <row r="2393" spans="2:15" ht="11.25" x14ac:dyDescent="0.2">
      <c r="B2393" s="11"/>
      <c r="C2393" s="11"/>
      <c r="D2393" s="11"/>
      <c r="E2393" s="11"/>
      <c r="F2393" s="11"/>
      <c r="G2393" s="11"/>
      <c r="H2393" s="11"/>
      <c r="I2393" s="11"/>
      <c r="J2393" s="11"/>
      <c r="K2393" s="11"/>
      <c r="L2393" s="11"/>
      <c r="M2393" s="11"/>
      <c r="N2393" s="11"/>
      <c r="O2393" s="11"/>
    </row>
    <row r="2394" spans="2:15" ht="11.25" x14ac:dyDescent="0.2">
      <c r="B2394" s="11"/>
      <c r="C2394" s="11"/>
      <c r="D2394" s="11"/>
      <c r="E2394" s="11"/>
      <c r="F2394" s="11"/>
      <c r="G2394" s="11"/>
      <c r="H2394" s="11"/>
      <c r="I2394" s="11"/>
      <c r="J2394" s="11"/>
      <c r="K2394" s="11"/>
      <c r="L2394" s="11"/>
      <c r="M2394" s="11"/>
      <c r="N2394" s="11"/>
      <c r="O2394" s="11"/>
    </row>
    <row r="2395" spans="2:15" ht="11.25" x14ac:dyDescent="0.2">
      <c r="B2395" s="11"/>
      <c r="C2395" s="11"/>
      <c r="D2395" s="11"/>
      <c r="E2395" s="11"/>
      <c r="F2395" s="11"/>
      <c r="G2395" s="11"/>
      <c r="H2395" s="11"/>
      <c r="I2395" s="11"/>
      <c r="J2395" s="11"/>
      <c r="K2395" s="11"/>
      <c r="L2395" s="11"/>
      <c r="M2395" s="11"/>
      <c r="N2395" s="11"/>
      <c r="O2395" s="11"/>
    </row>
    <row r="2396" spans="2:15" ht="11.25" x14ac:dyDescent="0.2">
      <c r="B2396" s="11"/>
      <c r="C2396" s="11"/>
      <c r="D2396" s="11"/>
      <c r="E2396" s="11"/>
      <c r="F2396" s="11"/>
      <c r="G2396" s="11"/>
      <c r="H2396" s="11"/>
      <c r="I2396" s="11"/>
      <c r="J2396" s="11"/>
      <c r="K2396" s="11"/>
      <c r="L2396" s="11"/>
      <c r="M2396" s="11"/>
      <c r="N2396" s="11"/>
      <c r="O2396" s="11"/>
    </row>
    <row r="2397" spans="2:15" ht="11.25" x14ac:dyDescent="0.2">
      <c r="B2397" s="11"/>
      <c r="C2397" s="11"/>
      <c r="D2397" s="11"/>
      <c r="E2397" s="11"/>
      <c r="F2397" s="11"/>
      <c r="G2397" s="11"/>
      <c r="H2397" s="11"/>
      <c r="I2397" s="11"/>
      <c r="J2397" s="11"/>
      <c r="K2397" s="11"/>
      <c r="L2397" s="11"/>
      <c r="M2397" s="11"/>
      <c r="N2397" s="11"/>
      <c r="O2397" s="11"/>
    </row>
    <row r="2398" spans="2:15" ht="11.25" x14ac:dyDescent="0.2">
      <c r="B2398" s="11"/>
      <c r="C2398" s="11"/>
      <c r="D2398" s="11"/>
      <c r="E2398" s="11"/>
      <c r="F2398" s="11"/>
      <c r="G2398" s="11"/>
      <c r="H2398" s="11"/>
      <c r="I2398" s="11"/>
      <c r="J2398" s="11"/>
      <c r="K2398" s="11"/>
      <c r="L2398" s="11"/>
      <c r="M2398" s="11"/>
      <c r="N2398" s="11"/>
      <c r="O2398" s="11"/>
    </row>
    <row r="2399" spans="2:15" ht="11.25" x14ac:dyDescent="0.2">
      <c r="B2399" s="11"/>
      <c r="C2399" s="11"/>
      <c r="D2399" s="11"/>
      <c r="E2399" s="11"/>
      <c r="F2399" s="11"/>
      <c r="G2399" s="11"/>
      <c r="H2399" s="11"/>
      <c r="I2399" s="11"/>
      <c r="J2399" s="11"/>
      <c r="K2399" s="11"/>
      <c r="L2399" s="11"/>
      <c r="M2399" s="11"/>
      <c r="N2399" s="11"/>
      <c r="O2399" s="11"/>
    </row>
    <row r="2400" spans="2:15" ht="11.25" x14ac:dyDescent="0.2">
      <c r="B2400" s="11"/>
      <c r="C2400" s="11"/>
      <c r="D2400" s="11"/>
      <c r="E2400" s="11"/>
      <c r="F2400" s="11"/>
      <c r="G2400" s="11"/>
      <c r="H2400" s="11"/>
      <c r="I2400" s="11"/>
      <c r="J2400" s="11"/>
      <c r="K2400" s="11"/>
      <c r="L2400" s="11"/>
      <c r="M2400" s="11"/>
      <c r="N2400" s="11"/>
      <c r="O2400" s="11"/>
    </row>
    <row r="2401" spans="2:15" ht="11.25" x14ac:dyDescent="0.2">
      <c r="B2401" s="11"/>
      <c r="C2401" s="11"/>
      <c r="D2401" s="11"/>
      <c r="E2401" s="11"/>
      <c r="F2401" s="11"/>
      <c r="G2401" s="11"/>
      <c r="H2401" s="11"/>
      <c r="I2401" s="11"/>
      <c r="J2401" s="11"/>
      <c r="K2401" s="11"/>
      <c r="L2401" s="11"/>
      <c r="M2401" s="11"/>
      <c r="N2401" s="11"/>
      <c r="O2401" s="11"/>
    </row>
    <row r="2402" spans="2:15" ht="11.25" x14ac:dyDescent="0.2">
      <c r="B2402" s="11"/>
      <c r="C2402" s="11"/>
      <c r="D2402" s="11"/>
      <c r="E2402" s="11"/>
      <c r="F2402" s="11"/>
      <c r="G2402" s="11"/>
      <c r="H2402" s="11"/>
      <c r="I2402" s="11"/>
      <c r="J2402" s="11"/>
      <c r="K2402" s="11"/>
      <c r="L2402" s="11"/>
      <c r="M2402" s="11"/>
      <c r="N2402" s="11"/>
      <c r="O2402" s="11"/>
    </row>
    <row r="2403" spans="2:15" ht="11.25" x14ac:dyDescent="0.2">
      <c r="B2403" s="11"/>
      <c r="C2403" s="11"/>
      <c r="D2403" s="11"/>
      <c r="E2403" s="11"/>
      <c r="F2403" s="11"/>
      <c r="G2403" s="11"/>
      <c r="H2403" s="11"/>
      <c r="I2403" s="11"/>
      <c r="J2403" s="11"/>
      <c r="K2403" s="11"/>
      <c r="L2403" s="11"/>
      <c r="M2403" s="11"/>
      <c r="N2403" s="11"/>
      <c r="O2403" s="11"/>
    </row>
    <row r="2404" spans="2:15" ht="11.25" x14ac:dyDescent="0.2">
      <c r="B2404" s="11"/>
      <c r="C2404" s="11"/>
      <c r="D2404" s="11"/>
      <c r="E2404" s="11"/>
      <c r="F2404" s="11"/>
      <c r="G2404" s="11"/>
      <c r="H2404" s="11"/>
      <c r="I2404" s="11"/>
      <c r="J2404" s="11"/>
      <c r="K2404" s="11"/>
      <c r="L2404" s="11"/>
      <c r="M2404" s="11"/>
      <c r="N2404" s="11"/>
      <c r="O2404" s="11"/>
    </row>
    <row r="2405" spans="2:15" ht="11.25" x14ac:dyDescent="0.2">
      <c r="B2405" s="11"/>
      <c r="C2405" s="11"/>
      <c r="D2405" s="11"/>
      <c r="E2405" s="11"/>
      <c r="F2405" s="11"/>
      <c r="G2405" s="11"/>
      <c r="H2405" s="11"/>
      <c r="I2405" s="11"/>
      <c r="J2405" s="11"/>
      <c r="K2405" s="11"/>
      <c r="L2405" s="11"/>
      <c r="M2405" s="11"/>
      <c r="N2405" s="11"/>
      <c r="O2405" s="11"/>
    </row>
    <row r="2406" spans="2:15" ht="11.25" x14ac:dyDescent="0.2">
      <c r="B2406" s="11"/>
      <c r="C2406" s="11"/>
      <c r="D2406" s="11"/>
      <c r="E2406" s="11"/>
      <c r="F2406" s="11"/>
      <c r="G2406" s="11"/>
      <c r="H2406" s="11"/>
      <c r="I2406" s="11"/>
      <c r="J2406" s="11"/>
      <c r="K2406" s="11"/>
      <c r="L2406" s="11"/>
      <c r="M2406" s="11"/>
      <c r="N2406" s="11"/>
      <c r="O2406" s="11"/>
    </row>
    <row r="2407" spans="2:15" ht="11.25" x14ac:dyDescent="0.2">
      <c r="B2407" s="11"/>
      <c r="C2407" s="11"/>
      <c r="D2407" s="11"/>
      <c r="E2407" s="11"/>
      <c r="F2407" s="11"/>
      <c r="G2407" s="11"/>
      <c r="H2407" s="11"/>
      <c r="I2407" s="11"/>
      <c r="J2407" s="11"/>
      <c r="K2407" s="11"/>
      <c r="L2407" s="11"/>
      <c r="M2407" s="11"/>
      <c r="N2407" s="11"/>
      <c r="O2407" s="11"/>
    </row>
    <row r="2408" spans="2:15" ht="11.25" x14ac:dyDescent="0.2">
      <c r="B2408" s="11"/>
      <c r="C2408" s="11"/>
      <c r="D2408" s="11"/>
      <c r="E2408" s="11"/>
      <c r="F2408" s="11"/>
      <c r="G2408" s="11"/>
      <c r="H2408" s="11"/>
      <c r="I2408" s="11"/>
      <c r="J2408" s="11"/>
      <c r="K2408" s="11"/>
      <c r="L2408" s="11"/>
      <c r="M2408" s="11"/>
      <c r="N2408" s="11"/>
      <c r="O2408" s="11"/>
    </row>
    <row r="2409" spans="2:15" ht="11.25" x14ac:dyDescent="0.2">
      <c r="B2409" s="11"/>
      <c r="C2409" s="11"/>
      <c r="D2409" s="11"/>
      <c r="E2409" s="11"/>
      <c r="F2409" s="11"/>
      <c r="G2409" s="11"/>
      <c r="H2409" s="11"/>
      <c r="I2409" s="11"/>
      <c r="J2409" s="11"/>
      <c r="K2409" s="11"/>
      <c r="L2409" s="11"/>
      <c r="M2409" s="11"/>
      <c r="N2409" s="11"/>
      <c r="O2409" s="11"/>
    </row>
    <row r="2410" spans="2:15" ht="11.25" x14ac:dyDescent="0.2">
      <c r="B2410" s="11"/>
      <c r="C2410" s="11"/>
      <c r="D2410" s="11"/>
      <c r="E2410" s="11"/>
      <c r="F2410" s="11"/>
      <c r="G2410" s="11"/>
      <c r="H2410" s="11"/>
      <c r="I2410" s="11"/>
      <c r="J2410" s="11"/>
      <c r="K2410" s="11"/>
      <c r="L2410" s="11"/>
      <c r="M2410" s="11"/>
      <c r="N2410" s="11"/>
      <c r="O2410" s="11"/>
    </row>
    <row r="2411" spans="2:15" ht="11.25" x14ac:dyDescent="0.2">
      <c r="B2411" s="11"/>
      <c r="C2411" s="11"/>
      <c r="D2411" s="11"/>
      <c r="E2411" s="11"/>
      <c r="F2411" s="11"/>
      <c r="G2411" s="11"/>
      <c r="H2411" s="11"/>
      <c r="I2411" s="11"/>
      <c r="J2411" s="11"/>
      <c r="K2411" s="11"/>
      <c r="L2411" s="11"/>
      <c r="M2411" s="11"/>
      <c r="N2411" s="11"/>
      <c r="O2411" s="11"/>
    </row>
    <row r="2412" spans="2:15" ht="11.25" x14ac:dyDescent="0.2">
      <c r="B2412" s="11"/>
      <c r="C2412" s="11"/>
      <c r="D2412" s="11"/>
      <c r="E2412" s="11"/>
      <c r="F2412" s="11"/>
      <c r="G2412" s="11"/>
      <c r="H2412" s="11"/>
      <c r="I2412" s="11"/>
      <c r="J2412" s="11"/>
      <c r="K2412" s="11"/>
      <c r="L2412" s="11"/>
      <c r="M2412" s="11"/>
      <c r="N2412" s="11"/>
      <c r="O2412" s="11"/>
    </row>
    <row r="2413" spans="2:15" ht="11.25" x14ac:dyDescent="0.2">
      <c r="B2413" s="11"/>
      <c r="C2413" s="11"/>
      <c r="D2413" s="11"/>
      <c r="E2413" s="11"/>
      <c r="F2413" s="11"/>
      <c r="G2413" s="11"/>
      <c r="H2413" s="11"/>
      <c r="I2413" s="11"/>
      <c r="J2413" s="11"/>
      <c r="K2413" s="11"/>
      <c r="L2413" s="11"/>
      <c r="M2413" s="11"/>
      <c r="N2413" s="11"/>
      <c r="O2413" s="11"/>
    </row>
    <row r="2414" spans="2:15" ht="11.25" x14ac:dyDescent="0.2">
      <c r="B2414" s="11"/>
      <c r="C2414" s="11"/>
      <c r="D2414" s="11"/>
      <c r="E2414" s="11"/>
      <c r="F2414" s="11"/>
      <c r="G2414" s="11"/>
      <c r="H2414" s="11"/>
      <c r="I2414" s="11"/>
      <c r="J2414" s="11"/>
      <c r="K2414" s="11"/>
      <c r="L2414" s="11"/>
      <c r="M2414" s="11"/>
      <c r="N2414" s="11"/>
      <c r="O2414" s="11"/>
    </row>
    <row r="2415" spans="2:15" ht="11.25" x14ac:dyDescent="0.2">
      <c r="B2415" s="11"/>
      <c r="C2415" s="11"/>
      <c r="D2415" s="11"/>
      <c r="E2415" s="11"/>
      <c r="F2415" s="11"/>
      <c r="G2415" s="11"/>
      <c r="H2415" s="11"/>
      <c r="I2415" s="11"/>
      <c r="J2415" s="11"/>
      <c r="K2415" s="11"/>
      <c r="L2415" s="11"/>
      <c r="M2415" s="11"/>
      <c r="N2415" s="11"/>
      <c r="O2415" s="11"/>
    </row>
    <row r="2416" spans="2:15" ht="11.25" x14ac:dyDescent="0.2">
      <c r="B2416" s="11"/>
      <c r="C2416" s="11"/>
      <c r="D2416" s="11"/>
      <c r="E2416" s="11"/>
      <c r="F2416" s="11"/>
      <c r="G2416" s="11"/>
      <c r="H2416" s="11"/>
      <c r="I2416" s="11"/>
      <c r="J2416" s="11"/>
      <c r="K2416" s="11"/>
      <c r="L2416" s="11"/>
      <c r="M2416" s="11"/>
      <c r="N2416" s="11"/>
      <c r="O2416" s="11"/>
    </row>
    <row r="2417" spans="2:15" ht="11.25" x14ac:dyDescent="0.2">
      <c r="B2417" s="11"/>
      <c r="C2417" s="11"/>
      <c r="D2417" s="11"/>
      <c r="E2417" s="11"/>
      <c r="F2417" s="11"/>
      <c r="G2417" s="11"/>
      <c r="H2417" s="11"/>
      <c r="I2417" s="11"/>
      <c r="J2417" s="11"/>
      <c r="K2417" s="11"/>
      <c r="L2417" s="11"/>
      <c r="M2417" s="11"/>
      <c r="N2417" s="11"/>
      <c r="O2417" s="11"/>
    </row>
    <row r="2418" spans="2:15" ht="11.25" x14ac:dyDescent="0.2">
      <c r="B2418" s="11"/>
      <c r="C2418" s="11"/>
      <c r="D2418" s="11"/>
      <c r="E2418" s="11"/>
      <c r="F2418" s="11"/>
      <c r="G2418" s="11"/>
      <c r="H2418" s="11"/>
      <c r="I2418" s="11"/>
      <c r="J2418" s="11"/>
      <c r="K2418" s="11"/>
      <c r="L2418" s="11"/>
      <c r="M2418" s="11"/>
      <c r="N2418" s="11"/>
      <c r="O2418" s="11"/>
    </row>
    <row r="2419" spans="2:15" ht="11.25" x14ac:dyDescent="0.2">
      <c r="B2419" s="11"/>
      <c r="C2419" s="11"/>
      <c r="D2419" s="11"/>
      <c r="E2419" s="11"/>
      <c r="F2419" s="11"/>
      <c r="G2419" s="11"/>
      <c r="H2419" s="11"/>
      <c r="I2419" s="11"/>
      <c r="J2419" s="11"/>
      <c r="K2419" s="11"/>
      <c r="L2419" s="11"/>
      <c r="M2419" s="11"/>
      <c r="N2419" s="11"/>
      <c r="O2419" s="11"/>
    </row>
    <row r="2420" spans="2:15" ht="11.25" x14ac:dyDescent="0.2">
      <c r="B2420" s="11"/>
      <c r="C2420" s="11"/>
      <c r="D2420" s="11"/>
      <c r="E2420" s="11"/>
      <c r="F2420" s="11"/>
      <c r="G2420" s="11"/>
      <c r="H2420" s="11"/>
      <c r="I2420" s="11"/>
      <c r="J2420" s="11"/>
      <c r="K2420" s="11"/>
      <c r="L2420" s="11"/>
      <c r="M2420" s="11"/>
      <c r="N2420" s="11"/>
      <c r="O2420" s="11"/>
    </row>
    <row r="2421" spans="2:15" ht="11.25" x14ac:dyDescent="0.2">
      <c r="B2421" s="11"/>
      <c r="C2421" s="11"/>
      <c r="D2421" s="11"/>
      <c r="E2421" s="11"/>
      <c r="F2421" s="11"/>
      <c r="G2421" s="11"/>
      <c r="H2421" s="11"/>
      <c r="I2421" s="11"/>
      <c r="J2421" s="11"/>
      <c r="K2421" s="11"/>
      <c r="L2421" s="11"/>
      <c r="M2421" s="11"/>
      <c r="N2421" s="11"/>
      <c r="O2421" s="11"/>
    </row>
    <row r="2422" spans="2:15" ht="11.25" x14ac:dyDescent="0.2">
      <c r="B2422" s="11"/>
      <c r="C2422" s="11"/>
      <c r="D2422" s="11"/>
      <c r="E2422" s="11"/>
      <c r="F2422" s="11"/>
      <c r="G2422" s="11"/>
      <c r="H2422" s="11"/>
      <c r="I2422" s="11"/>
      <c r="J2422" s="11"/>
      <c r="K2422" s="11"/>
      <c r="L2422" s="11"/>
      <c r="M2422" s="11"/>
      <c r="N2422" s="11"/>
      <c r="O2422" s="11"/>
    </row>
    <row r="2423" spans="2:15" ht="11.25" x14ac:dyDescent="0.2">
      <c r="B2423" s="11"/>
      <c r="C2423" s="11"/>
      <c r="D2423" s="11"/>
      <c r="E2423" s="11"/>
      <c r="F2423" s="11"/>
      <c r="G2423" s="11"/>
      <c r="H2423" s="11"/>
      <c r="I2423" s="11"/>
      <c r="J2423" s="11"/>
      <c r="K2423" s="11"/>
      <c r="L2423" s="11"/>
      <c r="M2423" s="11"/>
      <c r="N2423" s="11"/>
      <c r="O2423" s="11"/>
    </row>
    <row r="2424" spans="2:15" ht="11.25" x14ac:dyDescent="0.2">
      <c r="B2424" s="11"/>
      <c r="C2424" s="11"/>
      <c r="D2424" s="11"/>
      <c r="E2424" s="11"/>
      <c r="F2424" s="11"/>
      <c r="G2424" s="11"/>
      <c r="H2424" s="11"/>
      <c r="I2424" s="11"/>
      <c r="J2424" s="11"/>
      <c r="K2424" s="11"/>
      <c r="L2424" s="11"/>
      <c r="M2424" s="11"/>
      <c r="N2424" s="11"/>
      <c r="O2424" s="11"/>
    </row>
    <row r="2425" spans="2:15" ht="11.25" x14ac:dyDescent="0.2">
      <c r="B2425" s="11"/>
      <c r="C2425" s="11"/>
      <c r="D2425" s="11"/>
      <c r="E2425" s="11"/>
      <c r="F2425" s="11"/>
      <c r="G2425" s="11"/>
      <c r="H2425" s="11"/>
      <c r="I2425" s="11"/>
      <c r="J2425" s="11"/>
      <c r="K2425" s="11"/>
      <c r="L2425" s="11"/>
      <c r="M2425" s="11"/>
      <c r="N2425" s="11"/>
      <c r="O2425" s="11"/>
    </row>
    <row r="2426" spans="2:15" ht="11.25" x14ac:dyDescent="0.2">
      <c r="B2426" s="11"/>
      <c r="C2426" s="11"/>
      <c r="D2426" s="11"/>
      <c r="E2426" s="11"/>
      <c r="F2426" s="11"/>
      <c r="G2426" s="11"/>
      <c r="H2426" s="11"/>
      <c r="I2426" s="11"/>
      <c r="J2426" s="11"/>
      <c r="K2426" s="11"/>
      <c r="L2426" s="11"/>
      <c r="M2426" s="11"/>
      <c r="N2426" s="11"/>
      <c r="O2426" s="11"/>
    </row>
    <row r="2427" spans="2:15" ht="11.25" x14ac:dyDescent="0.2">
      <c r="B2427" s="11"/>
      <c r="C2427" s="11"/>
      <c r="D2427" s="11"/>
      <c r="E2427" s="11"/>
      <c r="F2427" s="11"/>
      <c r="G2427" s="11"/>
      <c r="H2427" s="11"/>
      <c r="I2427" s="11"/>
      <c r="J2427" s="11"/>
      <c r="K2427" s="11"/>
      <c r="L2427" s="11"/>
      <c r="M2427" s="11"/>
      <c r="N2427" s="11"/>
      <c r="O2427" s="11"/>
    </row>
    <row r="2428" spans="2:15" ht="11.25" x14ac:dyDescent="0.2">
      <c r="B2428" s="11"/>
      <c r="C2428" s="11"/>
      <c r="D2428" s="11"/>
      <c r="E2428" s="11"/>
      <c r="F2428" s="11"/>
      <c r="G2428" s="11"/>
      <c r="H2428" s="11"/>
      <c r="I2428" s="11"/>
      <c r="J2428" s="11"/>
      <c r="K2428" s="11"/>
      <c r="L2428" s="11"/>
      <c r="M2428" s="11"/>
      <c r="N2428" s="11"/>
      <c r="O2428" s="11"/>
    </row>
    <row r="2429" spans="2:15" ht="11.25" x14ac:dyDescent="0.2">
      <c r="B2429" s="11"/>
      <c r="C2429" s="11"/>
      <c r="D2429" s="11"/>
      <c r="E2429" s="11"/>
      <c r="F2429" s="11"/>
      <c r="G2429" s="11"/>
      <c r="H2429" s="11"/>
      <c r="I2429" s="11"/>
      <c r="J2429" s="11"/>
      <c r="K2429" s="11"/>
      <c r="L2429" s="11"/>
      <c r="M2429" s="11"/>
      <c r="N2429" s="11"/>
      <c r="O2429" s="11"/>
    </row>
    <row r="2430" spans="2:15" ht="11.25" x14ac:dyDescent="0.2">
      <c r="B2430" s="11"/>
      <c r="C2430" s="11"/>
      <c r="D2430" s="11"/>
      <c r="E2430" s="11"/>
      <c r="F2430" s="11"/>
      <c r="G2430" s="11"/>
      <c r="H2430" s="11"/>
      <c r="I2430" s="11"/>
      <c r="J2430" s="11"/>
      <c r="K2430" s="11"/>
      <c r="L2430" s="11"/>
      <c r="M2430" s="11"/>
      <c r="N2430" s="11"/>
      <c r="O2430" s="11"/>
    </row>
    <row r="2431" spans="2:15" ht="11.25" x14ac:dyDescent="0.2">
      <c r="B2431" s="11"/>
      <c r="C2431" s="11"/>
      <c r="D2431" s="11"/>
      <c r="E2431" s="11"/>
      <c r="F2431" s="11"/>
      <c r="G2431" s="11"/>
      <c r="H2431" s="11"/>
      <c r="I2431" s="11"/>
      <c r="J2431" s="11"/>
      <c r="K2431" s="11"/>
      <c r="L2431" s="11"/>
      <c r="M2431" s="11"/>
      <c r="N2431" s="11"/>
      <c r="O2431" s="11"/>
    </row>
    <row r="2432" spans="2:15" ht="11.25" x14ac:dyDescent="0.2">
      <c r="B2432" s="11"/>
      <c r="C2432" s="11"/>
      <c r="D2432" s="11"/>
      <c r="E2432" s="11"/>
      <c r="F2432" s="11"/>
      <c r="G2432" s="11"/>
      <c r="H2432" s="11"/>
      <c r="I2432" s="11"/>
      <c r="J2432" s="11"/>
      <c r="K2432" s="11"/>
      <c r="L2432" s="11"/>
      <c r="M2432" s="11"/>
      <c r="N2432" s="11"/>
      <c r="O2432" s="11"/>
    </row>
    <row r="2433" spans="2:15" ht="11.25" x14ac:dyDescent="0.2">
      <c r="B2433" s="11"/>
      <c r="C2433" s="11"/>
      <c r="D2433" s="11"/>
      <c r="E2433" s="11"/>
      <c r="F2433" s="11"/>
      <c r="G2433" s="11"/>
      <c r="H2433" s="11"/>
      <c r="I2433" s="11"/>
      <c r="J2433" s="11"/>
      <c r="K2433" s="11"/>
      <c r="L2433" s="11"/>
      <c r="M2433" s="11"/>
      <c r="N2433" s="11"/>
      <c r="O2433" s="11"/>
    </row>
    <row r="2434" spans="2:15" ht="11.25" x14ac:dyDescent="0.2">
      <c r="B2434" s="11"/>
      <c r="C2434" s="11"/>
      <c r="D2434" s="11"/>
      <c r="E2434" s="11"/>
      <c r="F2434" s="11"/>
      <c r="G2434" s="11"/>
      <c r="H2434" s="11"/>
      <c r="I2434" s="11"/>
      <c r="J2434" s="11"/>
      <c r="K2434" s="11"/>
      <c r="L2434" s="11"/>
      <c r="M2434" s="11"/>
      <c r="N2434" s="11"/>
      <c r="O2434" s="11"/>
    </row>
    <row r="2435" spans="2:15" ht="11.25" x14ac:dyDescent="0.2">
      <c r="B2435" s="11"/>
      <c r="C2435" s="11"/>
      <c r="D2435" s="11"/>
      <c r="E2435" s="11"/>
      <c r="F2435" s="11"/>
      <c r="G2435" s="11"/>
      <c r="H2435" s="11"/>
      <c r="I2435" s="11"/>
      <c r="J2435" s="11"/>
      <c r="K2435" s="11"/>
      <c r="L2435" s="11"/>
      <c r="M2435" s="11"/>
      <c r="N2435" s="11"/>
      <c r="O2435" s="11"/>
    </row>
    <row r="2436" spans="2:15" ht="11.25" x14ac:dyDescent="0.2">
      <c r="B2436" s="11"/>
      <c r="C2436" s="11"/>
      <c r="D2436" s="11"/>
      <c r="E2436" s="11"/>
      <c r="F2436" s="11"/>
      <c r="G2436" s="11"/>
      <c r="H2436" s="11"/>
      <c r="I2436" s="11"/>
      <c r="J2436" s="11"/>
      <c r="K2436" s="11"/>
      <c r="L2436" s="11"/>
      <c r="M2436" s="11"/>
      <c r="N2436" s="11"/>
      <c r="O2436" s="11"/>
    </row>
    <row r="2437" spans="2:15" ht="11.25" x14ac:dyDescent="0.2">
      <c r="B2437" s="11"/>
      <c r="C2437" s="11"/>
      <c r="D2437" s="11"/>
      <c r="E2437" s="11"/>
      <c r="F2437" s="11"/>
      <c r="G2437" s="11"/>
      <c r="H2437" s="11"/>
      <c r="I2437" s="11"/>
      <c r="J2437" s="11"/>
      <c r="K2437" s="11"/>
      <c r="L2437" s="11"/>
      <c r="M2437" s="11"/>
      <c r="N2437" s="11"/>
      <c r="O2437" s="11"/>
    </row>
    <row r="2438" spans="2:15" ht="11.25" x14ac:dyDescent="0.2">
      <c r="B2438" s="11"/>
      <c r="C2438" s="11"/>
      <c r="D2438" s="11"/>
      <c r="E2438" s="11"/>
      <c r="F2438" s="11"/>
      <c r="G2438" s="11"/>
      <c r="H2438" s="11"/>
      <c r="I2438" s="11"/>
      <c r="J2438" s="11"/>
      <c r="K2438" s="11"/>
      <c r="L2438" s="11"/>
      <c r="M2438" s="11"/>
      <c r="N2438" s="11"/>
      <c r="O2438" s="11"/>
    </row>
    <row r="2439" spans="2:15" ht="11.25" x14ac:dyDescent="0.2">
      <c r="B2439" s="11"/>
      <c r="C2439" s="11"/>
      <c r="D2439" s="11"/>
      <c r="E2439" s="11"/>
      <c r="F2439" s="11"/>
      <c r="G2439" s="11"/>
      <c r="H2439" s="11"/>
      <c r="I2439" s="11"/>
      <c r="J2439" s="11"/>
      <c r="K2439" s="11"/>
      <c r="L2439" s="11"/>
      <c r="M2439" s="11"/>
      <c r="N2439" s="11"/>
      <c r="O2439" s="11"/>
    </row>
    <row r="2440" spans="2:15" ht="11.25" x14ac:dyDescent="0.2">
      <c r="B2440" s="11"/>
      <c r="C2440" s="11"/>
      <c r="D2440" s="11"/>
      <c r="E2440" s="11"/>
      <c r="F2440" s="11"/>
      <c r="G2440" s="11"/>
      <c r="H2440" s="11"/>
      <c r="I2440" s="11"/>
      <c r="J2440" s="11"/>
      <c r="K2440" s="11"/>
      <c r="L2440" s="11"/>
      <c r="M2440" s="11"/>
      <c r="N2440" s="11"/>
      <c r="O2440" s="11"/>
    </row>
    <row r="2441" spans="2:15" ht="11.25" x14ac:dyDescent="0.2">
      <c r="B2441" s="11"/>
      <c r="C2441" s="11"/>
      <c r="D2441" s="11"/>
      <c r="E2441" s="11"/>
      <c r="F2441" s="11"/>
      <c r="G2441" s="11"/>
      <c r="H2441" s="11"/>
      <c r="I2441" s="11"/>
      <c r="J2441" s="11"/>
      <c r="K2441" s="11"/>
      <c r="L2441" s="11"/>
      <c r="M2441" s="11"/>
      <c r="N2441" s="11"/>
      <c r="O2441" s="11"/>
    </row>
    <row r="2442" spans="2:15" ht="11.25" x14ac:dyDescent="0.2">
      <c r="B2442" s="11"/>
      <c r="C2442" s="11"/>
      <c r="D2442" s="11"/>
      <c r="E2442" s="11"/>
      <c r="F2442" s="11"/>
      <c r="G2442" s="11"/>
      <c r="H2442" s="11"/>
      <c r="I2442" s="11"/>
      <c r="J2442" s="11"/>
      <c r="K2442" s="11"/>
      <c r="L2442" s="11"/>
      <c r="M2442" s="11"/>
      <c r="N2442" s="11"/>
      <c r="O2442" s="11"/>
    </row>
    <row r="2443" spans="2:15" ht="11.25" x14ac:dyDescent="0.2">
      <c r="B2443" s="11"/>
      <c r="C2443" s="11"/>
      <c r="D2443" s="11"/>
      <c r="E2443" s="11"/>
      <c r="F2443" s="11"/>
      <c r="G2443" s="11"/>
      <c r="H2443" s="11"/>
      <c r="I2443" s="11"/>
      <c r="J2443" s="11"/>
      <c r="K2443" s="11"/>
      <c r="L2443" s="11"/>
      <c r="M2443" s="11"/>
      <c r="N2443" s="11"/>
      <c r="O2443" s="11"/>
    </row>
    <row r="2444" spans="2:15" ht="11.25" x14ac:dyDescent="0.2">
      <c r="B2444" s="11"/>
      <c r="C2444" s="11"/>
      <c r="D2444" s="11"/>
      <c r="E2444" s="11"/>
      <c r="F2444" s="11"/>
      <c r="G2444" s="11"/>
      <c r="H2444" s="11"/>
      <c r="I2444" s="11"/>
      <c r="J2444" s="11"/>
      <c r="K2444" s="11"/>
      <c r="L2444" s="11"/>
      <c r="M2444" s="11"/>
      <c r="N2444" s="11"/>
      <c r="O2444" s="11"/>
    </row>
    <row r="2445" spans="2:15" ht="11.25" x14ac:dyDescent="0.2">
      <c r="B2445" s="11"/>
      <c r="C2445" s="11"/>
      <c r="D2445" s="11"/>
      <c r="E2445" s="11"/>
      <c r="F2445" s="11"/>
      <c r="G2445" s="11"/>
      <c r="H2445" s="11"/>
      <c r="I2445" s="11"/>
      <c r="J2445" s="11"/>
      <c r="K2445" s="11"/>
      <c r="L2445" s="11"/>
      <c r="M2445" s="11"/>
      <c r="N2445" s="11"/>
      <c r="O2445" s="11"/>
    </row>
    <row r="2446" spans="2:15" ht="11.25" x14ac:dyDescent="0.2">
      <c r="B2446" s="11"/>
      <c r="C2446" s="11"/>
      <c r="D2446" s="11"/>
      <c r="E2446" s="11"/>
      <c r="F2446" s="11"/>
      <c r="G2446" s="11"/>
      <c r="H2446" s="11"/>
      <c r="I2446" s="11"/>
      <c r="J2446" s="11"/>
      <c r="K2446" s="11"/>
      <c r="L2446" s="11"/>
      <c r="M2446" s="11"/>
      <c r="N2446" s="11"/>
      <c r="O2446" s="11"/>
    </row>
    <row r="2447" spans="2:15" ht="11.25" x14ac:dyDescent="0.2">
      <c r="B2447" s="11"/>
      <c r="C2447" s="11"/>
      <c r="D2447" s="11"/>
      <c r="E2447" s="11"/>
      <c r="F2447" s="11"/>
      <c r="G2447" s="11"/>
      <c r="H2447" s="11"/>
      <c r="I2447" s="11"/>
      <c r="J2447" s="11"/>
      <c r="K2447" s="11"/>
      <c r="L2447" s="11"/>
      <c r="M2447" s="11"/>
      <c r="N2447" s="11"/>
      <c r="O2447" s="11"/>
    </row>
    <row r="2448" spans="2:15" ht="11.25" x14ac:dyDescent="0.2">
      <c r="B2448" s="11"/>
      <c r="C2448" s="11"/>
      <c r="D2448" s="11"/>
      <c r="E2448" s="11"/>
      <c r="F2448" s="11"/>
      <c r="G2448" s="11"/>
      <c r="H2448" s="11"/>
      <c r="I2448" s="11"/>
      <c r="J2448" s="11"/>
      <c r="K2448" s="11"/>
      <c r="L2448" s="11"/>
      <c r="M2448" s="11"/>
      <c r="N2448" s="11"/>
      <c r="O2448" s="11"/>
    </row>
    <row r="2449" spans="2:15" ht="11.25" x14ac:dyDescent="0.2">
      <c r="B2449" s="11"/>
      <c r="C2449" s="11"/>
      <c r="D2449" s="11"/>
      <c r="E2449" s="11"/>
      <c r="F2449" s="11"/>
      <c r="G2449" s="11"/>
      <c r="H2449" s="11"/>
      <c r="I2449" s="11"/>
      <c r="J2449" s="11"/>
      <c r="K2449" s="11"/>
      <c r="L2449" s="11"/>
      <c r="M2449" s="11"/>
      <c r="N2449" s="11"/>
      <c r="O2449" s="11"/>
    </row>
    <row r="2450" spans="2:15" ht="11.25" x14ac:dyDescent="0.2">
      <c r="B2450" s="11"/>
      <c r="C2450" s="11"/>
      <c r="D2450" s="11"/>
      <c r="E2450" s="11"/>
      <c r="F2450" s="11"/>
      <c r="G2450" s="11"/>
      <c r="H2450" s="11"/>
      <c r="I2450" s="11"/>
      <c r="J2450" s="11"/>
      <c r="K2450" s="11"/>
      <c r="L2450" s="11"/>
      <c r="M2450" s="11"/>
      <c r="N2450" s="11"/>
      <c r="O2450" s="11"/>
    </row>
    <row r="2451" spans="2:15" ht="11.25" x14ac:dyDescent="0.2">
      <c r="B2451" s="11"/>
      <c r="C2451" s="11"/>
      <c r="D2451" s="11"/>
      <c r="E2451" s="11"/>
      <c r="F2451" s="11"/>
      <c r="G2451" s="11"/>
      <c r="H2451" s="11"/>
      <c r="I2451" s="11"/>
      <c r="J2451" s="11"/>
      <c r="K2451" s="11"/>
      <c r="L2451" s="11"/>
      <c r="M2451" s="11"/>
      <c r="N2451" s="11"/>
      <c r="O2451" s="11"/>
    </row>
    <row r="2452" spans="2:15" ht="11.25" x14ac:dyDescent="0.2">
      <c r="B2452" s="11"/>
      <c r="C2452" s="11"/>
      <c r="D2452" s="11"/>
      <c r="E2452" s="11"/>
      <c r="F2452" s="11"/>
      <c r="G2452" s="11"/>
      <c r="H2452" s="11"/>
      <c r="I2452" s="11"/>
      <c r="J2452" s="11"/>
      <c r="K2452" s="11"/>
      <c r="L2452" s="11"/>
      <c r="M2452" s="11"/>
      <c r="N2452" s="11"/>
      <c r="O2452" s="11"/>
    </row>
    <row r="2453" spans="2:15" ht="11.25" x14ac:dyDescent="0.2">
      <c r="B2453" s="11"/>
      <c r="C2453" s="11"/>
      <c r="D2453" s="11"/>
      <c r="E2453" s="11"/>
      <c r="F2453" s="11"/>
      <c r="G2453" s="11"/>
      <c r="H2453" s="11"/>
      <c r="I2453" s="11"/>
      <c r="J2453" s="11"/>
      <c r="K2453" s="11"/>
      <c r="L2453" s="11"/>
      <c r="M2453" s="11"/>
      <c r="N2453" s="11"/>
      <c r="O2453" s="11"/>
    </row>
    <row r="2454" spans="2:15" ht="11.25" x14ac:dyDescent="0.2">
      <c r="B2454" s="11"/>
      <c r="C2454" s="11"/>
      <c r="D2454" s="11"/>
      <c r="E2454" s="11"/>
      <c r="F2454" s="11"/>
      <c r="G2454" s="11"/>
      <c r="H2454" s="11"/>
      <c r="I2454" s="11"/>
      <c r="J2454" s="11"/>
      <c r="K2454" s="11"/>
      <c r="L2454" s="11"/>
      <c r="M2454" s="11"/>
      <c r="N2454" s="11"/>
      <c r="O2454" s="11"/>
    </row>
    <row r="2455" spans="2:15" ht="11.25" x14ac:dyDescent="0.2">
      <c r="B2455" s="11"/>
      <c r="C2455" s="11"/>
      <c r="D2455" s="11"/>
      <c r="E2455" s="11"/>
      <c r="F2455" s="11"/>
      <c r="G2455" s="11"/>
      <c r="H2455" s="11"/>
      <c r="I2455" s="11"/>
      <c r="J2455" s="11"/>
      <c r="K2455" s="11"/>
      <c r="L2455" s="11"/>
      <c r="M2455" s="11"/>
      <c r="N2455" s="11"/>
      <c r="O2455" s="11"/>
    </row>
    <row r="2456" spans="2:15" ht="11.25" x14ac:dyDescent="0.2">
      <c r="B2456" s="11"/>
      <c r="C2456" s="11"/>
      <c r="D2456" s="11"/>
      <c r="E2456" s="11"/>
      <c r="F2456" s="11"/>
      <c r="G2456" s="11"/>
      <c r="H2456" s="11"/>
      <c r="I2456" s="11"/>
      <c r="J2456" s="11"/>
      <c r="K2456" s="11"/>
      <c r="L2456" s="11"/>
      <c r="M2456" s="11"/>
      <c r="N2456" s="11"/>
      <c r="O2456" s="11"/>
    </row>
    <row r="2457" spans="2:15" ht="11.25" x14ac:dyDescent="0.2">
      <c r="B2457" s="11"/>
      <c r="C2457" s="11"/>
      <c r="D2457" s="11"/>
      <c r="E2457" s="11"/>
      <c r="F2457" s="11"/>
      <c r="G2457" s="11"/>
      <c r="H2457" s="11"/>
      <c r="I2457" s="11"/>
      <c r="J2457" s="11"/>
      <c r="K2457" s="11"/>
      <c r="L2457" s="11"/>
      <c r="M2457" s="11"/>
      <c r="N2457" s="11"/>
      <c r="O2457" s="11"/>
    </row>
    <row r="2458" spans="2:15" ht="11.25" x14ac:dyDescent="0.2">
      <c r="B2458" s="11"/>
      <c r="C2458" s="11"/>
      <c r="D2458" s="11"/>
      <c r="E2458" s="11"/>
      <c r="F2458" s="11"/>
      <c r="G2458" s="11"/>
      <c r="H2458" s="11"/>
      <c r="I2458" s="11"/>
      <c r="J2458" s="11"/>
      <c r="K2458" s="11"/>
      <c r="L2458" s="11"/>
      <c r="M2458" s="11"/>
      <c r="N2458" s="11"/>
      <c r="O2458" s="11"/>
    </row>
    <row r="2459" spans="2:15" ht="11.25" x14ac:dyDescent="0.2">
      <c r="B2459" s="11"/>
      <c r="C2459" s="11"/>
      <c r="D2459" s="11"/>
      <c r="E2459" s="11"/>
      <c r="F2459" s="11"/>
      <c r="G2459" s="11"/>
      <c r="H2459" s="11"/>
      <c r="I2459" s="11"/>
      <c r="J2459" s="11"/>
      <c r="K2459" s="11"/>
      <c r="L2459" s="11"/>
      <c r="M2459" s="11"/>
      <c r="N2459" s="11"/>
      <c r="O2459" s="11"/>
    </row>
    <row r="2460" spans="2:15" ht="11.25" x14ac:dyDescent="0.2">
      <c r="B2460" s="11"/>
      <c r="C2460" s="11"/>
      <c r="D2460" s="11"/>
      <c r="E2460" s="11"/>
      <c r="F2460" s="11"/>
      <c r="G2460" s="11"/>
      <c r="H2460" s="11"/>
      <c r="I2460" s="11"/>
      <c r="J2460" s="11"/>
      <c r="K2460" s="11"/>
      <c r="L2460" s="11"/>
      <c r="M2460" s="11"/>
      <c r="N2460" s="11"/>
      <c r="O2460" s="11"/>
    </row>
    <row r="2461" spans="2:15" ht="11.25" x14ac:dyDescent="0.2">
      <c r="B2461" s="11"/>
      <c r="C2461" s="11"/>
      <c r="D2461" s="11"/>
      <c r="E2461" s="11"/>
      <c r="F2461" s="11"/>
      <c r="G2461" s="11"/>
      <c r="H2461" s="11"/>
      <c r="I2461" s="11"/>
      <c r="J2461" s="11"/>
      <c r="K2461" s="11"/>
      <c r="L2461" s="11"/>
      <c r="M2461" s="11"/>
      <c r="N2461" s="11"/>
      <c r="O2461" s="11"/>
    </row>
    <row r="2462" spans="2:15" ht="11.25" x14ac:dyDescent="0.2">
      <c r="B2462" s="11"/>
      <c r="C2462" s="11"/>
      <c r="D2462" s="11"/>
      <c r="E2462" s="11"/>
      <c r="F2462" s="11"/>
      <c r="G2462" s="11"/>
      <c r="H2462" s="11"/>
      <c r="I2462" s="11"/>
      <c r="J2462" s="11"/>
      <c r="K2462" s="11"/>
      <c r="L2462" s="11"/>
      <c r="M2462" s="11"/>
      <c r="N2462" s="11"/>
      <c r="O2462" s="11"/>
    </row>
    <row r="2463" spans="2:15" ht="11.25" x14ac:dyDescent="0.2">
      <c r="B2463" s="11"/>
      <c r="C2463" s="11"/>
      <c r="D2463" s="11"/>
      <c r="E2463" s="11"/>
      <c r="F2463" s="11"/>
      <c r="G2463" s="11"/>
      <c r="H2463" s="11"/>
      <c r="I2463" s="11"/>
      <c r="J2463" s="11"/>
      <c r="K2463" s="11"/>
      <c r="L2463" s="11"/>
      <c r="M2463" s="11"/>
      <c r="N2463" s="11"/>
      <c r="O2463" s="11"/>
    </row>
    <row r="2464" spans="2:15" ht="11.25" x14ac:dyDescent="0.2">
      <c r="B2464" s="11"/>
      <c r="C2464" s="11"/>
      <c r="D2464" s="11"/>
      <c r="E2464" s="11"/>
      <c r="F2464" s="11"/>
      <c r="G2464" s="11"/>
      <c r="H2464" s="11"/>
      <c r="I2464" s="11"/>
      <c r="J2464" s="11"/>
      <c r="K2464" s="11"/>
      <c r="L2464" s="11"/>
      <c r="M2464" s="11"/>
      <c r="N2464" s="11"/>
      <c r="O2464" s="11"/>
    </row>
    <row r="2465" spans="2:15" ht="11.25" x14ac:dyDescent="0.2">
      <c r="B2465" s="11"/>
      <c r="C2465" s="11"/>
      <c r="D2465" s="11"/>
      <c r="E2465" s="11"/>
      <c r="F2465" s="11"/>
      <c r="G2465" s="11"/>
      <c r="H2465" s="11"/>
      <c r="I2465" s="11"/>
      <c r="J2465" s="11"/>
      <c r="K2465" s="11"/>
      <c r="L2465" s="11"/>
      <c r="M2465" s="11"/>
      <c r="N2465" s="11"/>
      <c r="O2465" s="11"/>
    </row>
    <row r="2466" spans="2:15" ht="11.25" x14ac:dyDescent="0.2">
      <c r="B2466" s="11"/>
      <c r="C2466" s="11"/>
      <c r="D2466" s="11"/>
      <c r="E2466" s="11"/>
      <c r="F2466" s="11"/>
      <c r="G2466" s="11"/>
      <c r="H2466" s="11"/>
      <c r="I2466" s="11"/>
      <c r="J2466" s="11"/>
      <c r="K2466" s="11"/>
      <c r="L2466" s="11"/>
      <c r="M2466" s="11"/>
      <c r="N2466" s="11"/>
      <c r="O2466" s="11"/>
    </row>
    <row r="2467" spans="2:15" ht="11.25" x14ac:dyDescent="0.2">
      <c r="B2467" s="11"/>
      <c r="C2467" s="11"/>
      <c r="D2467" s="11"/>
      <c r="E2467" s="11"/>
      <c r="F2467" s="11"/>
      <c r="G2467" s="11"/>
      <c r="H2467" s="11"/>
      <c r="I2467" s="11"/>
      <c r="J2467" s="11"/>
      <c r="K2467" s="11"/>
      <c r="L2467" s="11"/>
      <c r="M2467" s="11"/>
      <c r="N2467" s="11"/>
      <c r="O2467" s="11"/>
    </row>
    <row r="2468" spans="2:15" ht="11.25" x14ac:dyDescent="0.2">
      <c r="B2468" s="11"/>
      <c r="C2468" s="11"/>
      <c r="D2468" s="11"/>
      <c r="E2468" s="11"/>
      <c r="F2468" s="11"/>
      <c r="G2468" s="11"/>
      <c r="H2468" s="11"/>
      <c r="I2468" s="11"/>
      <c r="J2468" s="11"/>
      <c r="K2468" s="11"/>
      <c r="L2468" s="11"/>
      <c r="M2468" s="11"/>
      <c r="N2468" s="11"/>
      <c r="O2468" s="11"/>
    </row>
    <row r="2469" spans="2:15" ht="11.25" x14ac:dyDescent="0.2">
      <c r="B2469" s="11"/>
      <c r="C2469" s="11"/>
      <c r="D2469" s="11"/>
      <c r="E2469" s="11"/>
      <c r="F2469" s="11"/>
      <c r="G2469" s="11"/>
      <c r="H2469" s="11"/>
      <c r="I2469" s="11"/>
      <c r="J2469" s="11"/>
      <c r="K2469" s="11"/>
      <c r="L2469" s="11"/>
      <c r="M2469" s="11"/>
      <c r="N2469" s="11"/>
      <c r="O2469" s="11"/>
    </row>
    <row r="2470" spans="2:15" ht="11.25" x14ac:dyDescent="0.2">
      <c r="B2470" s="11"/>
      <c r="C2470" s="11"/>
      <c r="D2470" s="11"/>
      <c r="E2470" s="11"/>
      <c r="F2470" s="11"/>
      <c r="G2470" s="11"/>
      <c r="H2470" s="11"/>
      <c r="I2470" s="11"/>
      <c r="J2470" s="11"/>
      <c r="K2470" s="11"/>
      <c r="L2470" s="11"/>
      <c r="M2470" s="11"/>
      <c r="N2470" s="11"/>
      <c r="O2470" s="11"/>
    </row>
    <row r="2471" spans="2:15" ht="11.25" x14ac:dyDescent="0.2">
      <c r="B2471" s="11"/>
      <c r="C2471" s="11"/>
      <c r="D2471" s="11"/>
      <c r="E2471" s="11"/>
      <c r="F2471" s="11"/>
      <c r="G2471" s="11"/>
      <c r="H2471" s="11"/>
      <c r="I2471" s="11"/>
      <c r="J2471" s="11"/>
      <c r="K2471" s="11"/>
      <c r="L2471" s="11"/>
      <c r="M2471" s="11"/>
      <c r="N2471" s="11"/>
      <c r="O2471" s="11"/>
    </row>
    <row r="2472" spans="2:15" ht="11.25" x14ac:dyDescent="0.2">
      <c r="B2472" s="11"/>
      <c r="C2472" s="11"/>
      <c r="D2472" s="11"/>
      <c r="E2472" s="11"/>
      <c r="F2472" s="11"/>
      <c r="G2472" s="11"/>
      <c r="H2472" s="11"/>
      <c r="I2472" s="11"/>
      <c r="J2472" s="11"/>
      <c r="K2472" s="11"/>
      <c r="L2472" s="11"/>
      <c r="M2472" s="11"/>
      <c r="N2472" s="11"/>
      <c r="O2472" s="11"/>
    </row>
    <row r="2473" spans="2:15" ht="11.25" x14ac:dyDescent="0.2">
      <c r="B2473" s="11"/>
      <c r="C2473" s="11"/>
      <c r="D2473" s="11"/>
      <c r="E2473" s="11"/>
      <c r="F2473" s="11"/>
      <c r="G2473" s="11"/>
      <c r="H2473" s="11"/>
      <c r="I2473" s="11"/>
      <c r="J2473" s="11"/>
      <c r="K2473" s="11"/>
      <c r="L2473" s="11"/>
      <c r="M2473" s="11"/>
      <c r="N2473" s="11"/>
      <c r="O2473" s="11"/>
    </row>
    <row r="2474" spans="2:15" ht="11.25" x14ac:dyDescent="0.2">
      <c r="B2474" s="11"/>
      <c r="C2474" s="11"/>
      <c r="D2474" s="11"/>
      <c r="E2474" s="11"/>
      <c r="F2474" s="11"/>
      <c r="G2474" s="11"/>
      <c r="H2474" s="11"/>
      <c r="I2474" s="11"/>
      <c r="J2474" s="11"/>
      <c r="K2474" s="11"/>
      <c r="L2474" s="11"/>
      <c r="M2474" s="11"/>
      <c r="N2474" s="11"/>
      <c r="O2474" s="11"/>
    </row>
    <row r="2475" spans="2:15" ht="11.25" x14ac:dyDescent="0.2">
      <c r="B2475" s="11"/>
      <c r="C2475" s="11"/>
      <c r="D2475" s="11"/>
      <c r="E2475" s="11"/>
      <c r="F2475" s="11"/>
      <c r="G2475" s="11"/>
      <c r="H2475" s="11"/>
      <c r="I2475" s="11"/>
      <c r="J2475" s="11"/>
      <c r="K2475" s="11"/>
      <c r="L2475" s="11"/>
      <c r="M2475" s="11"/>
      <c r="N2475" s="11"/>
      <c r="O2475" s="11"/>
    </row>
    <row r="2476" spans="2:15" ht="11.25" x14ac:dyDescent="0.2">
      <c r="B2476" s="11"/>
      <c r="C2476" s="11"/>
      <c r="D2476" s="11"/>
      <c r="E2476" s="11"/>
      <c r="F2476" s="11"/>
      <c r="G2476" s="11"/>
      <c r="H2476" s="11"/>
      <c r="I2476" s="11"/>
      <c r="J2476" s="11"/>
      <c r="K2476" s="11"/>
      <c r="L2476" s="11"/>
      <c r="M2476" s="11"/>
      <c r="N2476" s="11"/>
      <c r="O2476" s="11"/>
    </row>
    <row r="2477" spans="2:15" ht="11.25" x14ac:dyDescent="0.2">
      <c r="B2477" s="11"/>
      <c r="C2477" s="11"/>
      <c r="D2477" s="11"/>
      <c r="E2477" s="11"/>
      <c r="F2477" s="11"/>
      <c r="G2477" s="11"/>
      <c r="H2477" s="11"/>
      <c r="I2477" s="11"/>
      <c r="J2477" s="11"/>
      <c r="K2477" s="11"/>
      <c r="L2477" s="11"/>
      <c r="M2477" s="11"/>
      <c r="N2477" s="11"/>
      <c r="O2477" s="11"/>
    </row>
    <row r="2478" spans="2:15" ht="11.25" x14ac:dyDescent="0.2">
      <c r="B2478" s="11"/>
      <c r="C2478" s="11"/>
      <c r="D2478" s="11"/>
      <c r="E2478" s="11"/>
      <c r="F2478" s="11"/>
      <c r="G2478" s="11"/>
      <c r="H2478" s="11"/>
      <c r="I2478" s="11"/>
      <c r="J2478" s="11"/>
      <c r="K2478" s="11"/>
      <c r="L2478" s="11"/>
      <c r="M2478" s="11"/>
      <c r="N2478" s="11"/>
      <c r="O2478" s="11"/>
    </row>
    <row r="2479" spans="2:15" ht="11.25" x14ac:dyDescent="0.2">
      <c r="B2479" s="11"/>
      <c r="C2479" s="11"/>
      <c r="D2479" s="11"/>
      <c r="E2479" s="11"/>
      <c r="F2479" s="11"/>
      <c r="G2479" s="11"/>
      <c r="H2479" s="11"/>
      <c r="I2479" s="11"/>
      <c r="J2479" s="11"/>
      <c r="K2479" s="11"/>
      <c r="L2479" s="11"/>
      <c r="M2479" s="11"/>
      <c r="N2479" s="11"/>
      <c r="O2479" s="11"/>
    </row>
    <row r="2480" spans="2:15" ht="11.25" x14ac:dyDescent="0.2">
      <c r="B2480" s="11"/>
      <c r="C2480" s="11"/>
      <c r="D2480" s="11"/>
      <c r="E2480" s="11"/>
      <c r="F2480" s="11"/>
      <c r="G2480" s="11"/>
      <c r="H2480" s="11"/>
      <c r="I2480" s="11"/>
      <c r="J2480" s="11"/>
      <c r="K2480" s="11"/>
      <c r="L2480" s="11"/>
      <c r="M2480" s="11"/>
      <c r="N2480" s="11"/>
      <c r="O2480" s="11"/>
    </row>
    <row r="2481" spans="2:15" ht="11.25" x14ac:dyDescent="0.2">
      <c r="B2481" s="11"/>
      <c r="C2481" s="11"/>
      <c r="D2481" s="11"/>
      <c r="E2481" s="11"/>
      <c r="F2481" s="11"/>
      <c r="G2481" s="11"/>
      <c r="H2481" s="11"/>
      <c r="I2481" s="11"/>
      <c r="J2481" s="11"/>
      <c r="K2481" s="11"/>
      <c r="L2481" s="11"/>
      <c r="M2481" s="11"/>
      <c r="N2481" s="11"/>
      <c r="O2481" s="11"/>
    </row>
    <row r="2482" spans="2:15" ht="11.25" x14ac:dyDescent="0.2">
      <c r="B2482" s="11"/>
      <c r="C2482" s="11"/>
      <c r="D2482" s="11"/>
      <c r="E2482" s="11"/>
      <c r="F2482" s="11"/>
      <c r="G2482" s="11"/>
      <c r="H2482" s="11"/>
      <c r="I2482" s="11"/>
      <c r="J2482" s="11"/>
      <c r="K2482" s="11"/>
      <c r="L2482" s="11"/>
      <c r="M2482" s="11"/>
      <c r="N2482" s="11"/>
      <c r="O2482" s="11"/>
    </row>
    <row r="2483" spans="2:15" ht="11.25" x14ac:dyDescent="0.2">
      <c r="B2483" s="11"/>
      <c r="C2483" s="11"/>
      <c r="D2483" s="11"/>
      <c r="E2483" s="11"/>
      <c r="F2483" s="11"/>
      <c r="G2483" s="11"/>
      <c r="H2483" s="11"/>
      <c r="I2483" s="11"/>
      <c r="J2483" s="11"/>
      <c r="K2483" s="11"/>
      <c r="L2483" s="11"/>
      <c r="M2483" s="11"/>
      <c r="N2483" s="11"/>
      <c r="O2483" s="11"/>
    </row>
    <row r="2484" spans="2:15" ht="11.25" x14ac:dyDescent="0.2">
      <c r="B2484" s="11"/>
      <c r="C2484" s="11"/>
      <c r="D2484" s="11"/>
      <c r="E2484" s="11"/>
      <c r="F2484" s="11"/>
      <c r="G2484" s="11"/>
      <c r="H2484" s="11"/>
      <c r="I2484" s="11"/>
      <c r="J2484" s="11"/>
      <c r="K2484" s="11"/>
      <c r="L2484" s="11"/>
      <c r="M2484" s="11"/>
      <c r="N2484" s="11"/>
      <c r="O2484" s="11"/>
    </row>
    <row r="2485" spans="2:15" ht="11.25" x14ac:dyDescent="0.2">
      <c r="B2485" s="11"/>
      <c r="C2485" s="11"/>
      <c r="D2485" s="11"/>
      <c r="E2485" s="11"/>
      <c r="F2485" s="11"/>
      <c r="G2485" s="11"/>
      <c r="H2485" s="11"/>
      <c r="I2485" s="11"/>
      <c r="J2485" s="11"/>
      <c r="K2485" s="11"/>
      <c r="L2485" s="11"/>
      <c r="M2485" s="11"/>
      <c r="N2485" s="11"/>
      <c r="O2485" s="11"/>
    </row>
    <row r="2486" spans="2:15" ht="11.25" x14ac:dyDescent="0.2">
      <c r="B2486" s="11"/>
      <c r="C2486" s="11"/>
      <c r="D2486" s="11"/>
      <c r="E2486" s="11"/>
      <c r="F2486" s="11"/>
      <c r="G2486" s="11"/>
      <c r="H2486" s="11"/>
      <c r="I2486" s="11"/>
      <c r="J2486" s="11"/>
      <c r="K2486" s="11"/>
      <c r="L2486" s="11"/>
      <c r="M2486" s="11"/>
      <c r="N2486" s="11"/>
      <c r="O2486" s="11"/>
    </row>
    <row r="2487" spans="2:15" ht="11.25" x14ac:dyDescent="0.2">
      <c r="B2487" s="11"/>
      <c r="C2487" s="11"/>
      <c r="D2487" s="11"/>
      <c r="E2487" s="11"/>
      <c r="F2487" s="11"/>
      <c r="G2487" s="11"/>
      <c r="H2487" s="11"/>
      <c r="I2487" s="11"/>
      <c r="J2487" s="11"/>
      <c r="K2487" s="11"/>
      <c r="L2487" s="11"/>
      <c r="M2487" s="11"/>
      <c r="N2487" s="11"/>
      <c r="O2487" s="11"/>
    </row>
    <row r="2488" spans="2:15" ht="11.25" x14ac:dyDescent="0.2">
      <c r="B2488" s="11"/>
      <c r="C2488" s="11"/>
      <c r="D2488" s="11"/>
      <c r="E2488" s="11"/>
      <c r="F2488" s="11"/>
      <c r="G2488" s="11"/>
      <c r="H2488" s="11"/>
      <c r="I2488" s="11"/>
      <c r="J2488" s="11"/>
      <c r="K2488" s="11"/>
      <c r="L2488" s="11"/>
      <c r="M2488" s="11"/>
      <c r="N2488" s="11"/>
      <c r="O2488" s="11"/>
    </row>
    <row r="2489" spans="2:15" ht="11.25" x14ac:dyDescent="0.2">
      <c r="B2489" s="11"/>
      <c r="C2489" s="11"/>
      <c r="D2489" s="11"/>
      <c r="E2489" s="11"/>
      <c r="F2489" s="11"/>
      <c r="G2489" s="11"/>
      <c r="H2489" s="11"/>
      <c r="I2489" s="11"/>
      <c r="J2489" s="11"/>
      <c r="K2489" s="11"/>
      <c r="L2489" s="11"/>
      <c r="M2489" s="11"/>
      <c r="N2489" s="11"/>
      <c r="O2489" s="11"/>
    </row>
    <row r="2490" spans="2:15" ht="11.25" x14ac:dyDescent="0.2">
      <c r="B2490" s="11"/>
      <c r="C2490" s="11"/>
      <c r="D2490" s="11"/>
      <c r="E2490" s="11"/>
      <c r="F2490" s="11"/>
      <c r="G2490" s="11"/>
      <c r="H2490" s="11"/>
      <c r="I2490" s="11"/>
      <c r="J2490" s="11"/>
      <c r="K2490" s="11"/>
      <c r="L2490" s="11"/>
      <c r="M2490" s="11"/>
      <c r="N2490" s="11"/>
      <c r="O2490" s="11"/>
    </row>
    <row r="2491" spans="2:15" ht="11.25" x14ac:dyDescent="0.2">
      <c r="B2491" s="11"/>
      <c r="C2491" s="11"/>
      <c r="D2491" s="11"/>
      <c r="E2491" s="11"/>
      <c r="F2491" s="11"/>
      <c r="G2491" s="11"/>
      <c r="H2491" s="11"/>
      <c r="I2491" s="11"/>
      <c r="J2491" s="11"/>
      <c r="K2491" s="11"/>
      <c r="L2491" s="11"/>
      <c r="M2491" s="11"/>
      <c r="N2491" s="11"/>
      <c r="O2491" s="11"/>
    </row>
    <row r="2492" spans="2:15" ht="11.25" x14ac:dyDescent="0.2">
      <c r="B2492" s="11"/>
      <c r="C2492" s="11"/>
      <c r="D2492" s="11"/>
      <c r="E2492" s="11"/>
      <c r="F2492" s="11"/>
      <c r="G2492" s="11"/>
      <c r="H2492" s="11"/>
      <c r="I2492" s="11"/>
      <c r="J2492" s="11"/>
      <c r="K2492" s="11"/>
      <c r="L2492" s="11"/>
      <c r="M2492" s="11"/>
      <c r="N2492" s="11"/>
      <c r="O2492" s="11"/>
    </row>
    <row r="2493" spans="2:15" ht="11.25" x14ac:dyDescent="0.2">
      <c r="B2493" s="11"/>
      <c r="C2493" s="11"/>
      <c r="D2493" s="11"/>
      <c r="E2493" s="11"/>
      <c r="F2493" s="11"/>
      <c r="G2493" s="11"/>
      <c r="H2493" s="11"/>
      <c r="I2493" s="11"/>
      <c r="J2493" s="11"/>
      <c r="K2493" s="11"/>
      <c r="L2493" s="11"/>
      <c r="M2493" s="11"/>
      <c r="N2493" s="11"/>
      <c r="O2493" s="11"/>
    </row>
    <row r="2494" spans="2:15" ht="11.25" x14ac:dyDescent="0.2">
      <c r="B2494" s="11"/>
      <c r="C2494" s="11"/>
      <c r="D2494" s="11"/>
      <c r="E2494" s="11"/>
      <c r="F2494" s="11"/>
      <c r="G2494" s="11"/>
      <c r="H2494" s="11"/>
      <c r="I2494" s="11"/>
      <c r="J2494" s="11"/>
      <c r="K2494" s="11"/>
      <c r="L2494" s="11"/>
      <c r="M2494" s="11"/>
      <c r="N2494" s="11"/>
      <c r="O2494" s="11"/>
    </row>
    <row r="2495" spans="2:15" ht="11.25" x14ac:dyDescent="0.2">
      <c r="B2495" s="11"/>
      <c r="C2495" s="11"/>
      <c r="D2495" s="11"/>
      <c r="E2495" s="11"/>
      <c r="F2495" s="11"/>
      <c r="G2495" s="11"/>
      <c r="H2495" s="11"/>
      <c r="I2495" s="11"/>
      <c r="J2495" s="11"/>
      <c r="K2495" s="11"/>
      <c r="L2495" s="11"/>
      <c r="M2495" s="11"/>
      <c r="N2495" s="11"/>
      <c r="O2495" s="11"/>
    </row>
    <row r="2496" spans="2:15" ht="11.25" x14ac:dyDescent="0.2">
      <c r="B2496" s="11"/>
      <c r="C2496" s="11"/>
      <c r="D2496" s="11"/>
      <c r="E2496" s="11"/>
      <c r="F2496" s="11"/>
      <c r="G2496" s="11"/>
      <c r="H2496" s="11"/>
      <c r="I2496" s="11"/>
      <c r="J2496" s="11"/>
      <c r="K2496" s="11"/>
      <c r="L2496" s="11"/>
      <c r="M2496" s="11"/>
      <c r="N2496" s="11"/>
      <c r="O2496" s="11"/>
    </row>
    <row r="2497" spans="2:15" ht="11.25" x14ac:dyDescent="0.2">
      <c r="B2497" s="11"/>
      <c r="C2497" s="11"/>
      <c r="D2497" s="11"/>
      <c r="E2497" s="11"/>
      <c r="F2497" s="11"/>
      <c r="G2497" s="11"/>
      <c r="H2497" s="11"/>
      <c r="I2497" s="11"/>
      <c r="J2497" s="11"/>
      <c r="K2497" s="11"/>
      <c r="L2497" s="11"/>
      <c r="M2497" s="11"/>
      <c r="N2497" s="11"/>
      <c r="O2497" s="11"/>
    </row>
    <row r="2498" spans="2:15" ht="11.25" x14ac:dyDescent="0.2">
      <c r="B2498" s="11"/>
      <c r="C2498" s="11"/>
      <c r="D2498" s="11"/>
      <c r="E2498" s="11"/>
      <c r="F2498" s="11"/>
      <c r="G2498" s="11"/>
      <c r="H2498" s="11"/>
      <c r="I2498" s="11"/>
      <c r="J2498" s="11"/>
      <c r="K2498" s="11"/>
      <c r="L2498" s="11"/>
      <c r="M2498" s="11"/>
      <c r="N2498" s="11"/>
      <c r="O2498" s="11"/>
    </row>
    <row r="2499" spans="2:15" ht="11.25" x14ac:dyDescent="0.2">
      <c r="B2499" s="11"/>
      <c r="C2499" s="11"/>
      <c r="D2499" s="11"/>
      <c r="E2499" s="11"/>
      <c r="F2499" s="11"/>
      <c r="G2499" s="11"/>
      <c r="H2499" s="11"/>
      <c r="I2499" s="11"/>
      <c r="J2499" s="11"/>
      <c r="K2499" s="11"/>
      <c r="L2499" s="11"/>
      <c r="M2499" s="11"/>
      <c r="N2499" s="11"/>
      <c r="O2499" s="11"/>
    </row>
    <row r="2500" spans="2:15" ht="11.25" x14ac:dyDescent="0.2">
      <c r="B2500" s="11"/>
      <c r="C2500" s="11"/>
      <c r="D2500" s="11"/>
      <c r="E2500" s="11"/>
      <c r="F2500" s="11"/>
      <c r="G2500" s="11"/>
      <c r="H2500" s="11"/>
      <c r="I2500" s="11"/>
      <c r="J2500" s="11"/>
      <c r="K2500" s="11"/>
      <c r="L2500" s="11"/>
      <c r="M2500" s="11"/>
      <c r="N2500" s="11"/>
      <c r="O2500" s="11"/>
    </row>
    <row r="2501" spans="2:15" ht="11.25" x14ac:dyDescent="0.2">
      <c r="B2501" s="11"/>
      <c r="C2501" s="11"/>
      <c r="D2501" s="11"/>
      <c r="E2501" s="11"/>
      <c r="F2501" s="11"/>
      <c r="G2501" s="11"/>
      <c r="H2501" s="11"/>
      <c r="I2501" s="11"/>
      <c r="J2501" s="11"/>
      <c r="K2501" s="11"/>
      <c r="L2501" s="11"/>
      <c r="M2501" s="11"/>
      <c r="N2501" s="11"/>
      <c r="O2501" s="11"/>
    </row>
    <row r="2502" spans="2:15" ht="11.25" x14ac:dyDescent="0.2">
      <c r="B2502" s="11"/>
      <c r="C2502" s="11"/>
      <c r="D2502" s="11"/>
      <c r="E2502" s="11"/>
      <c r="F2502" s="11"/>
      <c r="G2502" s="11"/>
      <c r="H2502" s="11"/>
      <c r="I2502" s="11"/>
      <c r="J2502" s="11"/>
      <c r="K2502" s="11"/>
      <c r="L2502" s="11"/>
      <c r="M2502" s="11"/>
      <c r="N2502" s="11"/>
      <c r="O2502" s="11"/>
    </row>
    <row r="2503" spans="2:15" ht="11.25" x14ac:dyDescent="0.2">
      <c r="B2503" s="11"/>
      <c r="C2503" s="11"/>
      <c r="D2503" s="11"/>
      <c r="E2503" s="11"/>
      <c r="F2503" s="11"/>
      <c r="G2503" s="11"/>
      <c r="H2503" s="11"/>
      <c r="I2503" s="11"/>
      <c r="J2503" s="11"/>
      <c r="K2503" s="11"/>
      <c r="L2503" s="11"/>
      <c r="M2503" s="11"/>
      <c r="N2503" s="11"/>
      <c r="O2503" s="11"/>
    </row>
    <row r="2504" spans="2:15" ht="11.25" x14ac:dyDescent="0.2">
      <c r="B2504" s="11"/>
      <c r="C2504" s="11"/>
      <c r="D2504" s="11"/>
      <c r="E2504" s="11"/>
      <c r="F2504" s="11"/>
      <c r="G2504" s="11"/>
      <c r="H2504" s="11"/>
      <c r="I2504" s="11"/>
      <c r="J2504" s="11"/>
      <c r="K2504" s="11"/>
      <c r="L2504" s="11"/>
      <c r="M2504" s="11"/>
      <c r="N2504" s="11"/>
      <c r="O2504" s="11"/>
    </row>
    <row r="2505" spans="2:15" ht="11.25" x14ac:dyDescent="0.2">
      <c r="B2505" s="11"/>
      <c r="C2505" s="11"/>
      <c r="D2505" s="11"/>
      <c r="E2505" s="11"/>
      <c r="F2505" s="11"/>
      <c r="G2505" s="11"/>
      <c r="H2505" s="11"/>
      <c r="I2505" s="11"/>
      <c r="J2505" s="11"/>
      <c r="K2505" s="11"/>
      <c r="L2505" s="11"/>
      <c r="M2505" s="11"/>
      <c r="N2505" s="11"/>
      <c r="O2505" s="11"/>
    </row>
    <row r="2506" spans="2:15" ht="11.25" x14ac:dyDescent="0.2">
      <c r="B2506" s="11"/>
      <c r="C2506" s="11"/>
      <c r="D2506" s="11"/>
      <c r="E2506" s="11"/>
      <c r="F2506" s="11"/>
      <c r="G2506" s="11"/>
      <c r="H2506" s="11"/>
      <c r="I2506" s="11"/>
      <c r="J2506" s="11"/>
      <c r="K2506" s="11"/>
      <c r="L2506" s="11"/>
      <c r="M2506" s="11"/>
      <c r="N2506" s="11"/>
      <c r="O2506" s="11"/>
    </row>
    <row r="2507" spans="2:15" ht="11.25" x14ac:dyDescent="0.2">
      <c r="B2507" s="11"/>
      <c r="C2507" s="11"/>
      <c r="D2507" s="11"/>
      <c r="E2507" s="11"/>
      <c r="F2507" s="11"/>
      <c r="G2507" s="11"/>
      <c r="H2507" s="11"/>
      <c r="I2507" s="11"/>
      <c r="J2507" s="11"/>
      <c r="K2507" s="11"/>
      <c r="L2507" s="11"/>
      <c r="M2507" s="11"/>
      <c r="N2507" s="11"/>
      <c r="O2507" s="11"/>
    </row>
    <row r="2508" spans="2:15" ht="11.25" x14ac:dyDescent="0.2">
      <c r="B2508" s="11"/>
      <c r="C2508" s="11"/>
      <c r="D2508" s="11"/>
      <c r="E2508" s="11"/>
      <c r="F2508" s="11"/>
      <c r="G2508" s="11"/>
      <c r="H2508" s="11"/>
      <c r="I2508" s="11"/>
      <c r="J2508" s="11"/>
      <c r="K2508" s="11"/>
      <c r="L2508" s="11"/>
      <c r="M2508" s="11"/>
      <c r="N2508" s="11"/>
      <c r="O2508" s="11"/>
    </row>
    <row r="2509" spans="2:15" ht="11.25" x14ac:dyDescent="0.2">
      <c r="B2509" s="11"/>
      <c r="C2509" s="11"/>
      <c r="D2509" s="11"/>
      <c r="E2509" s="11"/>
      <c r="F2509" s="11"/>
      <c r="G2509" s="11"/>
      <c r="H2509" s="11"/>
      <c r="I2509" s="11"/>
      <c r="J2509" s="11"/>
      <c r="K2509" s="11"/>
      <c r="L2509" s="11"/>
      <c r="M2509" s="11"/>
      <c r="N2509" s="11"/>
      <c r="O2509" s="11"/>
    </row>
    <row r="2510" spans="2:15" ht="11.25" x14ac:dyDescent="0.2">
      <c r="B2510" s="11"/>
      <c r="C2510" s="11"/>
      <c r="D2510" s="11"/>
      <c r="E2510" s="11"/>
      <c r="F2510" s="11"/>
      <c r="G2510" s="11"/>
      <c r="H2510" s="11"/>
      <c r="I2510" s="11"/>
      <c r="J2510" s="11"/>
      <c r="K2510" s="11"/>
      <c r="L2510" s="11"/>
      <c r="M2510" s="11"/>
      <c r="N2510" s="11"/>
      <c r="O2510" s="11"/>
    </row>
    <row r="2511" spans="2:15" ht="11.25" x14ac:dyDescent="0.2">
      <c r="B2511" s="11"/>
      <c r="C2511" s="11"/>
      <c r="D2511" s="11"/>
      <c r="E2511" s="11"/>
      <c r="F2511" s="11"/>
      <c r="G2511" s="11"/>
      <c r="H2511" s="11"/>
      <c r="I2511" s="11"/>
      <c r="J2511" s="11"/>
      <c r="K2511" s="11"/>
      <c r="L2511" s="11"/>
      <c r="M2511" s="11"/>
      <c r="N2511" s="11"/>
      <c r="O2511" s="11"/>
    </row>
    <row r="2512" spans="2:15" ht="11.25" x14ac:dyDescent="0.2">
      <c r="B2512" s="11"/>
      <c r="C2512" s="11"/>
      <c r="D2512" s="11"/>
      <c r="E2512" s="11"/>
      <c r="F2512" s="11"/>
      <c r="G2512" s="11"/>
      <c r="H2512" s="11"/>
      <c r="I2512" s="11"/>
      <c r="J2512" s="11"/>
      <c r="K2512" s="11"/>
      <c r="L2512" s="11"/>
      <c r="M2512" s="11"/>
      <c r="N2512" s="11"/>
      <c r="O2512" s="11"/>
    </row>
    <row r="2513" spans="2:15" ht="11.25" x14ac:dyDescent="0.2">
      <c r="B2513" s="11"/>
      <c r="C2513" s="11"/>
      <c r="D2513" s="11"/>
      <c r="E2513" s="11"/>
      <c r="F2513" s="11"/>
      <c r="G2513" s="11"/>
      <c r="H2513" s="11"/>
      <c r="I2513" s="11"/>
      <c r="J2513" s="11"/>
      <c r="K2513" s="11"/>
      <c r="L2513" s="11"/>
      <c r="M2513" s="11"/>
      <c r="N2513" s="11"/>
      <c r="O2513" s="11"/>
    </row>
    <row r="2514" spans="2:15" ht="11.25" x14ac:dyDescent="0.2">
      <c r="B2514" s="11"/>
      <c r="C2514" s="11"/>
      <c r="D2514" s="11"/>
      <c r="E2514" s="11"/>
      <c r="F2514" s="11"/>
      <c r="G2514" s="11"/>
      <c r="H2514" s="11"/>
      <c r="I2514" s="11"/>
      <c r="J2514" s="11"/>
      <c r="K2514" s="11"/>
      <c r="L2514" s="11"/>
      <c r="M2514" s="11"/>
      <c r="N2514" s="11"/>
      <c r="O2514" s="11"/>
    </row>
    <row r="2515" spans="2:15" ht="11.25" x14ac:dyDescent="0.2">
      <c r="B2515" s="11"/>
      <c r="C2515" s="11"/>
      <c r="D2515" s="11"/>
      <c r="E2515" s="11"/>
      <c r="F2515" s="11"/>
      <c r="G2515" s="11"/>
      <c r="H2515" s="11"/>
      <c r="I2515" s="11"/>
      <c r="J2515" s="11"/>
      <c r="K2515" s="11"/>
      <c r="L2515" s="11"/>
      <c r="M2515" s="11"/>
      <c r="N2515" s="11"/>
      <c r="O2515" s="11"/>
    </row>
    <row r="2516" spans="2:15" ht="11.25" x14ac:dyDescent="0.2">
      <c r="B2516" s="11"/>
      <c r="C2516" s="11"/>
      <c r="D2516" s="11"/>
      <c r="E2516" s="11"/>
      <c r="F2516" s="11"/>
      <c r="G2516" s="11"/>
      <c r="H2516" s="11"/>
      <c r="I2516" s="11"/>
      <c r="J2516" s="11"/>
      <c r="K2516" s="11"/>
      <c r="L2516" s="11"/>
      <c r="M2516" s="11"/>
      <c r="N2516" s="11"/>
      <c r="O2516" s="11"/>
    </row>
    <row r="2517" spans="2:15" ht="11.25" x14ac:dyDescent="0.2">
      <c r="B2517" s="11"/>
      <c r="C2517" s="11"/>
      <c r="D2517" s="11"/>
      <c r="E2517" s="11"/>
      <c r="F2517" s="11"/>
      <c r="G2517" s="11"/>
      <c r="H2517" s="11"/>
      <c r="I2517" s="11"/>
      <c r="J2517" s="11"/>
      <c r="K2517" s="11"/>
      <c r="L2517" s="11"/>
      <c r="M2517" s="11"/>
      <c r="N2517" s="11"/>
      <c r="O2517" s="11"/>
    </row>
    <row r="2518" spans="2:15" ht="11.25" x14ac:dyDescent="0.2">
      <c r="B2518" s="11"/>
      <c r="C2518" s="11"/>
      <c r="D2518" s="11"/>
      <c r="E2518" s="11"/>
      <c r="F2518" s="11"/>
      <c r="G2518" s="11"/>
      <c r="H2518" s="11"/>
      <c r="I2518" s="11"/>
      <c r="J2518" s="11"/>
      <c r="K2518" s="11"/>
      <c r="L2518" s="11"/>
      <c r="M2518" s="11"/>
      <c r="N2518" s="11"/>
      <c r="O2518" s="11"/>
    </row>
    <row r="2519" spans="2:15" ht="11.25" x14ac:dyDescent="0.2">
      <c r="B2519" s="11"/>
      <c r="C2519" s="11"/>
      <c r="D2519" s="11"/>
      <c r="E2519" s="11"/>
      <c r="F2519" s="11"/>
      <c r="G2519" s="11"/>
      <c r="H2519" s="11"/>
      <c r="I2519" s="11"/>
      <c r="J2519" s="11"/>
      <c r="K2519" s="11"/>
      <c r="L2519" s="11"/>
      <c r="M2519" s="11"/>
      <c r="N2519" s="11"/>
      <c r="O2519" s="11"/>
    </row>
    <row r="2520" spans="2:15" ht="11.25" x14ac:dyDescent="0.2">
      <c r="B2520" s="11"/>
      <c r="C2520" s="11"/>
      <c r="D2520" s="11"/>
      <c r="E2520" s="11"/>
      <c r="F2520" s="11"/>
      <c r="G2520" s="11"/>
      <c r="H2520" s="11"/>
      <c r="I2520" s="11"/>
      <c r="J2520" s="11"/>
      <c r="K2520" s="11"/>
      <c r="L2520" s="11"/>
      <c r="M2520" s="11"/>
      <c r="N2520" s="11"/>
      <c r="O2520" s="11"/>
    </row>
    <row r="2521" spans="2:15" ht="11.25" x14ac:dyDescent="0.2">
      <c r="B2521" s="11"/>
      <c r="C2521" s="11"/>
      <c r="D2521" s="11"/>
      <c r="E2521" s="11"/>
      <c r="F2521" s="11"/>
      <c r="G2521" s="11"/>
      <c r="H2521" s="11"/>
      <c r="I2521" s="11"/>
      <c r="J2521" s="11"/>
      <c r="K2521" s="11"/>
      <c r="L2521" s="11"/>
      <c r="M2521" s="11"/>
      <c r="N2521" s="11"/>
      <c r="O2521" s="11"/>
    </row>
    <row r="2522" spans="2:15" ht="11.25" x14ac:dyDescent="0.2">
      <c r="B2522" s="11"/>
      <c r="C2522" s="11"/>
      <c r="D2522" s="11"/>
      <c r="E2522" s="11"/>
      <c r="F2522" s="11"/>
      <c r="G2522" s="11"/>
      <c r="H2522" s="11"/>
      <c r="I2522" s="11"/>
      <c r="J2522" s="11"/>
      <c r="K2522" s="11"/>
      <c r="L2522" s="11"/>
      <c r="M2522" s="11"/>
      <c r="N2522" s="11"/>
      <c r="O2522" s="11"/>
    </row>
    <row r="2523" spans="2:15" ht="11.25" x14ac:dyDescent="0.2">
      <c r="B2523" s="11"/>
      <c r="C2523" s="11"/>
      <c r="D2523" s="11"/>
      <c r="E2523" s="11"/>
      <c r="F2523" s="11"/>
      <c r="G2523" s="11"/>
      <c r="H2523" s="11"/>
      <c r="I2523" s="11"/>
      <c r="J2523" s="11"/>
      <c r="K2523" s="11"/>
      <c r="L2523" s="11"/>
      <c r="M2523" s="11"/>
      <c r="N2523" s="11"/>
      <c r="O2523" s="11"/>
    </row>
    <row r="2524" spans="2:15" ht="11.25" x14ac:dyDescent="0.2">
      <c r="B2524" s="11"/>
      <c r="C2524" s="11"/>
      <c r="D2524" s="11"/>
      <c r="E2524" s="11"/>
      <c r="F2524" s="11"/>
      <c r="G2524" s="11"/>
      <c r="H2524" s="11"/>
      <c r="I2524" s="11"/>
      <c r="J2524" s="11"/>
      <c r="K2524" s="11"/>
      <c r="L2524" s="11"/>
      <c r="M2524" s="11"/>
      <c r="N2524" s="11"/>
      <c r="O2524" s="11"/>
    </row>
    <row r="2525" spans="2:15" ht="11.25" x14ac:dyDescent="0.2">
      <c r="B2525" s="11"/>
      <c r="C2525" s="11"/>
      <c r="D2525" s="11"/>
      <c r="E2525" s="11"/>
      <c r="F2525" s="11"/>
      <c r="G2525" s="11"/>
      <c r="H2525" s="11"/>
      <c r="I2525" s="11"/>
      <c r="J2525" s="11"/>
      <c r="K2525" s="11"/>
      <c r="L2525" s="11"/>
      <c r="M2525" s="11"/>
      <c r="N2525" s="11"/>
      <c r="O2525" s="11"/>
    </row>
    <row r="2526" spans="2:15" ht="11.25" x14ac:dyDescent="0.2">
      <c r="B2526" s="11"/>
      <c r="C2526" s="11"/>
      <c r="D2526" s="11"/>
      <c r="E2526" s="11"/>
      <c r="F2526" s="11"/>
      <c r="G2526" s="11"/>
      <c r="H2526" s="11"/>
      <c r="I2526" s="11"/>
      <c r="J2526" s="11"/>
      <c r="K2526" s="11"/>
      <c r="L2526" s="11"/>
      <c r="M2526" s="11"/>
      <c r="N2526" s="11"/>
      <c r="O2526" s="11"/>
    </row>
    <row r="2527" spans="2:15" ht="11.25" x14ac:dyDescent="0.2">
      <c r="B2527" s="11"/>
      <c r="C2527" s="11"/>
      <c r="D2527" s="11"/>
      <c r="E2527" s="11"/>
      <c r="F2527" s="11"/>
      <c r="G2527" s="11"/>
      <c r="H2527" s="11"/>
      <c r="I2527" s="11"/>
      <c r="J2527" s="11"/>
      <c r="K2527" s="11"/>
      <c r="L2527" s="11"/>
      <c r="M2527" s="11"/>
      <c r="N2527" s="11"/>
      <c r="O2527" s="11"/>
    </row>
    <row r="2528" spans="2:15" ht="11.25" x14ac:dyDescent="0.2">
      <c r="B2528" s="11"/>
      <c r="C2528" s="11"/>
      <c r="D2528" s="11"/>
      <c r="E2528" s="11"/>
      <c r="F2528" s="11"/>
      <c r="G2528" s="11"/>
      <c r="H2528" s="11"/>
      <c r="I2528" s="11"/>
      <c r="J2528" s="11"/>
      <c r="K2528" s="11"/>
      <c r="L2528" s="11"/>
      <c r="M2528" s="11"/>
      <c r="N2528" s="11"/>
      <c r="O2528" s="11"/>
    </row>
    <row r="2529" spans="2:15" ht="11.25" x14ac:dyDescent="0.2">
      <c r="B2529" s="11"/>
      <c r="C2529" s="11"/>
      <c r="D2529" s="11"/>
      <c r="E2529" s="11"/>
      <c r="F2529" s="11"/>
      <c r="G2529" s="11"/>
      <c r="H2529" s="11"/>
      <c r="I2529" s="11"/>
      <c r="J2529" s="11"/>
      <c r="K2529" s="11"/>
      <c r="L2529" s="11"/>
      <c r="M2529" s="11"/>
      <c r="N2529" s="11"/>
      <c r="O2529" s="11"/>
    </row>
    <row r="2530" spans="2:15" ht="11.25" x14ac:dyDescent="0.2">
      <c r="B2530" s="11"/>
      <c r="C2530" s="11"/>
      <c r="D2530" s="11"/>
      <c r="E2530" s="11"/>
      <c r="F2530" s="11"/>
      <c r="G2530" s="11"/>
      <c r="H2530" s="11"/>
      <c r="I2530" s="11"/>
      <c r="J2530" s="11"/>
      <c r="K2530" s="11"/>
      <c r="L2530" s="11"/>
      <c r="M2530" s="11"/>
      <c r="N2530" s="11"/>
      <c r="O2530" s="11"/>
    </row>
    <row r="2531" spans="2:15" ht="11.25" x14ac:dyDescent="0.2">
      <c r="B2531" s="11"/>
      <c r="C2531" s="11"/>
      <c r="D2531" s="11"/>
      <c r="E2531" s="11"/>
      <c r="F2531" s="11"/>
      <c r="G2531" s="11"/>
      <c r="H2531" s="11"/>
      <c r="I2531" s="11"/>
      <c r="J2531" s="11"/>
      <c r="K2531" s="11"/>
      <c r="L2531" s="11"/>
      <c r="M2531" s="11"/>
      <c r="N2531" s="11"/>
      <c r="O2531" s="11"/>
    </row>
    <row r="2532" spans="2:15" ht="11.25" x14ac:dyDescent="0.2">
      <c r="B2532" s="11"/>
      <c r="C2532" s="11"/>
      <c r="D2532" s="11"/>
      <c r="E2532" s="11"/>
      <c r="F2532" s="11"/>
      <c r="G2532" s="11"/>
      <c r="H2532" s="11"/>
      <c r="I2532" s="11"/>
      <c r="J2532" s="11"/>
      <c r="K2532" s="11"/>
      <c r="L2532" s="11"/>
      <c r="M2532" s="11"/>
      <c r="N2532" s="11"/>
      <c r="O2532" s="11"/>
    </row>
    <row r="2533" spans="2:15" ht="11.25" x14ac:dyDescent="0.2">
      <c r="B2533" s="11"/>
      <c r="C2533" s="11"/>
      <c r="D2533" s="11"/>
      <c r="E2533" s="11"/>
      <c r="F2533" s="11"/>
      <c r="G2533" s="11"/>
      <c r="H2533" s="11"/>
      <c r="I2533" s="11"/>
      <c r="J2533" s="11"/>
      <c r="K2533" s="11"/>
      <c r="L2533" s="11"/>
      <c r="M2533" s="11"/>
      <c r="N2533" s="11"/>
      <c r="O2533" s="11"/>
    </row>
    <row r="2534" spans="2:15" ht="11.25" x14ac:dyDescent="0.2">
      <c r="B2534" s="11"/>
      <c r="C2534" s="11"/>
      <c r="D2534" s="11"/>
      <c r="E2534" s="11"/>
      <c r="F2534" s="11"/>
      <c r="G2534" s="11"/>
      <c r="H2534" s="11"/>
      <c r="I2534" s="11"/>
      <c r="J2534" s="11"/>
      <c r="K2534" s="11"/>
      <c r="L2534" s="11"/>
      <c r="M2534" s="11"/>
      <c r="N2534" s="11"/>
      <c r="O2534" s="11"/>
    </row>
    <row r="2535" spans="2:15" ht="11.25" x14ac:dyDescent="0.2">
      <c r="B2535" s="11"/>
      <c r="C2535" s="11"/>
      <c r="D2535" s="11"/>
      <c r="E2535" s="11"/>
      <c r="F2535" s="11"/>
      <c r="G2535" s="11"/>
      <c r="H2535" s="11"/>
      <c r="I2535" s="11"/>
      <c r="J2535" s="11"/>
      <c r="K2535" s="11"/>
      <c r="L2535" s="11"/>
      <c r="M2535" s="11"/>
      <c r="N2535" s="11"/>
      <c r="O2535" s="11"/>
    </row>
    <row r="2536" spans="2:15" ht="11.25" x14ac:dyDescent="0.2">
      <c r="B2536" s="11"/>
      <c r="C2536" s="11"/>
      <c r="D2536" s="11"/>
      <c r="E2536" s="11"/>
      <c r="F2536" s="11"/>
      <c r="G2536" s="11"/>
      <c r="H2536" s="11"/>
      <c r="I2536" s="11"/>
      <c r="J2536" s="11"/>
      <c r="K2536" s="11"/>
      <c r="L2536" s="11"/>
      <c r="M2536" s="11"/>
      <c r="N2536" s="11"/>
      <c r="O2536" s="11"/>
    </row>
    <row r="2537" spans="2:15" ht="11.25" x14ac:dyDescent="0.2">
      <c r="B2537" s="11"/>
      <c r="C2537" s="11"/>
      <c r="D2537" s="11"/>
      <c r="E2537" s="11"/>
      <c r="F2537" s="11"/>
      <c r="G2537" s="11"/>
      <c r="H2537" s="11"/>
      <c r="I2537" s="11"/>
      <c r="J2537" s="11"/>
      <c r="K2537" s="11"/>
      <c r="L2537" s="11"/>
      <c r="M2537" s="11"/>
      <c r="N2537" s="11"/>
      <c r="O2537" s="11"/>
    </row>
    <row r="2538" spans="2:15" ht="11.25" x14ac:dyDescent="0.2">
      <c r="B2538" s="11"/>
      <c r="C2538" s="11"/>
      <c r="D2538" s="11"/>
      <c r="E2538" s="11"/>
      <c r="F2538" s="11"/>
      <c r="G2538" s="11"/>
      <c r="H2538" s="11"/>
      <c r="I2538" s="11"/>
      <c r="J2538" s="11"/>
      <c r="K2538" s="11"/>
      <c r="L2538" s="11"/>
      <c r="M2538" s="11"/>
      <c r="N2538" s="11"/>
      <c r="O2538" s="11"/>
    </row>
    <row r="2539" spans="2:15" ht="11.25" x14ac:dyDescent="0.2">
      <c r="B2539" s="11"/>
      <c r="C2539" s="11"/>
      <c r="D2539" s="11"/>
      <c r="E2539" s="11"/>
      <c r="F2539" s="11"/>
      <c r="G2539" s="11"/>
      <c r="H2539" s="11"/>
      <c r="I2539" s="11"/>
      <c r="J2539" s="11"/>
      <c r="K2539" s="11"/>
      <c r="L2539" s="11"/>
      <c r="M2539" s="11"/>
      <c r="N2539" s="11"/>
      <c r="O2539" s="11"/>
    </row>
    <row r="2540" spans="2:15" ht="11.25" x14ac:dyDescent="0.2">
      <c r="B2540" s="11"/>
      <c r="C2540" s="11"/>
      <c r="D2540" s="11"/>
      <c r="E2540" s="11"/>
      <c r="F2540" s="11"/>
      <c r="G2540" s="11"/>
      <c r="H2540" s="11"/>
      <c r="I2540" s="11"/>
      <c r="J2540" s="11"/>
      <c r="K2540" s="11"/>
      <c r="L2540" s="11"/>
      <c r="M2540" s="11"/>
      <c r="N2540" s="11"/>
      <c r="O2540" s="11"/>
    </row>
    <row r="2541" spans="2:15" ht="11.25" x14ac:dyDescent="0.2">
      <c r="B2541" s="11"/>
      <c r="C2541" s="11"/>
      <c r="D2541" s="11"/>
      <c r="E2541" s="11"/>
      <c r="F2541" s="11"/>
      <c r="G2541" s="11"/>
      <c r="H2541" s="11"/>
      <c r="I2541" s="11"/>
      <c r="J2541" s="11"/>
      <c r="K2541" s="11"/>
      <c r="L2541" s="11"/>
      <c r="M2541" s="11"/>
      <c r="N2541" s="11"/>
      <c r="O2541" s="11"/>
    </row>
    <row r="2542" spans="2:15" ht="11.25" x14ac:dyDescent="0.2">
      <c r="B2542" s="11"/>
      <c r="C2542" s="11"/>
      <c r="D2542" s="11"/>
      <c r="E2542" s="11"/>
      <c r="F2542" s="11"/>
      <c r="G2542" s="11"/>
      <c r="H2542" s="11"/>
      <c r="I2542" s="11"/>
      <c r="J2542" s="11"/>
      <c r="K2542" s="11"/>
      <c r="L2542" s="11"/>
      <c r="M2542" s="11"/>
      <c r="N2542" s="11"/>
      <c r="O2542" s="11"/>
    </row>
    <row r="2543" spans="2:15" ht="11.25" x14ac:dyDescent="0.2">
      <c r="B2543" s="11"/>
      <c r="C2543" s="11"/>
      <c r="D2543" s="11"/>
      <c r="E2543" s="11"/>
      <c r="F2543" s="11"/>
      <c r="G2543" s="11"/>
      <c r="H2543" s="11"/>
      <c r="I2543" s="11"/>
      <c r="J2543" s="11"/>
      <c r="K2543" s="11"/>
      <c r="L2543" s="11"/>
      <c r="M2543" s="11"/>
      <c r="N2543" s="11"/>
      <c r="O2543" s="11"/>
    </row>
    <row r="2544" spans="2:15" ht="11.25" x14ac:dyDescent="0.2">
      <c r="B2544" s="11"/>
      <c r="C2544" s="11"/>
      <c r="D2544" s="11"/>
      <c r="E2544" s="11"/>
      <c r="F2544" s="11"/>
      <c r="G2544" s="11"/>
      <c r="H2544" s="11"/>
      <c r="I2544" s="11"/>
      <c r="J2544" s="11"/>
      <c r="K2544" s="11"/>
      <c r="L2544" s="11"/>
      <c r="M2544" s="11"/>
      <c r="N2544" s="11"/>
      <c r="O2544" s="11"/>
    </row>
    <row r="2545" spans="2:15" ht="11.25" x14ac:dyDescent="0.2">
      <c r="B2545" s="11"/>
      <c r="C2545" s="11"/>
      <c r="D2545" s="11"/>
      <c r="E2545" s="11"/>
      <c r="F2545" s="11"/>
      <c r="G2545" s="11"/>
      <c r="H2545" s="11"/>
      <c r="I2545" s="11"/>
      <c r="J2545" s="11"/>
      <c r="K2545" s="11"/>
      <c r="L2545" s="11"/>
      <c r="M2545" s="11"/>
      <c r="N2545" s="11"/>
      <c r="O2545" s="11"/>
    </row>
    <row r="2546" spans="2:15" ht="11.25" x14ac:dyDescent="0.2">
      <c r="B2546" s="11"/>
      <c r="C2546" s="11"/>
      <c r="D2546" s="11"/>
      <c r="E2546" s="11"/>
      <c r="F2546" s="11"/>
      <c r="G2546" s="11"/>
      <c r="H2546" s="11"/>
      <c r="I2546" s="11"/>
      <c r="J2546" s="11"/>
      <c r="K2546" s="11"/>
      <c r="L2546" s="11"/>
      <c r="M2546" s="11"/>
      <c r="N2546" s="11"/>
      <c r="O2546" s="11"/>
    </row>
    <row r="2547" spans="2:15" ht="11.25" x14ac:dyDescent="0.2">
      <c r="B2547" s="11"/>
      <c r="C2547" s="11"/>
      <c r="D2547" s="11"/>
      <c r="E2547" s="11"/>
      <c r="F2547" s="11"/>
      <c r="G2547" s="11"/>
      <c r="H2547" s="11"/>
      <c r="I2547" s="11"/>
      <c r="J2547" s="11"/>
      <c r="K2547" s="11"/>
      <c r="L2547" s="11"/>
      <c r="M2547" s="11"/>
      <c r="N2547" s="11"/>
      <c r="O2547" s="11"/>
    </row>
    <row r="2548" spans="2:15" ht="11.25" x14ac:dyDescent="0.2">
      <c r="B2548" s="11"/>
      <c r="C2548" s="11"/>
      <c r="D2548" s="11"/>
      <c r="E2548" s="11"/>
      <c r="F2548" s="11"/>
      <c r="G2548" s="11"/>
      <c r="H2548" s="11"/>
      <c r="I2548" s="11"/>
      <c r="J2548" s="11"/>
      <c r="K2548" s="11"/>
      <c r="L2548" s="11"/>
      <c r="M2548" s="11"/>
      <c r="N2548" s="11"/>
      <c r="O2548" s="11"/>
    </row>
    <row r="2549" spans="2:15" ht="11.25" x14ac:dyDescent="0.2">
      <c r="B2549" s="11"/>
      <c r="C2549" s="11"/>
      <c r="D2549" s="11"/>
      <c r="E2549" s="11"/>
      <c r="F2549" s="11"/>
      <c r="G2549" s="11"/>
      <c r="H2549" s="11"/>
      <c r="I2549" s="11"/>
      <c r="J2549" s="11"/>
      <c r="K2549" s="11"/>
      <c r="L2549" s="11"/>
      <c r="M2549" s="11"/>
      <c r="N2549" s="11"/>
      <c r="O2549" s="11"/>
    </row>
    <row r="2550" spans="2:15" ht="11.25" x14ac:dyDescent="0.2">
      <c r="B2550" s="11"/>
      <c r="C2550" s="11"/>
      <c r="D2550" s="11"/>
      <c r="E2550" s="11"/>
      <c r="F2550" s="11"/>
      <c r="G2550" s="11"/>
      <c r="H2550" s="11"/>
      <c r="I2550" s="11"/>
      <c r="J2550" s="11"/>
      <c r="K2550" s="11"/>
      <c r="L2550" s="11"/>
      <c r="M2550" s="11"/>
      <c r="N2550" s="11"/>
      <c r="O2550" s="11"/>
    </row>
    <row r="2551" spans="2:15" ht="11.25" x14ac:dyDescent="0.2">
      <c r="B2551" s="11"/>
      <c r="C2551" s="11"/>
      <c r="D2551" s="11"/>
      <c r="E2551" s="11"/>
      <c r="F2551" s="11"/>
      <c r="G2551" s="11"/>
      <c r="H2551" s="11"/>
      <c r="I2551" s="11"/>
      <c r="J2551" s="11"/>
      <c r="K2551" s="11"/>
      <c r="L2551" s="11"/>
      <c r="M2551" s="11"/>
      <c r="N2551" s="11"/>
      <c r="O2551" s="11"/>
    </row>
    <row r="2552" spans="2:15" ht="11.25" x14ac:dyDescent="0.2">
      <c r="B2552" s="11"/>
      <c r="C2552" s="11"/>
      <c r="D2552" s="11"/>
      <c r="E2552" s="11"/>
      <c r="F2552" s="11"/>
      <c r="G2552" s="11"/>
      <c r="H2552" s="11"/>
      <c r="I2552" s="11"/>
      <c r="J2552" s="11"/>
      <c r="K2552" s="11"/>
      <c r="L2552" s="11"/>
      <c r="M2552" s="11"/>
      <c r="N2552" s="11"/>
      <c r="O2552" s="11"/>
    </row>
    <row r="2553" spans="2:15" ht="11.25" x14ac:dyDescent="0.2">
      <c r="B2553" s="11"/>
      <c r="C2553" s="11"/>
      <c r="D2553" s="11"/>
      <c r="E2553" s="11"/>
      <c r="F2553" s="11"/>
      <c r="G2553" s="11"/>
      <c r="H2553" s="11"/>
      <c r="I2553" s="11"/>
      <c r="J2553" s="11"/>
      <c r="K2553" s="11"/>
      <c r="L2553" s="11"/>
      <c r="M2553" s="11"/>
      <c r="N2553" s="11"/>
      <c r="O2553" s="11"/>
    </row>
    <row r="2554" spans="2:15" ht="11.25" x14ac:dyDescent="0.2">
      <c r="B2554" s="11"/>
      <c r="C2554" s="11"/>
      <c r="D2554" s="11"/>
      <c r="E2554" s="11"/>
      <c r="F2554" s="11"/>
      <c r="G2554" s="11"/>
      <c r="H2554" s="11"/>
      <c r="I2554" s="11"/>
      <c r="J2554" s="11"/>
      <c r="K2554" s="11"/>
      <c r="L2554" s="11"/>
      <c r="M2554" s="11"/>
      <c r="N2554" s="11"/>
      <c r="O2554" s="11"/>
    </row>
    <row r="2555" spans="2:15" ht="11.25" x14ac:dyDescent="0.2">
      <c r="B2555" s="11"/>
      <c r="C2555" s="11"/>
      <c r="D2555" s="11"/>
      <c r="E2555" s="11"/>
      <c r="F2555" s="11"/>
      <c r="G2555" s="11"/>
      <c r="H2555" s="11"/>
      <c r="I2555" s="11"/>
      <c r="J2555" s="11"/>
      <c r="K2555" s="11"/>
      <c r="L2555" s="11"/>
      <c r="M2555" s="11"/>
      <c r="N2555" s="11"/>
      <c r="O2555" s="11"/>
    </row>
    <row r="2556" spans="2:15" ht="11.25" x14ac:dyDescent="0.2">
      <c r="B2556" s="11"/>
      <c r="C2556" s="11"/>
      <c r="D2556" s="11"/>
      <c r="E2556" s="11"/>
      <c r="F2556" s="11"/>
      <c r="G2556" s="11"/>
      <c r="H2556" s="11"/>
      <c r="I2556" s="11"/>
      <c r="J2556" s="11"/>
      <c r="K2556" s="11"/>
      <c r="L2556" s="11"/>
      <c r="M2556" s="11"/>
      <c r="N2556" s="11"/>
      <c r="O2556" s="11"/>
    </row>
    <row r="2557" spans="2:15" ht="11.25" x14ac:dyDescent="0.2">
      <c r="B2557" s="11"/>
      <c r="C2557" s="11"/>
      <c r="D2557" s="11"/>
      <c r="E2557" s="11"/>
      <c r="F2557" s="11"/>
      <c r="G2557" s="11"/>
      <c r="H2557" s="11"/>
      <c r="I2557" s="11"/>
      <c r="J2557" s="11"/>
      <c r="K2557" s="11"/>
      <c r="L2557" s="11"/>
      <c r="M2557" s="11"/>
      <c r="N2557" s="11"/>
      <c r="O2557" s="11"/>
    </row>
    <row r="2558" spans="2:15" ht="11.25" x14ac:dyDescent="0.2">
      <c r="B2558" s="11"/>
      <c r="C2558" s="11"/>
      <c r="D2558" s="11"/>
      <c r="E2558" s="11"/>
      <c r="F2558" s="11"/>
      <c r="G2558" s="11"/>
      <c r="H2558" s="11"/>
      <c r="I2558" s="11"/>
      <c r="J2558" s="11"/>
      <c r="K2558" s="11"/>
      <c r="L2558" s="11"/>
      <c r="M2558" s="11"/>
      <c r="N2558" s="11"/>
      <c r="O2558" s="11"/>
    </row>
    <row r="2559" spans="2:15" ht="11.25" x14ac:dyDescent="0.2">
      <c r="B2559" s="11"/>
      <c r="C2559" s="11"/>
      <c r="D2559" s="11"/>
      <c r="E2559" s="11"/>
      <c r="F2559" s="11"/>
      <c r="G2559" s="11"/>
      <c r="H2559" s="11"/>
      <c r="I2559" s="11"/>
      <c r="J2559" s="11"/>
      <c r="K2559" s="11"/>
      <c r="L2559" s="11"/>
      <c r="M2559" s="11"/>
      <c r="N2559" s="11"/>
      <c r="O2559" s="11"/>
    </row>
    <row r="2560" spans="2:15" ht="11.25" x14ac:dyDescent="0.2">
      <c r="B2560" s="11"/>
      <c r="C2560" s="11"/>
      <c r="D2560" s="11"/>
      <c r="E2560" s="11"/>
      <c r="F2560" s="11"/>
      <c r="G2560" s="11"/>
      <c r="H2560" s="11"/>
      <c r="I2560" s="11"/>
      <c r="J2560" s="11"/>
      <c r="K2560" s="11"/>
      <c r="L2560" s="11"/>
      <c r="M2560" s="11"/>
      <c r="N2560" s="11"/>
      <c r="O2560" s="11"/>
    </row>
    <row r="2561" spans="2:15" ht="11.25" x14ac:dyDescent="0.2">
      <c r="B2561" s="11"/>
      <c r="C2561" s="11"/>
      <c r="D2561" s="11"/>
      <c r="E2561" s="11"/>
      <c r="F2561" s="11"/>
      <c r="G2561" s="11"/>
      <c r="H2561" s="11"/>
      <c r="I2561" s="11"/>
      <c r="J2561" s="11"/>
      <c r="K2561" s="11"/>
      <c r="L2561" s="11"/>
      <c r="M2561" s="11"/>
      <c r="N2561" s="11"/>
      <c r="O2561" s="11"/>
    </row>
    <row r="2562" spans="2:15" ht="11.25" x14ac:dyDescent="0.2">
      <c r="B2562" s="11"/>
      <c r="C2562" s="11"/>
      <c r="D2562" s="11"/>
      <c r="E2562" s="11"/>
      <c r="F2562" s="11"/>
      <c r="G2562" s="11"/>
      <c r="H2562" s="11"/>
      <c r="I2562" s="11"/>
      <c r="J2562" s="11"/>
      <c r="K2562" s="11"/>
      <c r="L2562" s="11"/>
      <c r="M2562" s="11"/>
      <c r="N2562" s="11"/>
      <c r="O2562" s="11"/>
    </row>
    <row r="2563" spans="2:15" ht="11.25" x14ac:dyDescent="0.2">
      <c r="B2563" s="11"/>
      <c r="C2563" s="11"/>
      <c r="D2563" s="11"/>
      <c r="E2563" s="11"/>
      <c r="F2563" s="11"/>
      <c r="G2563" s="11"/>
      <c r="H2563" s="11"/>
      <c r="I2563" s="11"/>
      <c r="J2563" s="11"/>
      <c r="K2563" s="11"/>
      <c r="L2563" s="11"/>
      <c r="M2563" s="11"/>
      <c r="N2563" s="11"/>
      <c r="O2563" s="11"/>
    </row>
    <row r="2564" spans="2:15" ht="11.25" x14ac:dyDescent="0.2">
      <c r="B2564" s="11"/>
      <c r="C2564" s="11"/>
      <c r="D2564" s="11"/>
      <c r="E2564" s="11"/>
      <c r="F2564" s="11"/>
      <c r="G2564" s="11"/>
      <c r="H2564" s="11"/>
      <c r="I2564" s="11"/>
      <c r="J2564" s="11"/>
      <c r="K2564" s="11"/>
      <c r="L2564" s="11"/>
      <c r="M2564" s="11"/>
      <c r="N2564" s="11"/>
      <c r="O2564" s="11"/>
    </row>
    <row r="2565" spans="2:15" ht="11.25" x14ac:dyDescent="0.2">
      <c r="B2565" s="11"/>
      <c r="C2565" s="11"/>
      <c r="D2565" s="11"/>
      <c r="E2565" s="11"/>
      <c r="F2565" s="11"/>
      <c r="G2565" s="11"/>
      <c r="H2565" s="11"/>
      <c r="I2565" s="11"/>
      <c r="J2565" s="11"/>
      <c r="K2565" s="11"/>
      <c r="L2565" s="11"/>
      <c r="M2565" s="11"/>
      <c r="N2565" s="11"/>
      <c r="O2565" s="11"/>
    </row>
    <row r="2566" spans="2:15" ht="11.25" x14ac:dyDescent="0.2">
      <c r="B2566" s="11"/>
      <c r="C2566" s="11"/>
      <c r="D2566" s="11"/>
      <c r="E2566" s="11"/>
      <c r="F2566" s="11"/>
      <c r="G2566" s="11"/>
      <c r="H2566" s="11"/>
      <c r="I2566" s="11"/>
      <c r="J2566" s="11"/>
      <c r="K2566" s="11"/>
      <c r="L2566" s="11"/>
      <c r="M2566" s="11"/>
      <c r="N2566" s="11"/>
      <c r="O2566" s="11"/>
    </row>
    <row r="2567" spans="2:15" ht="11.25" x14ac:dyDescent="0.2">
      <c r="B2567" s="11"/>
      <c r="C2567" s="11"/>
      <c r="D2567" s="11"/>
      <c r="E2567" s="11"/>
      <c r="F2567" s="11"/>
      <c r="G2567" s="11"/>
      <c r="H2567" s="11"/>
      <c r="I2567" s="11"/>
      <c r="J2567" s="11"/>
      <c r="K2567" s="11"/>
      <c r="L2567" s="11"/>
      <c r="M2567" s="11"/>
      <c r="N2567" s="11"/>
      <c r="O2567" s="11"/>
    </row>
    <row r="2568" spans="2:15" ht="11.25" x14ac:dyDescent="0.2">
      <c r="B2568" s="11"/>
      <c r="C2568" s="11"/>
      <c r="D2568" s="11"/>
      <c r="E2568" s="11"/>
      <c r="F2568" s="11"/>
      <c r="G2568" s="11"/>
      <c r="H2568" s="11"/>
      <c r="I2568" s="11"/>
      <c r="J2568" s="11"/>
      <c r="K2568" s="11"/>
      <c r="L2568" s="11"/>
      <c r="M2568" s="11"/>
      <c r="N2568" s="11"/>
      <c r="O2568" s="11"/>
    </row>
    <row r="2569" spans="2:15" ht="11.25" x14ac:dyDescent="0.2">
      <c r="B2569" s="11"/>
      <c r="C2569" s="11"/>
      <c r="D2569" s="11"/>
      <c r="E2569" s="11"/>
      <c r="F2569" s="11"/>
      <c r="G2569" s="11"/>
      <c r="H2569" s="11"/>
      <c r="I2569" s="11"/>
      <c r="J2569" s="11"/>
      <c r="K2569" s="11"/>
      <c r="L2569" s="11"/>
      <c r="M2569" s="11"/>
      <c r="N2569" s="11"/>
      <c r="O2569" s="11"/>
    </row>
    <row r="2570" spans="2:15" ht="11.25" x14ac:dyDescent="0.2">
      <c r="B2570" s="11"/>
      <c r="C2570" s="11"/>
      <c r="D2570" s="11"/>
      <c r="E2570" s="11"/>
      <c r="F2570" s="11"/>
      <c r="G2570" s="11"/>
      <c r="H2570" s="11"/>
      <c r="I2570" s="11"/>
      <c r="J2570" s="11"/>
      <c r="K2570" s="11"/>
      <c r="L2570" s="11"/>
      <c r="M2570" s="11"/>
      <c r="N2570" s="11"/>
      <c r="O2570" s="11"/>
    </row>
    <row r="2571" spans="2:15" ht="11.25" x14ac:dyDescent="0.2">
      <c r="B2571" s="11"/>
      <c r="C2571" s="11"/>
      <c r="D2571" s="11"/>
      <c r="E2571" s="11"/>
      <c r="F2571" s="11"/>
      <c r="G2571" s="11"/>
      <c r="H2571" s="11"/>
      <c r="I2571" s="11"/>
      <c r="J2571" s="11"/>
      <c r="K2571" s="11"/>
      <c r="L2571" s="11"/>
      <c r="M2571" s="11"/>
      <c r="N2571" s="11"/>
      <c r="O2571" s="11"/>
    </row>
    <row r="2572" spans="2:15" ht="11.25" x14ac:dyDescent="0.2">
      <c r="B2572" s="11"/>
      <c r="C2572" s="11"/>
      <c r="D2572" s="11"/>
      <c r="E2572" s="11"/>
      <c r="F2572" s="11"/>
      <c r="G2572" s="11"/>
      <c r="H2572" s="11"/>
      <c r="I2572" s="11"/>
      <c r="J2572" s="11"/>
      <c r="K2572" s="11"/>
      <c r="L2572" s="11"/>
      <c r="M2572" s="11"/>
      <c r="N2572" s="11"/>
      <c r="O2572" s="11"/>
    </row>
    <row r="2573" spans="2:15" ht="11.25" x14ac:dyDescent="0.2">
      <c r="B2573" s="11"/>
      <c r="C2573" s="11"/>
      <c r="D2573" s="11"/>
      <c r="E2573" s="11"/>
      <c r="F2573" s="11"/>
      <c r="G2573" s="11"/>
      <c r="H2573" s="11"/>
      <c r="I2573" s="11"/>
      <c r="J2573" s="11"/>
      <c r="K2573" s="11"/>
      <c r="L2573" s="11"/>
      <c r="M2573" s="11"/>
      <c r="N2573" s="11"/>
      <c r="O2573" s="11"/>
    </row>
    <row r="2574" spans="2:15" ht="11.25" x14ac:dyDescent="0.2">
      <c r="B2574" s="11"/>
      <c r="C2574" s="11"/>
      <c r="D2574" s="11"/>
      <c r="E2574" s="11"/>
      <c r="F2574" s="11"/>
      <c r="G2574" s="11"/>
      <c r="H2574" s="11"/>
      <c r="I2574" s="11"/>
      <c r="J2574" s="11"/>
      <c r="K2574" s="11"/>
      <c r="L2574" s="11"/>
      <c r="M2574" s="11"/>
      <c r="N2574" s="11"/>
      <c r="O2574" s="11"/>
    </row>
    <row r="2575" spans="2:15" ht="11.25" x14ac:dyDescent="0.2">
      <c r="B2575" s="11"/>
      <c r="C2575" s="11"/>
      <c r="D2575" s="11"/>
      <c r="E2575" s="11"/>
      <c r="F2575" s="11"/>
      <c r="G2575" s="11"/>
      <c r="H2575" s="11"/>
      <c r="I2575" s="11"/>
      <c r="J2575" s="11"/>
      <c r="K2575" s="11"/>
      <c r="L2575" s="11"/>
      <c r="M2575" s="11"/>
      <c r="N2575" s="11"/>
      <c r="O2575" s="11"/>
    </row>
    <row r="2576" spans="2:15" ht="11.25" x14ac:dyDescent="0.2">
      <c r="B2576" s="11"/>
      <c r="C2576" s="11"/>
      <c r="D2576" s="11"/>
      <c r="E2576" s="11"/>
      <c r="F2576" s="11"/>
      <c r="G2576" s="11"/>
      <c r="H2576" s="11"/>
      <c r="I2576" s="11"/>
      <c r="J2576" s="11"/>
      <c r="K2576" s="11"/>
      <c r="L2576" s="11"/>
      <c r="M2576" s="11"/>
      <c r="N2576" s="11"/>
      <c r="O2576" s="11"/>
    </row>
    <row r="2577" spans="2:15" ht="11.25" x14ac:dyDescent="0.2">
      <c r="B2577" s="11"/>
      <c r="C2577" s="11"/>
      <c r="D2577" s="11"/>
      <c r="E2577" s="11"/>
      <c r="F2577" s="11"/>
      <c r="G2577" s="11"/>
      <c r="H2577" s="11"/>
      <c r="I2577" s="11"/>
      <c r="J2577" s="11"/>
      <c r="K2577" s="11"/>
      <c r="L2577" s="11"/>
      <c r="M2577" s="11"/>
      <c r="N2577" s="11"/>
      <c r="O2577" s="11"/>
    </row>
    <row r="2578" spans="2:15" ht="11.25" x14ac:dyDescent="0.2">
      <c r="B2578" s="11"/>
      <c r="C2578" s="11"/>
      <c r="D2578" s="11"/>
      <c r="E2578" s="11"/>
      <c r="F2578" s="11"/>
      <c r="G2578" s="11"/>
      <c r="H2578" s="11"/>
      <c r="I2578" s="11"/>
      <c r="J2578" s="11"/>
      <c r="K2578" s="11"/>
      <c r="L2578" s="11"/>
      <c r="M2578" s="11"/>
      <c r="N2578" s="11"/>
      <c r="O2578" s="11"/>
    </row>
    <row r="2579" spans="2:15" ht="11.25" x14ac:dyDescent="0.2">
      <c r="B2579" s="11"/>
      <c r="C2579" s="11"/>
      <c r="D2579" s="11"/>
      <c r="E2579" s="11"/>
      <c r="F2579" s="11"/>
      <c r="G2579" s="11"/>
      <c r="H2579" s="11"/>
      <c r="I2579" s="11"/>
      <c r="J2579" s="11"/>
      <c r="K2579" s="11"/>
      <c r="L2579" s="11"/>
      <c r="M2579" s="11"/>
      <c r="N2579" s="11"/>
      <c r="O2579" s="11"/>
    </row>
    <row r="2580" spans="2:15" ht="11.25" x14ac:dyDescent="0.2">
      <c r="B2580" s="11"/>
      <c r="C2580" s="11"/>
      <c r="D2580" s="11"/>
      <c r="E2580" s="11"/>
      <c r="F2580" s="11"/>
      <c r="G2580" s="11"/>
      <c r="H2580" s="11"/>
      <c r="I2580" s="11"/>
      <c r="J2580" s="11"/>
      <c r="K2580" s="11"/>
      <c r="L2580" s="11"/>
      <c r="M2580" s="11"/>
      <c r="N2580" s="11"/>
      <c r="O2580" s="11"/>
    </row>
    <row r="2581" spans="2:15" ht="11.25" x14ac:dyDescent="0.2">
      <c r="B2581" s="11"/>
      <c r="C2581" s="11"/>
      <c r="D2581" s="11"/>
      <c r="E2581" s="11"/>
      <c r="F2581" s="11"/>
      <c r="G2581" s="11"/>
      <c r="H2581" s="11"/>
      <c r="I2581" s="11"/>
      <c r="J2581" s="11"/>
      <c r="K2581" s="11"/>
      <c r="L2581" s="11"/>
      <c r="M2581" s="11"/>
      <c r="N2581" s="11"/>
      <c r="O2581" s="11"/>
    </row>
    <row r="2582" spans="2:15" ht="11.25" x14ac:dyDescent="0.2">
      <c r="B2582" s="11"/>
      <c r="C2582" s="11"/>
      <c r="D2582" s="11"/>
      <c r="E2582" s="11"/>
      <c r="F2582" s="11"/>
      <c r="G2582" s="11"/>
      <c r="H2582" s="11"/>
      <c r="I2582" s="11"/>
      <c r="J2582" s="11"/>
      <c r="K2582" s="11"/>
      <c r="L2582" s="11"/>
      <c r="M2582" s="11"/>
      <c r="N2582" s="11"/>
      <c r="O2582" s="11"/>
    </row>
    <row r="2583" spans="2:15" ht="11.25" x14ac:dyDescent="0.2">
      <c r="B2583" s="11"/>
      <c r="C2583" s="11"/>
      <c r="D2583" s="11"/>
      <c r="E2583" s="11"/>
      <c r="F2583" s="11"/>
      <c r="G2583" s="11"/>
      <c r="H2583" s="11"/>
      <c r="I2583" s="11"/>
      <c r="J2583" s="11"/>
      <c r="K2583" s="11"/>
      <c r="L2583" s="11"/>
      <c r="M2583" s="11"/>
      <c r="N2583" s="11"/>
      <c r="O2583" s="11"/>
    </row>
    <row r="2584" spans="2:15" ht="11.25" x14ac:dyDescent="0.2">
      <c r="B2584" s="11"/>
      <c r="C2584" s="11"/>
      <c r="D2584" s="11"/>
      <c r="E2584" s="11"/>
      <c r="F2584" s="11"/>
      <c r="G2584" s="11"/>
      <c r="H2584" s="11"/>
      <c r="I2584" s="11"/>
      <c r="J2584" s="11"/>
      <c r="K2584" s="11"/>
      <c r="L2584" s="11"/>
      <c r="M2584" s="11"/>
      <c r="N2584" s="11"/>
      <c r="O2584" s="11"/>
    </row>
    <row r="2585" spans="2:15" ht="11.25" x14ac:dyDescent="0.2">
      <c r="B2585" s="11"/>
      <c r="C2585" s="11"/>
      <c r="D2585" s="11"/>
      <c r="E2585" s="11"/>
      <c r="F2585" s="11"/>
      <c r="G2585" s="11"/>
      <c r="H2585" s="11"/>
      <c r="I2585" s="11"/>
      <c r="J2585" s="11"/>
      <c r="K2585" s="11"/>
      <c r="L2585" s="11"/>
      <c r="M2585" s="11"/>
      <c r="N2585" s="11"/>
      <c r="O2585" s="11"/>
    </row>
    <row r="2586" spans="2:15" ht="11.25" x14ac:dyDescent="0.2">
      <c r="B2586" s="11"/>
      <c r="C2586" s="11"/>
      <c r="D2586" s="11"/>
      <c r="E2586" s="11"/>
      <c r="F2586" s="11"/>
      <c r="G2586" s="11"/>
      <c r="H2586" s="11"/>
      <c r="I2586" s="11"/>
      <c r="J2586" s="11"/>
      <c r="K2586" s="11"/>
      <c r="L2586" s="11"/>
      <c r="M2586" s="11"/>
      <c r="N2586" s="11"/>
      <c r="O2586" s="11"/>
    </row>
    <row r="2587" spans="2:15" ht="11.25" x14ac:dyDescent="0.2">
      <c r="B2587" s="11"/>
      <c r="C2587" s="11"/>
      <c r="D2587" s="11"/>
      <c r="E2587" s="11"/>
      <c r="F2587" s="11"/>
      <c r="G2587" s="11"/>
      <c r="H2587" s="11"/>
      <c r="I2587" s="11"/>
      <c r="J2587" s="11"/>
      <c r="K2587" s="11"/>
      <c r="L2587" s="11"/>
      <c r="M2587" s="11"/>
      <c r="N2587" s="11"/>
      <c r="O2587" s="11"/>
    </row>
    <row r="2588" spans="2:15" ht="11.25" x14ac:dyDescent="0.2">
      <c r="B2588" s="11"/>
      <c r="C2588" s="11"/>
      <c r="D2588" s="11"/>
      <c r="E2588" s="11"/>
      <c r="F2588" s="11"/>
      <c r="G2588" s="11"/>
      <c r="H2588" s="11"/>
      <c r="I2588" s="11"/>
      <c r="J2588" s="11"/>
      <c r="K2588" s="11"/>
      <c r="L2588" s="11"/>
      <c r="M2588" s="11"/>
      <c r="N2588" s="11"/>
      <c r="O2588" s="11"/>
    </row>
    <row r="2589" spans="2:15" ht="11.25" x14ac:dyDescent="0.2">
      <c r="B2589" s="11"/>
      <c r="C2589" s="11"/>
      <c r="D2589" s="11"/>
      <c r="E2589" s="11"/>
      <c r="F2589" s="11"/>
      <c r="G2589" s="11"/>
      <c r="H2589" s="11"/>
      <c r="I2589" s="11"/>
      <c r="J2589" s="11"/>
      <c r="K2589" s="11"/>
      <c r="L2589" s="11"/>
      <c r="M2589" s="11"/>
      <c r="N2589" s="11"/>
      <c r="O2589" s="11"/>
    </row>
    <row r="2590" spans="2:15" ht="11.25" x14ac:dyDescent="0.2">
      <c r="B2590" s="11"/>
      <c r="C2590" s="11"/>
      <c r="D2590" s="11"/>
      <c r="E2590" s="11"/>
      <c r="F2590" s="11"/>
      <c r="G2590" s="11"/>
      <c r="H2590" s="11"/>
      <c r="I2590" s="11"/>
      <c r="J2590" s="11"/>
      <c r="K2590" s="11"/>
      <c r="L2590" s="11"/>
      <c r="M2590" s="11"/>
      <c r="N2590" s="11"/>
      <c r="O2590" s="11"/>
    </row>
    <row r="2591" spans="2:15" ht="11.25" x14ac:dyDescent="0.2">
      <c r="B2591" s="11"/>
      <c r="C2591" s="11"/>
      <c r="D2591" s="11"/>
      <c r="E2591" s="11"/>
      <c r="F2591" s="11"/>
      <c r="G2591" s="11"/>
      <c r="H2591" s="11"/>
      <c r="I2591" s="11"/>
      <c r="J2591" s="11"/>
      <c r="K2591" s="11"/>
      <c r="L2591" s="11"/>
      <c r="M2591" s="11"/>
      <c r="N2591" s="11"/>
      <c r="O2591" s="11"/>
    </row>
    <row r="2592" spans="2:15" ht="11.25" x14ac:dyDescent="0.2">
      <c r="B2592" s="11"/>
      <c r="C2592" s="11"/>
      <c r="D2592" s="11"/>
      <c r="E2592" s="11"/>
      <c r="F2592" s="11"/>
      <c r="G2592" s="11"/>
      <c r="H2592" s="11"/>
      <c r="I2592" s="11"/>
      <c r="J2592" s="11"/>
      <c r="K2592" s="11"/>
      <c r="L2592" s="11"/>
      <c r="M2592" s="11"/>
      <c r="N2592" s="11"/>
      <c r="O2592" s="11"/>
    </row>
    <row r="2593" spans="2:15" ht="11.25" x14ac:dyDescent="0.2">
      <c r="B2593" s="11"/>
      <c r="C2593" s="11"/>
      <c r="D2593" s="11"/>
      <c r="E2593" s="11"/>
      <c r="F2593" s="11"/>
      <c r="G2593" s="11"/>
      <c r="H2593" s="11"/>
      <c r="I2593" s="11"/>
      <c r="J2593" s="11"/>
      <c r="K2593" s="11"/>
      <c r="L2593" s="11"/>
      <c r="M2593" s="11"/>
      <c r="N2593" s="11"/>
      <c r="O2593" s="11"/>
    </row>
    <row r="2594" spans="2:15" ht="11.25" x14ac:dyDescent="0.2">
      <c r="B2594" s="11"/>
      <c r="C2594" s="11"/>
      <c r="D2594" s="11"/>
      <c r="E2594" s="11"/>
      <c r="F2594" s="11"/>
      <c r="G2594" s="11"/>
      <c r="H2594" s="11"/>
      <c r="I2594" s="11"/>
      <c r="J2594" s="11"/>
      <c r="K2594" s="11"/>
      <c r="L2594" s="11"/>
      <c r="M2594" s="11"/>
      <c r="N2594" s="11"/>
      <c r="O2594" s="11"/>
    </row>
    <row r="2595" spans="2:15" ht="11.25" x14ac:dyDescent="0.2">
      <c r="B2595" s="11"/>
      <c r="C2595" s="11"/>
      <c r="D2595" s="11"/>
      <c r="E2595" s="11"/>
      <c r="F2595" s="11"/>
      <c r="G2595" s="11"/>
      <c r="H2595" s="11"/>
      <c r="I2595" s="11"/>
      <c r="J2595" s="11"/>
      <c r="K2595" s="11"/>
      <c r="L2595" s="11"/>
      <c r="M2595" s="11"/>
      <c r="N2595" s="11"/>
      <c r="O2595" s="11"/>
    </row>
    <row r="2596" spans="2:15" ht="11.25" x14ac:dyDescent="0.2">
      <c r="B2596" s="11"/>
      <c r="C2596" s="11"/>
      <c r="D2596" s="11"/>
      <c r="E2596" s="11"/>
      <c r="F2596" s="11"/>
      <c r="G2596" s="11"/>
      <c r="H2596" s="11"/>
      <c r="I2596" s="11"/>
      <c r="J2596" s="11"/>
      <c r="K2596" s="11"/>
      <c r="L2596" s="11"/>
      <c r="M2596" s="11"/>
      <c r="N2596" s="11"/>
      <c r="O2596" s="11"/>
    </row>
    <row r="2597" spans="2:15" ht="11.25" x14ac:dyDescent="0.2">
      <c r="B2597" s="11"/>
      <c r="C2597" s="11"/>
      <c r="D2597" s="11"/>
      <c r="E2597" s="11"/>
      <c r="F2597" s="11"/>
      <c r="G2597" s="11"/>
      <c r="H2597" s="11"/>
      <c r="I2597" s="11"/>
      <c r="J2597" s="11"/>
      <c r="K2597" s="11"/>
      <c r="L2597" s="11"/>
      <c r="M2597" s="11"/>
      <c r="N2597" s="11"/>
      <c r="O2597" s="11"/>
    </row>
    <row r="2598" spans="2:15" ht="11.25" x14ac:dyDescent="0.2">
      <c r="B2598" s="11"/>
      <c r="C2598" s="11"/>
      <c r="D2598" s="11"/>
      <c r="E2598" s="11"/>
      <c r="F2598" s="11"/>
      <c r="G2598" s="11"/>
      <c r="H2598" s="11"/>
      <c r="I2598" s="11"/>
      <c r="J2598" s="11"/>
      <c r="K2598" s="11"/>
      <c r="L2598" s="11"/>
      <c r="M2598" s="11"/>
      <c r="N2598" s="11"/>
      <c r="O2598" s="11"/>
    </row>
    <row r="2599" spans="2:15" ht="11.25" x14ac:dyDescent="0.2">
      <c r="B2599" s="11"/>
      <c r="C2599" s="11"/>
      <c r="D2599" s="11"/>
      <c r="E2599" s="11"/>
      <c r="F2599" s="11"/>
      <c r="G2599" s="11"/>
      <c r="H2599" s="11"/>
      <c r="I2599" s="11"/>
      <c r="J2599" s="11"/>
      <c r="K2599" s="11"/>
      <c r="L2599" s="11"/>
      <c r="M2599" s="11"/>
      <c r="N2599" s="11"/>
      <c r="O2599" s="11"/>
    </row>
    <row r="2600" spans="2:15" ht="11.25" x14ac:dyDescent="0.2">
      <c r="B2600" s="11"/>
      <c r="C2600" s="11"/>
      <c r="D2600" s="11"/>
      <c r="E2600" s="11"/>
      <c r="F2600" s="11"/>
      <c r="G2600" s="11"/>
      <c r="H2600" s="11"/>
      <c r="I2600" s="11"/>
      <c r="J2600" s="11"/>
      <c r="K2600" s="11"/>
      <c r="L2600" s="11"/>
      <c r="M2600" s="11"/>
      <c r="N2600" s="11"/>
      <c r="O2600" s="11"/>
    </row>
    <row r="2601" spans="2:15" ht="11.25" x14ac:dyDescent="0.2">
      <c r="B2601" s="11"/>
      <c r="C2601" s="11"/>
      <c r="D2601" s="11"/>
      <c r="E2601" s="11"/>
      <c r="F2601" s="11"/>
      <c r="G2601" s="11"/>
      <c r="H2601" s="11"/>
      <c r="I2601" s="11"/>
      <c r="J2601" s="11"/>
      <c r="K2601" s="11"/>
      <c r="L2601" s="11"/>
      <c r="M2601" s="11"/>
      <c r="N2601" s="11"/>
      <c r="O2601" s="11"/>
    </row>
    <row r="2602" spans="2:15" ht="11.25" x14ac:dyDescent="0.2">
      <c r="B2602" s="11"/>
      <c r="C2602" s="11"/>
      <c r="D2602" s="11"/>
      <c r="E2602" s="11"/>
      <c r="F2602" s="11"/>
      <c r="G2602" s="11"/>
      <c r="H2602" s="11"/>
      <c r="I2602" s="11"/>
      <c r="J2602" s="11"/>
      <c r="K2602" s="11"/>
      <c r="L2602" s="11"/>
      <c r="M2602" s="11"/>
      <c r="N2602" s="11"/>
      <c r="O2602" s="11"/>
    </row>
    <row r="2603" spans="2:15" ht="11.25" x14ac:dyDescent="0.2">
      <c r="B2603" s="11"/>
      <c r="C2603" s="11"/>
      <c r="D2603" s="11"/>
      <c r="E2603" s="11"/>
      <c r="F2603" s="11"/>
      <c r="G2603" s="11"/>
      <c r="H2603" s="11"/>
      <c r="I2603" s="11"/>
      <c r="J2603" s="11"/>
      <c r="K2603" s="11"/>
      <c r="L2603" s="11"/>
      <c r="M2603" s="11"/>
      <c r="N2603" s="11"/>
      <c r="O2603" s="11"/>
    </row>
    <row r="2604" spans="2:15" ht="11.25" x14ac:dyDescent="0.2">
      <c r="B2604" s="11"/>
      <c r="C2604" s="11"/>
      <c r="D2604" s="11"/>
      <c r="E2604" s="11"/>
      <c r="F2604" s="11"/>
      <c r="G2604" s="11"/>
      <c r="H2604" s="11"/>
      <c r="I2604" s="11"/>
      <c r="J2604" s="11"/>
      <c r="K2604" s="11"/>
      <c r="L2604" s="11"/>
      <c r="M2604" s="11"/>
      <c r="N2604" s="11"/>
      <c r="O2604" s="11"/>
    </row>
    <row r="2605" spans="2:15" ht="11.25" x14ac:dyDescent="0.2">
      <c r="B2605" s="11"/>
      <c r="C2605" s="11"/>
      <c r="D2605" s="11"/>
      <c r="E2605" s="11"/>
      <c r="F2605" s="11"/>
      <c r="G2605" s="11"/>
      <c r="H2605" s="11"/>
      <c r="I2605" s="11"/>
      <c r="J2605" s="11"/>
      <c r="K2605" s="11"/>
      <c r="L2605" s="11"/>
      <c r="M2605" s="11"/>
      <c r="N2605" s="11"/>
      <c r="O2605" s="11"/>
    </row>
    <row r="2606" spans="2:15" ht="11.25" x14ac:dyDescent="0.2">
      <c r="B2606" s="11"/>
      <c r="C2606" s="11"/>
      <c r="D2606" s="11"/>
      <c r="E2606" s="11"/>
      <c r="F2606" s="11"/>
      <c r="G2606" s="11"/>
      <c r="H2606" s="11"/>
      <c r="I2606" s="11"/>
      <c r="J2606" s="11"/>
      <c r="K2606" s="11"/>
      <c r="L2606" s="11"/>
      <c r="M2606" s="11"/>
      <c r="N2606" s="11"/>
      <c r="O2606" s="11"/>
    </row>
    <row r="2607" spans="2:15" ht="11.25" x14ac:dyDescent="0.2">
      <c r="B2607" s="11"/>
      <c r="C2607" s="11"/>
      <c r="D2607" s="11"/>
      <c r="E2607" s="11"/>
      <c r="F2607" s="11"/>
      <c r="G2607" s="11"/>
      <c r="H2607" s="11"/>
      <c r="I2607" s="11"/>
      <c r="J2607" s="11"/>
      <c r="K2607" s="11"/>
      <c r="L2607" s="11"/>
      <c r="M2607" s="11"/>
      <c r="N2607" s="11"/>
      <c r="O2607" s="11"/>
    </row>
    <row r="2608" spans="2:15" ht="11.25" x14ac:dyDescent="0.2">
      <c r="B2608" s="11"/>
      <c r="C2608" s="11"/>
      <c r="D2608" s="11"/>
      <c r="E2608" s="11"/>
      <c r="F2608" s="11"/>
      <c r="G2608" s="11"/>
      <c r="H2608" s="11"/>
      <c r="I2608" s="11"/>
      <c r="J2608" s="11"/>
      <c r="K2608" s="11"/>
      <c r="L2608" s="11"/>
      <c r="M2608" s="11"/>
      <c r="N2608" s="11"/>
      <c r="O2608" s="11"/>
    </row>
    <row r="2609" spans="2:15" ht="11.25" x14ac:dyDescent="0.2">
      <c r="B2609" s="11"/>
      <c r="C2609" s="11"/>
      <c r="D2609" s="11"/>
      <c r="E2609" s="11"/>
      <c r="F2609" s="11"/>
      <c r="G2609" s="11"/>
      <c r="H2609" s="11"/>
      <c r="I2609" s="11"/>
      <c r="J2609" s="11"/>
      <c r="K2609" s="11"/>
      <c r="L2609" s="11"/>
      <c r="M2609" s="11"/>
      <c r="N2609" s="11"/>
      <c r="O2609" s="11"/>
    </row>
    <row r="2610" spans="2:15" ht="11.25" x14ac:dyDescent="0.2">
      <c r="B2610" s="11"/>
      <c r="C2610" s="11"/>
      <c r="D2610" s="11"/>
      <c r="E2610" s="11"/>
      <c r="F2610" s="11"/>
      <c r="G2610" s="11"/>
      <c r="H2610" s="11"/>
      <c r="I2610" s="11"/>
      <c r="J2610" s="11"/>
      <c r="K2610" s="11"/>
      <c r="L2610" s="11"/>
      <c r="M2610" s="11"/>
      <c r="N2610" s="11"/>
      <c r="O2610" s="11"/>
    </row>
    <row r="2611" spans="2:15" ht="11.25" x14ac:dyDescent="0.2">
      <c r="B2611" s="11"/>
      <c r="C2611" s="11"/>
      <c r="D2611" s="11"/>
      <c r="E2611" s="11"/>
      <c r="F2611" s="11"/>
      <c r="G2611" s="11"/>
      <c r="H2611" s="11"/>
      <c r="I2611" s="11"/>
      <c r="J2611" s="11"/>
      <c r="K2611" s="11"/>
      <c r="L2611" s="11"/>
      <c r="M2611" s="11"/>
      <c r="N2611" s="11"/>
      <c r="O2611" s="11"/>
    </row>
    <row r="2612" spans="2:15" ht="11.25" x14ac:dyDescent="0.2">
      <c r="B2612" s="11"/>
      <c r="C2612" s="11"/>
      <c r="D2612" s="11"/>
      <c r="E2612" s="11"/>
      <c r="F2612" s="11"/>
      <c r="G2612" s="11"/>
      <c r="H2612" s="11"/>
      <c r="I2612" s="11"/>
      <c r="J2612" s="11"/>
      <c r="K2612" s="11"/>
      <c r="L2612" s="11"/>
      <c r="M2612" s="11"/>
      <c r="N2612" s="11"/>
      <c r="O2612" s="11"/>
    </row>
    <row r="2613" spans="2:15" ht="11.25" x14ac:dyDescent="0.2">
      <c r="B2613" s="11"/>
      <c r="C2613" s="11"/>
      <c r="D2613" s="11"/>
      <c r="E2613" s="11"/>
      <c r="F2613" s="11"/>
      <c r="G2613" s="11"/>
      <c r="H2613" s="11"/>
      <c r="I2613" s="11"/>
      <c r="J2613" s="11"/>
      <c r="K2613" s="11"/>
      <c r="L2613" s="11"/>
      <c r="M2613" s="11"/>
      <c r="N2613" s="11"/>
      <c r="O2613" s="11"/>
    </row>
    <row r="2614" spans="2:15" ht="11.25" x14ac:dyDescent="0.2">
      <c r="B2614" s="11"/>
      <c r="C2614" s="11"/>
      <c r="D2614" s="11"/>
      <c r="E2614" s="11"/>
      <c r="F2614" s="11"/>
      <c r="G2614" s="11"/>
      <c r="H2614" s="11"/>
      <c r="I2614" s="11"/>
      <c r="J2614" s="11"/>
      <c r="K2614" s="11"/>
      <c r="L2614" s="11"/>
      <c r="M2614" s="11"/>
      <c r="N2614" s="11"/>
      <c r="O2614" s="11"/>
    </row>
    <row r="2615" spans="2:15" ht="11.25" x14ac:dyDescent="0.2">
      <c r="B2615" s="11"/>
      <c r="C2615" s="11"/>
      <c r="D2615" s="11"/>
      <c r="E2615" s="11"/>
      <c r="F2615" s="11"/>
      <c r="G2615" s="11"/>
      <c r="H2615" s="11"/>
      <c r="I2615" s="11"/>
      <c r="J2615" s="11"/>
      <c r="K2615" s="11"/>
      <c r="L2615" s="11"/>
      <c r="M2615" s="11"/>
      <c r="N2615" s="11"/>
      <c r="O2615" s="11"/>
    </row>
    <row r="2616" spans="2:15" ht="11.25" x14ac:dyDescent="0.2">
      <c r="B2616" s="11"/>
      <c r="C2616" s="11"/>
      <c r="D2616" s="11"/>
      <c r="E2616" s="11"/>
      <c r="F2616" s="11"/>
      <c r="G2616" s="11"/>
      <c r="H2616" s="11"/>
      <c r="I2616" s="11"/>
      <c r="J2616" s="11"/>
      <c r="K2616" s="11"/>
      <c r="L2616" s="11"/>
      <c r="M2616" s="11"/>
      <c r="N2616" s="11"/>
      <c r="O2616" s="11"/>
    </row>
    <row r="2617" spans="2:15" ht="11.25" x14ac:dyDescent="0.2">
      <c r="B2617" s="11"/>
      <c r="C2617" s="11"/>
      <c r="D2617" s="11"/>
      <c r="E2617" s="11"/>
      <c r="F2617" s="11"/>
      <c r="G2617" s="11"/>
      <c r="H2617" s="11"/>
      <c r="I2617" s="11"/>
      <c r="J2617" s="11"/>
      <c r="K2617" s="11"/>
      <c r="L2617" s="11"/>
      <c r="M2617" s="11"/>
      <c r="N2617" s="11"/>
      <c r="O2617" s="11"/>
    </row>
    <row r="2618" spans="2:15" ht="11.25" x14ac:dyDescent="0.2">
      <c r="B2618" s="11"/>
      <c r="C2618" s="11"/>
      <c r="D2618" s="11"/>
      <c r="E2618" s="11"/>
      <c r="F2618" s="11"/>
      <c r="G2618" s="11"/>
      <c r="H2618" s="11"/>
      <c r="I2618" s="11"/>
      <c r="J2618" s="11"/>
      <c r="K2618" s="11"/>
      <c r="L2618" s="11"/>
      <c r="M2618" s="11"/>
      <c r="N2618" s="11"/>
      <c r="O2618" s="11"/>
    </row>
    <row r="2619" spans="2:15" ht="11.25" x14ac:dyDescent="0.2">
      <c r="B2619" s="11"/>
      <c r="C2619" s="11"/>
      <c r="D2619" s="11"/>
      <c r="E2619" s="11"/>
      <c r="F2619" s="11"/>
      <c r="G2619" s="11"/>
      <c r="H2619" s="11"/>
      <c r="I2619" s="11"/>
      <c r="J2619" s="11"/>
      <c r="K2619" s="11"/>
      <c r="L2619" s="11"/>
      <c r="M2619" s="11"/>
      <c r="N2619" s="11"/>
      <c r="O2619" s="11"/>
    </row>
    <row r="2620" spans="2:15" ht="11.25" x14ac:dyDescent="0.2">
      <c r="B2620" s="11"/>
      <c r="C2620" s="11"/>
      <c r="D2620" s="11"/>
      <c r="E2620" s="11"/>
      <c r="F2620" s="11"/>
      <c r="G2620" s="11"/>
      <c r="H2620" s="11"/>
      <c r="I2620" s="11"/>
      <c r="J2620" s="11"/>
      <c r="K2620" s="11"/>
      <c r="L2620" s="11"/>
      <c r="M2620" s="11"/>
      <c r="N2620" s="11"/>
      <c r="O2620" s="11"/>
    </row>
    <row r="2621" spans="2:15" ht="11.25" x14ac:dyDescent="0.2">
      <c r="B2621" s="11"/>
      <c r="C2621" s="11"/>
      <c r="D2621" s="11"/>
      <c r="E2621" s="11"/>
      <c r="F2621" s="11"/>
      <c r="G2621" s="11"/>
      <c r="H2621" s="11"/>
      <c r="I2621" s="11"/>
      <c r="J2621" s="11"/>
      <c r="K2621" s="11"/>
      <c r="L2621" s="11"/>
      <c r="M2621" s="11"/>
      <c r="N2621" s="11"/>
      <c r="O2621" s="11"/>
    </row>
    <row r="2622" spans="2:15" ht="11.25" x14ac:dyDescent="0.2">
      <c r="B2622" s="11"/>
      <c r="C2622" s="11"/>
      <c r="D2622" s="11"/>
      <c r="E2622" s="11"/>
      <c r="F2622" s="11"/>
      <c r="G2622" s="11"/>
      <c r="H2622" s="11"/>
      <c r="I2622" s="11"/>
      <c r="J2622" s="11"/>
      <c r="K2622" s="11"/>
      <c r="L2622" s="11"/>
      <c r="M2622" s="11"/>
      <c r="N2622" s="11"/>
      <c r="O2622" s="11"/>
    </row>
    <row r="2623" spans="2:15" ht="11.25" x14ac:dyDescent="0.2">
      <c r="B2623" s="11"/>
      <c r="C2623" s="11"/>
      <c r="D2623" s="11"/>
      <c r="E2623" s="11"/>
      <c r="F2623" s="11"/>
      <c r="G2623" s="11"/>
      <c r="H2623" s="11"/>
      <c r="I2623" s="11"/>
      <c r="J2623" s="11"/>
      <c r="K2623" s="11"/>
      <c r="L2623" s="11"/>
      <c r="M2623" s="11"/>
      <c r="N2623" s="11"/>
      <c r="O2623" s="11"/>
    </row>
    <row r="2624" spans="2:15" ht="11.25" x14ac:dyDescent="0.2">
      <c r="B2624" s="11"/>
      <c r="C2624" s="11"/>
      <c r="D2624" s="11"/>
      <c r="E2624" s="11"/>
      <c r="F2624" s="11"/>
      <c r="G2624" s="11"/>
      <c r="H2624" s="11"/>
      <c r="I2624" s="11"/>
      <c r="J2624" s="11"/>
      <c r="K2624" s="11"/>
      <c r="L2624" s="11"/>
      <c r="M2624" s="11"/>
      <c r="N2624" s="11"/>
      <c r="O2624" s="11"/>
    </row>
    <row r="2625" spans="2:15" ht="11.25" x14ac:dyDescent="0.2">
      <c r="B2625" s="11"/>
      <c r="C2625" s="11"/>
      <c r="D2625" s="11"/>
      <c r="E2625" s="11"/>
      <c r="F2625" s="11"/>
      <c r="G2625" s="11"/>
      <c r="H2625" s="11"/>
      <c r="I2625" s="11"/>
      <c r="J2625" s="11"/>
      <c r="K2625" s="11"/>
      <c r="L2625" s="11"/>
      <c r="M2625" s="11"/>
      <c r="N2625" s="11"/>
      <c r="O2625" s="11"/>
    </row>
    <row r="2626" spans="2:15" ht="11.25" x14ac:dyDescent="0.2">
      <c r="B2626" s="11"/>
      <c r="C2626" s="11"/>
      <c r="D2626" s="11"/>
      <c r="E2626" s="11"/>
      <c r="F2626" s="11"/>
      <c r="G2626" s="11"/>
      <c r="H2626" s="11"/>
      <c r="I2626" s="11"/>
      <c r="J2626" s="11"/>
      <c r="K2626" s="11"/>
      <c r="L2626" s="11"/>
      <c r="M2626" s="11"/>
      <c r="N2626" s="11"/>
      <c r="O2626" s="11"/>
    </row>
    <row r="2627" spans="2:15" ht="11.25" x14ac:dyDescent="0.2">
      <c r="B2627" s="11"/>
      <c r="C2627" s="11"/>
      <c r="D2627" s="11"/>
      <c r="E2627" s="11"/>
      <c r="F2627" s="11"/>
      <c r="G2627" s="11"/>
      <c r="H2627" s="11"/>
      <c r="I2627" s="11"/>
      <c r="J2627" s="11"/>
      <c r="K2627" s="11"/>
      <c r="L2627" s="11"/>
      <c r="M2627" s="11"/>
      <c r="N2627" s="11"/>
      <c r="O2627" s="11"/>
    </row>
    <row r="2628" spans="2:15" ht="11.25" x14ac:dyDescent="0.2">
      <c r="B2628" s="11"/>
      <c r="C2628" s="11"/>
      <c r="D2628" s="11"/>
      <c r="E2628" s="11"/>
      <c r="F2628" s="11"/>
      <c r="G2628" s="11"/>
      <c r="H2628" s="11"/>
      <c r="I2628" s="11"/>
      <c r="J2628" s="11"/>
      <c r="K2628" s="11"/>
      <c r="L2628" s="11"/>
      <c r="M2628" s="11"/>
      <c r="N2628" s="11"/>
      <c r="O2628" s="11"/>
    </row>
    <row r="2629" spans="2:15" ht="11.25" x14ac:dyDescent="0.2">
      <c r="B2629" s="11"/>
      <c r="C2629" s="11"/>
      <c r="D2629" s="11"/>
      <c r="E2629" s="11"/>
      <c r="F2629" s="11"/>
      <c r="G2629" s="11"/>
      <c r="H2629" s="11"/>
      <c r="I2629" s="11"/>
      <c r="J2629" s="11"/>
      <c r="K2629" s="11"/>
      <c r="L2629" s="11"/>
      <c r="M2629" s="11"/>
      <c r="N2629" s="11"/>
      <c r="O2629" s="11"/>
    </row>
    <row r="2630" spans="2:15" ht="11.25" x14ac:dyDescent="0.2">
      <c r="B2630" s="11"/>
      <c r="C2630" s="11"/>
      <c r="D2630" s="11"/>
      <c r="E2630" s="11"/>
      <c r="F2630" s="11"/>
      <c r="G2630" s="11"/>
      <c r="H2630" s="11"/>
      <c r="I2630" s="11"/>
      <c r="J2630" s="11"/>
      <c r="K2630" s="11"/>
      <c r="L2630" s="11"/>
      <c r="M2630" s="11"/>
      <c r="N2630" s="11"/>
      <c r="O2630" s="11"/>
    </row>
    <row r="2631" spans="2:15" ht="11.25" x14ac:dyDescent="0.2">
      <c r="B2631" s="11"/>
      <c r="C2631" s="11"/>
      <c r="D2631" s="11"/>
      <c r="E2631" s="11"/>
      <c r="F2631" s="11"/>
      <c r="G2631" s="11"/>
      <c r="H2631" s="11"/>
      <c r="I2631" s="11"/>
      <c r="J2631" s="11"/>
      <c r="K2631" s="11"/>
      <c r="L2631" s="11"/>
      <c r="M2631" s="11"/>
      <c r="N2631" s="11"/>
      <c r="O2631" s="11"/>
    </row>
    <row r="2632" spans="2:15" ht="11.25" x14ac:dyDescent="0.2">
      <c r="B2632" s="11"/>
      <c r="C2632" s="11"/>
      <c r="D2632" s="11"/>
      <c r="E2632" s="11"/>
      <c r="F2632" s="11"/>
      <c r="G2632" s="11"/>
      <c r="H2632" s="11"/>
      <c r="I2632" s="11"/>
      <c r="J2632" s="11"/>
      <c r="K2632" s="11"/>
      <c r="L2632" s="11"/>
      <c r="M2632" s="11"/>
      <c r="N2632" s="11"/>
      <c r="O2632" s="11"/>
    </row>
    <row r="2633" spans="2:15" ht="11.25" x14ac:dyDescent="0.2">
      <c r="B2633" s="11"/>
      <c r="C2633" s="11"/>
      <c r="D2633" s="11"/>
      <c r="E2633" s="11"/>
      <c r="F2633" s="11"/>
      <c r="G2633" s="11"/>
      <c r="H2633" s="11"/>
      <c r="I2633" s="11"/>
      <c r="J2633" s="11"/>
      <c r="K2633" s="11"/>
      <c r="L2633" s="11"/>
      <c r="M2633" s="11"/>
      <c r="N2633" s="11"/>
      <c r="O2633" s="11"/>
    </row>
    <row r="2634" spans="2:15" ht="11.25" x14ac:dyDescent="0.2">
      <c r="B2634" s="11"/>
      <c r="C2634" s="11"/>
      <c r="D2634" s="11"/>
      <c r="E2634" s="11"/>
      <c r="F2634" s="11"/>
      <c r="G2634" s="11"/>
      <c r="H2634" s="11"/>
      <c r="I2634" s="11"/>
      <c r="J2634" s="11"/>
      <c r="K2634" s="11"/>
      <c r="L2634" s="11"/>
      <c r="M2634" s="11"/>
      <c r="N2634" s="11"/>
      <c r="O2634" s="11"/>
    </row>
    <row r="2635" spans="2:15" ht="11.25" x14ac:dyDescent="0.2">
      <c r="B2635" s="11"/>
      <c r="C2635" s="11"/>
      <c r="D2635" s="11"/>
      <c r="E2635" s="11"/>
      <c r="F2635" s="11"/>
      <c r="G2635" s="11"/>
      <c r="H2635" s="11"/>
      <c r="I2635" s="11"/>
      <c r="J2635" s="11"/>
      <c r="K2635" s="11"/>
      <c r="L2635" s="11"/>
      <c r="M2635" s="11"/>
      <c r="N2635" s="11"/>
      <c r="O2635" s="11"/>
    </row>
    <row r="2636" spans="2:15" ht="11.25" x14ac:dyDescent="0.2">
      <c r="B2636" s="11"/>
      <c r="C2636" s="11"/>
      <c r="D2636" s="11"/>
      <c r="E2636" s="11"/>
      <c r="F2636" s="11"/>
      <c r="G2636" s="11"/>
      <c r="H2636" s="11"/>
      <c r="I2636" s="11"/>
      <c r="J2636" s="11"/>
      <c r="K2636" s="11"/>
      <c r="L2636" s="11"/>
      <c r="M2636" s="11"/>
      <c r="N2636" s="11"/>
      <c r="O2636" s="11"/>
    </row>
    <row r="2637" spans="2:15" ht="11.25" x14ac:dyDescent="0.2">
      <c r="B2637" s="11"/>
      <c r="C2637" s="11"/>
      <c r="D2637" s="11"/>
      <c r="E2637" s="11"/>
      <c r="F2637" s="11"/>
      <c r="G2637" s="11"/>
      <c r="H2637" s="11"/>
      <c r="I2637" s="11"/>
      <c r="J2637" s="11"/>
      <c r="K2637" s="11"/>
      <c r="L2637" s="11"/>
      <c r="M2637" s="11"/>
      <c r="N2637" s="11"/>
      <c r="O2637" s="11"/>
    </row>
    <row r="2638" spans="2:15" ht="11.25" x14ac:dyDescent="0.2">
      <c r="B2638" s="11"/>
      <c r="C2638" s="11"/>
      <c r="D2638" s="11"/>
      <c r="E2638" s="11"/>
      <c r="F2638" s="11"/>
      <c r="G2638" s="11"/>
      <c r="H2638" s="11"/>
      <c r="I2638" s="11"/>
      <c r="J2638" s="11"/>
      <c r="K2638" s="11"/>
      <c r="L2638" s="11"/>
      <c r="M2638" s="11"/>
      <c r="N2638" s="11"/>
      <c r="O2638" s="11"/>
    </row>
    <row r="2639" spans="2:15" ht="11.25" x14ac:dyDescent="0.2">
      <c r="B2639" s="11"/>
      <c r="C2639" s="11"/>
      <c r="D2639" s="11"/>
      <c r="E2639" s="11"/>
      <c r="F2639" s="11"/>
      <c r="G2639" s="11"/>
      <c r="H2639" s="11"/>
      <c r="I2639" s="11"/>
      <c r="J2639" s="11"/>
      <c r="K2639" s="11"/>
      <c r="L2639" s="11"/>
      <c r="M2639" s="11"/>
      <c r="N2639" s="11"/>
      <c r="O2639" s="11"/>
    </row>
    <row r="2640" spans="2:15" ht="11.25" x14ac:dyDescent="0.2">
      <c r="B2640" s="11"/>
      <c r="C2640" s="11"/>
      <c r="D2640" s="11"/>
      <c r="E2640" s="11"/>
      <c r="F2640" s="11"/>
      <c r="G2640" s="11"/>
      <c r="H2640" s="11"/>
      <c r="I2640" s="11"/>
      <c r="J2640" s="11"/>
      <c r="K2640" s="11"/>
      <c r="L2640" s="11"/>
      <c r="M2640" s="11"/>
      <c r="N2640" s="11"/>
      <c r="O2640" s="11"/>
    </row>
    <row r="2641" spans="2:15" ht="11.25" x14ac:dyDescent="0.2">
      <c r="B2641" s="11"/>
      <c r="C2641" s="11"/>
      <c r="D2641" s="11"/>
      <c r="E2641" s="11"/>
      <c r="F2641" s="11"/>
      <c r="G2641" s="11"/>
      <c r="H2641" s="11"/>
      <c r="I2641" s="11"/>
      <c r="J2641" s="11"/>
      <c r="K2641" s="11"/>
      <c r="L2641" s="11"/>
      <c r="M2641" s="11"/>
      <c r="N2641" s="11"/>
      <c r="O2641" s="11"/>
    </row>
    <row r="2642" spans="2:15" ht="11.25" x14ac:dyDescent="0.2">
      <c r="B2642" s="11"/>
      <c r="C2642" s="11"/>
      <c r="D2642" s="11"/>
      <c r="E2642" s="11"/>
      <c r="F2642" s="11"/>
      <c r="G2642" s="11"/>
      <c r="H2642" s="11"/>
      <c r="I2642" s="11"/>
      <c r="J2642" s="11"/>
      <c r="K2642" s="11"/>
      <c r="L2642" s="11"/>
      <c r="M2642" s="11"/>
      <c r="N2642" s="11"/>
      <c r="O2642" s="11"/>
    </row>
    <row r="2643" spans="2:15" ht="11.25" x14ac:dyDescent="0.2">
      <c r="B2643" s="11"/>
      <c r="C2643" s="11"/>
      <c r="D2643" s="11"/>
      <c r="E2643" s="11"/>
      <c r="F2643" s="11"/>
      <c r="G2643" s="11"/>
      <c r="H2643" s="11"/>
      <c r="I2643" s="11"/>
      <c r="J2643" s="11"/>
      <c r="K2643" s="11"/>
      <c r="L2643" s="11"/>
      <c r="M2643" s="11"/>
      <c r="N2643" s="11"/>
      <c r="O2643" s="11"/>
    </row>
    <row r="2644" spans="2:15" ht="11.25" x14ac:dyDescent="0.2">
      <c r="B2644" s="11"/>
      <c r="C2644" s="11"/>
      <c r="D2644" s="11"/>
      <c r="E2644" s="11"/>
      <c r="F2644" s="11"/>
      <c r="G2644" s="11"/>
      <c r="H2644" s="11"/>
      <c r="I2644" s="11"/>
      <c r="J2644" s="11"/>
      <c r="K2644" s="11"/>
      <c r="L2644" s="11"/>
      <c r="M2644" s="11"/>
      <c r="N2644" s="11"/>
      <c r="O2644" s="11"/>
    </row>
    <row r="2645" spans="2:15" ht="11.25" x14ac:dyDescent="0.2">
      <c r="B2645" s="11"/>
      <c r="C2645" s="11"/>
      <c r="D2645" s="11"/>
      <c r="E2645" s="11"/>
      <c r="F2645" s="11"/>
      <c r="G2645" s="11"/>
      <c r="H2645" s="11"/>
      <c r="I2645" s="11"/>
      <c r="J2645" s="11"/>
      <c r="K2645" s="11"/>
      <c r="L2645" s="11"/>
      <c r="M2645" s="11"/>
      <c r="N2645" s="11"/>
      <c r="O2645" s="11"/>
    </row>
    <row r="2646" spans="2:15" ht="11.25" x14ac:dyDescent="0.2">
      <c r="B2646" s="11"/>
      <c r="C2646" s="11"/>
      <c r="D2646" s="11"/>
      <c r="E2646" s="11"/>
      <c r="F2646" s="11"/>
      <c r="G2646" s="11"/>
      <c r="H2646" s="11"/>
      <c r="I2646" s="11"/>
      <c r="J2646" s="11"/>
      <c r="K2646" s="11"/>
      <c r="L2646" s="11"/>
      <c r="M2646" s="11"/>
      <c r="N2646" s="11"/>
      <c r="O2646" s="11"/>
    </row>
    <row r="2647" spans="2:15" ht="11.25" x14ac:dyDescent="0.2">
      <c r="B2647" s="11"/>
      <c r="C2647" s="11"/>
      <c r="D2647" s="11"/>
      <c r="E2647" s="11"/>
      <c r="F2647" s="11"/>
      <c r="G2647" s="11"/>
      <c r="H2647" s="11"/>
      <c r="I2647" s="11"/>
      <c r="J2647" s="11"/>
      <c r="K2647" s="11"/>
      <c r="L2647" s="11"/>
      <c r="M2647" s="11"/>
      <c r="N2647" s="11"/>
      <c r="O2647" s="11"/>
    </row>
    <row r="2648" spans="2:15" ht="11.25" x14ac:dyDescent="0.2">
      <c r="B2648" s="11"/>
      <c r="C2648" s="11"/>
      <c r="D2648" s="11"/>
      <c r="E2648" s="11"/>
      <c r="F2648" s="11"/>
      <c r="G2648" s="11"/>
      <c r="H2648" s="11"/>
      <c r="I2648" s="11"/>
      <c r="J2648" s="11"/>
      <c r="K2648" s="11"/>
      <c r="L2648" s="11"/>
      <c r="M2648" s="11"/>
      <c r="N2648" s="11"/>
      <c r="O2648" s="11"/>
    </row>
    <row r="2649" spans="2:15" ht="11.25" x14ac:dyDescent="0.2">
      <c r="B2649" s="11"/>
      <c r="C2649" s="11"/>
      <c r="D2649" s="11"/>
      <c r="E2649" s="11"/>
      <c r="F2649" s="11"/>
      <c r="G2649" s="11"/>
      <c r="H2649" s="11"/>
      <c r="I2649" s="11"/>
      <c r="J2649" s="11"/>
      <c r="K2649" s="11"/>
      <c r="L2649" s="11"/>
      <c r="M2649" s="11"/>
      <c r="N2649" s="11"/>
      <c r="O2649" s="11"/>
    </row>
    <row r="2650" spans="2:15" ht="11.25" x14ac:dyDescent="0.2">
      <c r="B2650" s="11"/>
      <c r="C2650" s="11"/>
      <c r="D2650" s="11"/>
      <c r="E2650" s="11"/>
      <c r="F2650" s="11"/>
      <c r="G2650" s="11"/>
      <c r="H2650" s="11"/>
      <c r="I2650" s="11"/>
      <c r="J2650" s="11"/>
      <c r="K2650" s="11"/>
      <c r="L2650" s="11"/>
      <c r="M2650" s="11"/>
      <c r="N2650" s="11"/>
      <c r="O2650" s="11"/>
    </row>
    <row r="2651" spans="2:15" ht="11.25" x14ac:dyDescent="0.2">
      <c r="B2651" s="11"/>
      <c r="C2651" s="11"/>
      <c r="D2651" s="11"/>
      <c r="E2651" s="11"/>
      <c r="F2651" s="11"/>
      <c r="G2651" s="11"/>
      <c r="H2651" s="11"/>
      <c r="I2651" s="11"/>
      <c r="J2651" s="11"/>
      <c r="K2651" s="11"/>
      <c r="L2651" s="11"/>
      <c r="M2651" s="11"/>
      <c r="N2651" s="11"/>
      <c r="O2651" s="11"/>
    </row>
    <row r="2652" spans="2:15" ht="11.25" x14ac:dyDescent="0.2">
      <c r="B2652" s="11"/>
      <c r="C2652" s="11"/>
      <c r="D2652" s="11"/>
      <c r="E2652" s="11"/>
      <c r="F2652" s="11"/>
      <c r="G2652" s="11"/>
      <c r="H2652" s="11"/>
      <c r="I2652" s="11"/>
      <c r="J2652" s="11"/>
      <c r="K2652" s="11"/>
      <c r="L2652" s="11"/>
      <c r="M2652" s="11"/>
      <c r="N2652" s="11"/>
      <c r="O2652" s="11"/>
    </row>
    <row r="2653" spans="2:15" ht="11.25" x14ac:dyDescent="0.2">
      <c r="B2653" s="11"/>
      <c r="C2653" s="11"/>
      <c r="D2653" s="11"/>
      <c r="E2653" s="11"/>
      <c r="F2653" s="11"/>
      <c r="G2653" s="11"/>
      <c r="H2653" s="11"/>
      <c r="I2653" s="11"/>
      <c r="J2653" s="11"/>
      <c r="K2653" s="11"/>
      <c r="L2653" s="11"/>
      <c r="M2653" s="11"/>
      <c r="N2653" s="11"/>
      <c r="O2653" s="11"/>
    </row>
    <row r="2654" spans="2:15" ht="11.25" x14ac:dyDescent="0.2">
      <c r="B2654" s="11"/>
      <c r="C2654" s="11"/>
      <c r="D2654" s="11"/>
      <c r="E2654" s="11"/>
      <c r="F2654" s="11"/>
      <c r="G2654" s="11"/>
      <c r="H2654" s="11"/>
      <c r="I2654" s="11"/>
      <c r="J2654" s="11"/>
      <c r="K2654" s="11"/>
      <c r="L2654" s="11"/>
      <c r="M2654" s="11"/>
      <c r="N2654" s="11"/>
      <c r="O2654" s="11"/>
    </row>
    <row r="2655" spans="2:15" ht="11.25" x14ac:dyDescent="0.2">
      <c r="B2655" s="11"/>
      <c r="C2655" s="11"/>
      <c r="D2655" s="11"/>
      <c r="E2655" s="11"/>
      <c r="F2655" s="11"/>
      <c r="G2655" s="11"/>
      <c r="H2655" s="11"/>
      <c r="I2655" s="11"/>
      <c r="J2655" s="11"/>
      <c r="K2655" s="11"/>
      <c r="L2655" s="11"/>
      <c r="M2655" s="11"/>
      <c r="N2655" s="11"/>
      <c r="O2655" s="11"/>
    </row>
    <row r="2656" spans="2:15" ht="11.25" x14ac:dyDescent="0.2">
      <c r="B2656" s="11"/>
      <c r="C2656" s="11"/>
      <c r="D2656" s="11"/>
      <c r="E2656" s="11"/>
      <c r="F2656" s="11"/>
      <c r="G2656" s="11"/>
      <c r="H2656" s="11"/>
      <c r="I2656" s="11"/>
      <c r="J2656" s="11"/>
      <c r="K2656" s="11"/>
      <c r="L2656" s="11"/>
      <c r="M2656" s="11"/>
      <c r="N2656" s="11"/>
      <c r="O2656" s="11"/>
    </row>
    <row r="2657" spans="2:15" ht="11.25" x14ac:dyDescent="0.2">
      <c r="B2657" s="11"/>
      <c r="C2657" s="11"/>
      <c r="D2657" s="11"/>
      <c r="E2657" s="11"/>
      <c r="F2657" s="11"/>
      <c r="G2657" s="11"/>
      <c r="H2657" s="11"/>
      <c r="I2657" s="11"/>
      <c r="J2657" s="11"/>
      <c r="K2657" s="11"/>
      <c r="L2657" s="11"/>
      <c r="M2657" s="11"/>
      <c r="N2657" s="11"/>
      <c r="O2657" s="11"/>
    </row>
    <row r="2658" spans="2:15" ht="11.25" x14ac:dyDescent="0.2">
      <c r="B2658" s="11"/>
      <c r="C2658" s="11"/>
      <c r="D2658" s="11"/>
      <c r="E2658" s="11"/>
      <c r="F2658" s="11"/>
      <c r="G2658" s="11"/>
      <c r="H2658" s="11"/>
      <c r="I2658" s="11"/>
      <c r="J2658" s="11"/>
      <c r="K2658" s="11"/>
      <c r="L2658" s="11"/>
      <c r="M2658" s="11"/>
      <c r="N2658" s="11"/>
      <c r="O2658" s="11"/>
    </row>
    <row r="2659" spans="2:15" ht="11.25" x14ac:dyDescent="0.2">
      <c r="B2659" s="11"/>
      <c r="C2659" s="11"/>
      <c r="D2659" s="11"/>
      <c r="E2659" s="11"/>
      <c r="F2659" s="11"/>
      <c r="G2659" s="11"/>
      <c r="H2659" s="11"/>
      <c r="I2659" s="11"/>
      <c r="J2659" s="11"/>
      <c r="K2659" s="11"/>
      <c r="L2659" s="11"/>
      <c r="M2659" s="11"/>
      <c r="N2659" s="11"/>
      <c r="O2659" s="11"/>
    </row>
    <row r="2660" spans="2:15" ht="11.25" x14ac:dyDescent="0.2">
      <c r="B2660" s="11"/>
      <c r="C2660" s="11"/>
      <c r="D2660" s="11"/>
      <c r="E2660" s="11"/>
      <c r="F2660" s="11"/>
      <c r="G2660" s="11"/>
      <c r="H2660" s="11"/>
      <c r="I2660" s="11"/>
      <c r="J2660" s="11"/>
      <c r="K2660" s="11"/>
      <c r="L2660" s="11"/>
      <c r="M2660" s="11"/>
      <c r="N2660" s="11"/>
      <c r="O2660" s="11"/>
    </row>
    <row r="2661" spans="2:15" ht="11.25" x14ac:dyDescent="0.2">
      <c r="B2661" s="11"/>
      <c r="C2661" s="11"/>
      <c r="D2661" s="11"/>
      <c r="E2661" s="11"/>
      <c r="F2661" s="11"/>
      <c r="G2661" s="11"/>
      <c r="H2661" s="11"/>
      <c r="I2661" s="11"/>
      <c r="J2661" s="11"/>
      <c r="K2661" s="11"/>
      <c r="L2661" s="11"/>
      <c r="M2661" s="11"/>
      <c r="N2661" s="11"/>
      <c r="O2661" s="11"/>
    </row>
    <row r="2662" spans="2:15" ht="11.25" x14ac:dyDescent="0.2">
      <c r="B2662" s="11"/>
      <c r="C2662" s="11"/>
      <c r="D2662" s="11"/>
      <c r="E2662" s="11"/>
      <c r="F2662" s="11"/>
      <c r="G2662" s="11"/>
      <c r="H2662" s="11"/>
      <c r="I2662" s="11"/>
      <c r="J2662" s="11"/>
      <c r="K2662" s="11"/>
      <c r="L2662" s="11"/>
      <c r="M2662" s="11"/>
      <c r="N2662" s="11"/>
      <c r="O2662" s="11"/>
    </row>
    <row r="2663" spans="2:15" ht="11.25" x14ac:dyDescent="0.2">
      <c r="B2663" s="11"/>
      <c r="C2663" s="11"/>
      <c r="D2663" s="11"/>
      <c r="E2663" s="11"/>
      <c r="F2663" s="11"/>
      <c r="G2663" s="11"/>
      <c r="H2663" s="11"/>
      <c r="I2663" s="11"/>
      <c r="J2663" s="11"/>
      <c r="K2663" s="11"/>
      <c r="L2663" s="11"/>
      <c r="M2663" s="11"/>
      <c r="N2663" s="11"/>
      <c r="O2663" s="11"/>
    </row>
    <row r="2664" spans="2:15" ht="11.25" x14ac:dyDescent="0.2">
      <c r="B2664" s="11"/>
      <c r="C2664" s="11"/>
      <c r="D2664" s="11"/>
      <c r="E2664" s="11"/>
      <c r="F2664" s="11"/>
      <c r="G2664" s="11"/>
      <c r="H2664" s="11"/>
      <c r="I2664" s="11"/>
      <c r="J2664" s="11"/>
      <c r="K2664" s="11"/>
      <c r="L2664" s="11"/>
      <c r="M2664" s="11"/>
      <c r="N2664" s="11"/>
      <c r="O2664" s="11"/>
    </row>
    <row r="2665" spans="2:15" ht="11.25" x14ac:dyDescent="0.2">
      <c r="B2665" s="11"/>
      <c r="C2665" s="11"/>
      <c r="D2665" s="11"/>
      <c r="E2665" s="11"/>
      <c r="F2665" s="11"/>
      <c r="G2665" s="11"/>
      <c r="H2665" s="11"/>
      <c r="I2665" s="11"/>
      <c r="J2665" s="11"/>
      <c r="K2665" s="11"/>
      <c r="L2665" s="11"/>
      <c r="M2665" s="11"/>
      <c r="N2665" s="11"/>
      <c r="O2665" s="11"/>
    </row>
    <row r="2666" spans="2:15" ht="11.25" x14ac:dyDescent="0.2">
      <c r="B2666" s="11"/>
      <c r="C2666" s="11"/>
      <c r="D2666" s="11"/>
      <c r="E2666" s="11"/>
      <c r="F2666" s="11"/>
      <c r="G2666" s="11"/>
      <c r="H2666" s="11"/>
      <c r="I2666" s="11"/>
      <c r="J2666" s="11"/>
      <c r="K2666" s="11"/>
      <c r="L2666" s="11"/>
      <c r="M2666" s="11"/>
      <c r="N2666" s="11"/>
      <c r="O2666" s="11"/>
    </row>
    <row r="2667" spans="2:15" ht="11.25" x14ac:dyDescent="0.2">
      <c r="B2667" s="11"/>
      <c r="C2667" s="11"/>
      <c r="D2667" s="11"/>
      <c r="E2667" s="11"/>
      <c r="F2667" s="11"/>
      <c r="G2667" s="11"/>
      <c r="H2667" s="11"/>
      <c r="I2667" s="11"/>
      <c r="J2667" s="11"/>
      <c r="K2667" s="11"/>
      <c r="L2667" s="11"/>
      <c r="M2667" s="11"/>
      <c r="N2667" s="11"/>
      <c r="O2667" s="11"/>
    </row>
    <row r="2668" spans="2:15" ht="11.25" x14ac:dyDescent="0.2">
      <c r="B2668" s="11"/>
      <c r="C2668" s="11"/>
      <c r="D2668" s="11"/>
      <c r="E2668" s="11"/>
      <c r="F2668" s="11"/>
      <c r="G2668" s="11"/>
      <c r="H2668" s="11"/>
      <c r="I2668" s="11"/>
      <c r="J2668" s="11"/>
      <c r="K2668" s="11"/>
      <c r="L2668" s="11"/>
      <c r="M2668" s="11"/>
      <c r="N2668" s="11"/>
      <c r="O2668" s="11"/>
    </row>
    <row r="2669" spans="2:15" ht="11.25" x14ac:dyDescent="0.2">
      <c r="B2669" s="11"/>
      <c r="C2669" s="11"/>
      <c r="D2669" s="11"/>
      <c r="E2669" s="11"/>
      <c r="F2669" s="11"/>
      <c r="G2669" s="11"/>
      <c r="H2669" s="11"/>
      <c r="I2669" s="11"/>
      <c r="J2669" s="11"/>
      <c r="K2669" s="11"/>
      <c r="L2669" s="11"/>
      <c r="M2669" s="11"/>
      <c r="N2669" s="11"/>
      <c r="O2669" s="11"/>
    </row>
    <row r="2670" spans="2:15" ht="11.25" x14ac:dyDescent="0.2">
      <c r="B2670" s="11"/>
      <c r="C2670" s="11"/>
      <c r="D2670" s="11"/>
      <c r="E2670" s="11"/>
      <c r="F2670" s="11"/>
      <c r="G2670" s="11"/>
      <c r="H2670" s="11"/>
      <c r="I2670" s="11"/>
      <c r="J2670" s="11"/>
      <c r="K2670" s="11"/>
      <c r="L2670" s="11"/>
      <c r="M2670" s="11"/>
      <c r="N2670" s="11"/>
      <c r="O2670" s="11"/>
    </row>
    <row r="2671" spans="2:15" ht="11.25" x14ac:dyDescent="0.2">
      <c r="B2671" s="11"/>
      <c r="C2671" s="11"/>
      <c r="D2671" s="11"/>
      <c r="E2671" s="11"/>
      <c r="F2671" s="11"/>
      <c r="G2671" s="11"/>
      <c r="H2671" s="11"/>
      <c r="I2671" s="11"/>
      <c r="J2671" s="11"/>
      <c r="K2671" s="11"/>
      <c r="L2671" s="11"/>
      <c r="M2671" s="11"/>
      <c r="N2671" s="11"/>
      <c r="O2671" s="11"/>
    </row>
    <row r="2672" spans="2:15" ht="11.25" x14ac:dyDescent="0.2">
      <c r="B2672" s="11"/>
      <c r="C2672" s="11"/>
      <c r="D2672" s="11"/>
      <c r="E2672" s="11"/>
      <c r="F2672" s="11"/>
      <c r="G2672" s="11"/>
      <c r="H2672" s="11"/>
      <c r="I2672" s="11"/>
      <c r="J2672" s="11"/>
      <c r="K2672" s="11"/>
      <c r="L2672" s="11"/>
      <c r="M2672" s="11"/>
      <c r="N2672" s="11"/>
      <c r="O2672" s="11"/>
    </row>
    <row r="2673" spans="2:15" ht="11.25" x14ac:dyDescent="0.2">
      <c r="B2673" s="11"/>
      <c r="C2673" s="11"/>
      <c r="D2673" s="11"/>
      <c r="E2673" s="11"/>
      <c r="F2673" s="11"/>
      <c r="G2673" s="11"/>
      <c r="H2673" s="11"/>
      <c r="I2673" s="11"/>
      <c r="J2673" s="11"/>
      <c r="K2673" s="11"/>
      <c r="L2673" s="11"/>
      <c r="M2673" s="11"/>
      <c r="N2673" s="11"/>
      <c r="O2673" s="11"/>
    </row>
    <row r="2674" spans="2:15" ht="11.25" x14ac:dyDescent="0.2">
      <c r="B2674" s="11"/>
      <c r="C2674" s="11"/>
      <c r="D2674" s="11"/>
      <c r="E2674" s="11"/>
      <c r="F2674" s="11"/>
      <c r="G2674" s="11"/>
      <c r="H2674" s="11"/>
      <c r="I2674" s="11"/>
      <c r="J2674" s="11"/>
      <c r="K2674" s="11"/>
      <c r="L2674" s="11"/>
      <c r="M2674" s="11"/>
      <c r="N2674" s="11"/>
      <c r="O2674" s="11"/>
    </row>
    <row r="2675" spans="2:15" ht="11.25" x14ac:dyDescent="0.2">
      <c r="B2675" s="11"/>
      <c r="C2675" s="11"/>
      <c r="D2675" s="11"/>
      <c r="E2675" s="11"/>
      <c r="F2675" s="11"/>
      <c r="G2675" s="11"/>
      <c r="H2675" s="11"/>
      <c r="I2675" s="11"/>
      <c r="J2675" s="11"/>
      <c r="K2675" s="11"/>
      <c r="L2675" s="11"/>
      <c r="M2675" s="11"/>
      <c r="N2675" s="11"/>
      <c r="O2675" s="11"/>
    </row>
    <row r="2676" spans="2:15" ht="11.25" x14ac:dyDescent="0.2">
      <c r="B2676" s="11"/>
      <c r="C2676" s="11"/>
      <c r="D2676" s="11"/>
      <c r="E2676" s="11"/>
      <c r="F2676" s="11"/>
      <c r="G2676" s="11"/>
      <c r="H2676" s="11"/>
      <c r="I2676" s="11"/>
      <c r="J2676" s="11"/>
      <c r="K2676" s="11"/>
      <c r="L2676" s="11"/>
      <c r="M2676" s="11"/>
      <c r="N2676" s="11"/>
      <c r="O2676" s="11"/>
    </row>
    <row r="2677" spans="2:15" ht="11.25" x14ac:dyDescent="0.2">
      <c r="B2677" s="11"/>
      <c r="C2677" s="11"/>
      <c r="D2677" s="11"/>
      <c r="E2677" s="11"/>
      <c r="F2677" s="11"/>
      <c r="G2677" s="11"/>
      <c r="H2677" s="11"/>
      <c r="I2677" s="11"/>
      <c r="J2677" s="11"/>
      <c r="K2677" s="11"/>
      <c r="L2677" s="11"/>
      <c r="M2677" s="11"/>
      <c r="N2677" s="11"/>
      <c r="O2677" s="11"/>
    </row>
    <row r="2678" spans="2:15" ht="11.25" x14ac:dyDescent="0.2">
      <c r="B2678" s="11"/>
      <c r="C2678" s="11"/>
      <c r="D2678" s="11"/>
      <c r="E2678" s="11"/>
      <c r="F2678" s="11"/>
      <c r="G2678" s="11"/>
      <c r="H2678" s="11"/>
      <c r="I2678" s="11"/>
      <c r="J2678" s="11"/>
      <c r="K2678" s="11"/>
      <c r="L2678" s="11"/>
      <c r="M2678" s="11"/>
      <c r="N2678" s="11"/>
      <c r="O2678" s="11"/>
    </row>
    <row r="2679" spans="2:15" ht="11.25" x14ac:dyDescent="0.2">
      <c r="B2679" s="11"/>
      <c r="C2679" s="11"/>
      <c r="D2679" s="11"/>
      <c r="E2679" s="11"/>
      <c r="F2679" s="11"/>
      <c r="G2679" s="11"/>
      <c r="H2679" s="11"/>
      <c r="I2679" s="11"/>
      <c r="J2679" s="11"/>
      <c r="K2679" s="11"/>
      <c r="L2679" s="11"/>
      <c r="M2679" s="11"/>
      <c r="N2679" s="11"/>
      <c r="O2679" s="11"/>
    </row>
    <row r="2680" spans="2:15" ht="11.25" x14ac:dyDescent="0.2">
      <c r="B2680" s="11"/>
      <c r="C2680" s="11"/>
      <c r="D2680" s="11"/>
      <c r="E2680" s="11"/>
      <c r="F2680" s="11"/>
      <c r="G2680" s="11"/>
      <c r="H2680" s="11"/>
      <c r="I2680" s="11"/>
      <c r="J2680" s="11"/>
      <c r="K2680" s="11"/>
      <c r="L2680" s="11"/>
      <c r="M2680" s="11"/>
      <c r="N2680" s="11"/>
      <c r="O2680" s="11"/>
    </row>
    <row r="2681" spans="2:15" ht="11.25" x14ac:dyDescent="0.2">
      <c r="B2681" s="11"/>
      <c r="C2681" s="11"/>
      <c r="D2681" s="11"/>
      <c r="E2681" s="11"/>
      <c r="F2681" s="11"/>
      <c r="G2681" s="11"/>
      <c r="H2681" s="11"/>
      <c r="I2681" s="11"/>
      <c r="J2681" s="11"/>
      <c r="K2681" s="11"/>
      <c r="L2681" s="11"/>
      <c r="M2681" s="11"/>
      <c r="N2681" s="11"/>
      <c r="O2681" s="11"/>
    </row>
    <row r="2682" spans="2:15" ht="11.25" x14ac:dyDescent="0.2">
      <c r="B2682" s="11"/>
      <c r="C2682" s="11"/>
      <c r="D2682" s="11"/>
      <c r="E2682" s="11"/>
      <c r="F2682" s="11"/>
      <c r="G2682" s="11"/>
      <c r="H2682" s="11"/>
      <c r="I2682" s="11"/>
      <c r="J2682" s="11"/>
      <c r="K2682" s="11"/>
      <c r="L2682" s="11"/>
      <c r="M2682" s="11"/>
      <c r="N2682" s="11"/>
      <c r="O2682" s="11"/>
    </row>
    <row r="2683" spans="2:15" ht="11.25" x14ac:dyDescent="0.2">
      <c r="B2683" s="11"/>
      <c r="C2683" s="11"/>
      <c r="D2683" s="11"/>
      <c r="E2683" s="11"/>
      <c r="F2683" s="11"/>
      <c r="G2683" s="11"/>
      <c r="H2683" s="11"/>
      <c r="I2683" s="11"/>
      <c r="J2683" s="11"/>
      <c r="K2683" s="11"/>
      <c r="L2683" s="11"/>
      <c r="M2683" s="11"/>
      <c r="N2683" s="11"/>
      <c r="O2683" s="11"/>
    </row>
    <row r="2684" spans="2:15" ht="11.25" x14ac:dyDescent="0.2">
      <c r="B2684" s="11"/>
      <c r="C2684" s="11"/>
      <c r="D2684" s="11"/>
      <c r="E2684" s="11"/>
      <c r="F2684" s="11"/>
      <c r="G2684" s="11"/>
      <c r="H2684" s="11"/>
      <c r="I2684" s="11"/>
      <c r="J2684" s="11"/>
      <c r="K2684" s="11"/>
      <c r="L2684" s="11"/>
      <c r="M2684" s="11"/>
      <c r="N2684" s="11"/>
      <c r="O2684" s="11"/>
    </row>
    <row r="2685" spans="2:15" ht="11.25" x14ac:dyDescent="0.2">
      <c r="B2685" s="11"/>
      <c r="C2685" s="11"/>
      <c r="D2685" s="11"/>
      <c r="E2685" s="11"/>
      <c r="F2685" s="11"/>
      <c r="G2685" s="11"/>
      <c r="H2685" s="11"/>
      <c r="I2685" s="11"/>
      <c r="J2685" s="11"/>
      <c r="K2685" s="11"/>
      <c r="L2685" s="11"/>
      <c r="M2685" s="11"/>
      <c r="N2685" s="11"/>
      <c r="O2685" s="11"/>
    </row>
    <row r="2686" spans="2:15" ht="11.25" x14ac:dyDescent="0.2">
      <c r="B2686" s="11"/>
      <c r="C2686" s="11"/>
      <c r="D2686" s="11"/>
      <c r="E2686" s="11"/>
      <c r="F2686" s="11"/>
      <c r="G2686" s="11"/>
      <c r="H2686" s="11"/>
      <c r="I2686" s="11"/>
      <c r="J2686" s="11"/>
      <c r="K2686" s="11"/>
      <c r="L2686" s="11"/>
      <c r="M2686" s="11"/>
      <c r="N2686" s="11"/>
      <c r="O2686" s="11"/>
    </row>
    <row r="2687" spans="2:15" ht="11.25" x14ac:dyDescent="0.2">
      <c r="B2687" s="11"/>
      <c r="C2687" s="11"/>
      <c r="D2687" s="11"/>
      <c r="E2687" s="11"/>
      <c r="F2687" s="11"/>
      <c r="G2687" s="11"/>
      <c r="H2687" s="11"/>
      <c r="I2687" s="11"/>
      <c r="J2687" s="11"/>
      <c r="K2687" s="11"/>
      <c r="L2687" s="11"/>
      <c r="M2687" s="11"/>
      <c r="N2687" s="11"/>
      <c r="O2687" s="11"/>
    </row>
    <row r="2688" spans="2:15" ht="11.25" x14ac:dyDescent="0.2">
      <c r="B2688" s="11"/>
      <c r="C2688" s="11"/>
      <c r="D2688" s="11"/>
      <c r="E2688" s="11"/>
      <c r="F2688" s="11"/>
      <c r="G2688" s="11"/>
      <c r="H2688" s="11"/>
      <c r="I2688" s="11"/>
      <c r="J2688" s="11"/>
      <c r="K2688" s="11"/>
      <c r="L2688" s="11"/>
      <c r="M2688" s="11"/>
      <c r="N2688" s="11"/>
      <c r="O2688" s="11"/>
    </row>
    <row r="2689" spans="2:15" ht="11.25" x14ac:dyDescent="0.2">
      <c r="B2689" s="11"/>
      <c r="C2689" s="11"/>
      <c r="D2689" s="11"/>
      <c r="E2689" s="11"/>
      <c r="F2689" s="11"/>
      <c r="G2689" s="11"/>
      <c r="H2689" s="11"/>
      <c r="I2689" s="11"/>
      <c r="J2689" s="11"/>
      <c r="K2689" s="11"/>
      <c r="L2689" s="11"/>
      <c r="M2689" s="11"/>
      <c r="N2689" s="11"/>
      <c r="O2689" s="11"/>
    </row>
    <row r="2690" spans="2:15" ht="11.25" x14ac:dyDescent="0.2">
      <c r="B2690" s="11"/>
      <c r="C2690" s="11"/>
      <c r="D2690" s="11"/>
      <c r="E2690" s="11"/>
      <c r="F2690" s="11"/>
      <c r="G2690" s="11"/>
      <c r="H2690" s="11"/>
      <c r="I2690" s="11"/>
      <c r="J2690" s="11"/>
      <c r="K2690" s="11"/>
      <c r="L2690" s="11"/>
      <c r="M2690" s="11"/>
      <c r="N2690" s="11"/>
      <c r="O2690" s="11"/>
    </row>
    <row r="2691" spans="2:15" ht="11.25" x14ac:dyDescent="0.2">
      <c r="B2691" s="11"/>
      <c r="C2691" s="11"/>
      <c r="D2691" s="11"/>
      <c r="E2691" s="11"/>
      <c r="F2691" s="11"/>
      <c r="G2691" s="11"/>
      <c r="H2691" s="11"/>
      <c r="I2691" s="11"/>
      <c r="J2691" s="11"/>
      <c r="K2691" s="11"/>
      <c r="L2691" s="11"/>
      <c r="M2691" s="11"/>
      <c r="N2691" s="11"/>
      <c r="O2691" s="11"/>
    </row>
    <row r="2692" spans="2:15" ht="11.25" x14ac:dyDescent="0.2">
      <c r="B2692" s="11"/>
      <c r="C2692" s="11"/>
      <c r="D2692" s="11"/>
      <c r="E2692" s="11"/>
      <c r="F2692" s="11"/>
      <c r="G2692" s="11"/>
      <c r="H2692" s="11"/>
      <c r="I2692" s="11"/>
      <c r="J2692" s="11"/>
      <c r="K2692" s="11"/>
      <c r="L2692" s="11"/>
      <c r="M2692" s="11"/>
      <c r="N2692" s="11"/>
      <c r="O2692" s="11"/>
    </row>
    <row r="2693" spans="2:15" ht="11.25" x14ac:dyDescent="0.2">
      <c r="B2693" s="11"/>
      <c r="C2693" s="11"/>
      <c r="D2693" s="11"/>
      <c r="E2693" s="11"/>
      <c r="F2693" s="11"/>
      <c r="G2693" s="11"/>
      <c r="H2693" s="11"/>
      <c r="I2693" s="11"/>
      <c r="J2693" s="11"/>
      <c r="K2693" s="11"/>
      <c r="L2693" s="11"/>
      <c r="M2693" s="11"/>
      <c r="N2693" s="11"/>
      <c r="O2693" s="11"/>
    </row>
    <row r="2694" spans="2:15" ht="11.25" x14ac:dyDescent="0.2">
      <c r="B2694" s="11"/>
      <c r="C2694" s="11"/>
      <c r="D2694" s="11"/>
      <c r="E2694" s="11"/>
      <c r="F2694" s="11"/>
      <c r="G2694" s="11"/>
      <c r="H2694" s="11"/>
      <c r="I2694" s="11"/>
      <c r="J2694" s="11"/>
      <c r="K2694" s="11"/>
      <c r="L2694" s="11"/>
      <c r="M2694" s="11"/>
      <c r="N2694" s="11"/>
      <c r="O2694" s="11"/>
    </row>
    <row r="2695" spans="2:15" ht="11.25" x14ac:dyDescent="0.2">
      <c r="B2695" s="11"/>
      <c r="C2695" s="11"/>
      <c r="D2695" s="11"/>
      <c r="E2695" s="11"/>
      <c r="F2695" s="11"/>
      <c r="G2695" s="11"/>
      <c r="H2695" s="11"/>
      <c r="I2695" s="11"/>
      <c r="J2695" s="11"/>
      <c r="K2695" s="11"/>
      <c r="L2695" s="11"/>
      <c r="M2695" s="11"/>
      <c r="N2695" s="11"/>
      <c r="O2695" s="11"/>
    </row>
    <row r="2696" spans="2:15" ht="11.25" x14ac:dyDescent="0.2">
      <c r="B2696" s="11"/>
      <c r="C2696" s="11"/>
      <c r="D2696" s="11"/>
      <c r="E2696" s="11"/>
      <c r="F2696" s="11"/>
      <c r="G2696" s="11"/>
      <c r="H2696" s="11"/>
      <c r="I2696" s="11"/>
      <c r="J2696" s="11"/>
      <c r="K2696" s="11"/>
      <c r="L2696" s="11"/>
      <c r="M2696" s="11"/>
      <c r="N2696" s="11"/>
      <c r="O2696" s="11"/>
    </row>
    <row r="2697" spans="2:15" ht="11.25" x14ac:dyDescent="0.2">
      <c r="B2697" s="11"/>
      <c r="C2697" s="11"/>
      <c r="D2697" s="11"/>
      <c r="E2697" s="11"/>
      <c r="F2697" s="11"/>
      <c r="G2697" s="11"/>
      <c r="H2697" s="11"/>
      <c r="I2697" s="11"/>
      <c r="J2697" s="11"/>
      <c r="K2697" s="11"/>
      <c r="L2697" s="11"/>
      <c r="M2697" s="11"/>
      <c r="N2697" s="11"/>
      <c r="O2697" s="11"/>
    </row>
    <row r="2698" spans="2:15" ht="11.25" x14ac:dyDescent="0.2">
      <c r="B2698" s="11"/>
      <c r="C2698" s="11"/>
      <c r="D2698" s="11"/>
      <c r="E2698" s="11"/>
      <c r="F2698" s="11"/>
      <c r="G2698" s="11"/>
      <c r="H2698" s="11"/>
      <c r="I2698" s="11"/>
      <c r="J2698" s="11"/>
      <c r="K2698" s="11"/>
      <c r="L2698" s="11"/>
      <c r="M2698" s="11"/>
      <c r="N2698" s="11"/>
      <c r="O2698" s="11"/>
    </row>
    <row r="2699" spans="2:15" ht="11.25" x14ac:dyDescent="0.2">
      <c r="B2699" s="11"/>
      <c r="C2699" s="11"/>
      <c r="D2699" s="11"/>
      <c r="E2699" s="11"/>
      <c r="F2699" s="11"/>
      <c r="G2699" s="11"/>
      <c r="H2699" s="11"/>
      <c r="I2699" s="11"/>
      <c r="J2699" s="11"/>
      <c r="K2699" s="11"/>
      <c r="L2699" s="11"/>
      <c r="M2699" s="11"/>
      <c r="N2699" s="11"/>
      <c r="O2699" s="11"/>
    </row>
    <row r="2700" spans="2:15" ht="11.25" x14ac:dyDescent="0.2">
      <c r="B2700" s="11"/>
      <c r="C2700" s="11"/>
      <c r="D2700" s="11"/>
      <c r="E2700" s="11"/>
      <c r="F2700" s="11"/>
      <c r="G2700" s="11"/>
      <c r="H2700" s="11"/>
      <c r="I2700" s="11"/>
      <c r="J2700" s="11"/>
      <c r="K2700" s="11"/>
      <c r="L2700" s="11"/>
      <c r="M2700" s="11"/>
      <c r="N2700" s="11"/>
      <c r="O2700" s="11"/>
    </row>
    <row r="2701" spans="2:15" ht="11.25" x14ac:dyDescent="0.2">
      <c r="B2701" s="11"/>
      <c r="C2701" s="11"/>
      <c r="D2701" s="11"/>
      <c r="E2701" s="11"/>
      <c r="F2701" s="11"/>
      <c r="G2701" s="11"/>
      <c r="H2701" s="11"/>
      <c r="I2701" s="11"/>
      <c r="J2701" s="11"/>
      <c r="K2701" s="11"/>
      <c r="L2701" s="11"/>
      <c r="M2701" s="11"/>
      <c r="N2701" s="11"/>
      <c r="O2701" s="11"/>
    </row>
    <row r="2702" spans="2:15" ht="11.25" x14ac:dyDescent="0.2">
      <c r="B2702" s="11"/>
      <c r="C2702" s="11"/>
      <c r="D2702" s="11"/>
      <c r="E2702" s="11"/>
      <c r="F2702" s="11"/>
      <c r="G2702" s="11"/>
      <c r="H2702" s="11"/>
      <c r="I2702" s="11"/>
      <c r="J2702" s="11"/>
      <c r="K2702" s="11"/>
      <c r="L2702" s="11"/>
      <c r="M2702" s="11"/>
      <c r="N2702" s="11"/>
      <c r="O2702" s="11"/>
    </row>
    <row r="2703" spans="2:15" ht="11.25" x14ac:dyDescent="0.2">
      <c r="B2703" s="11"/>
      <c r="C2703" s="11"/>
      <c r="D2703" s="11"/>
      <c r="E2703" s="11"/>
      <c r="F2703" s="11"/>
      <c r="G2703" s="11"/>
      <c r="H2703" s="11"/>
      <c r="I2703" s="11"/>
      <c r="J2703" s="11"/>
      <c r="K2703" s="11"/>
      <c r="L2703" s="11"/>
      <c r="M2703" s="11"/>
      <c r="N2703" s="11"/>
      <c r="O2703" s="11"/>
    </row>
    <row r="2704" spans="2:15" ht="11.25" x14ac:dyDescent="0.2">
      <c r="B2704" s="11"/>
      <c r="C2704" s="11"/>
      <c r="D2704" s="11"/>
      <c r="E2704" s="11"/>
      <c r="F2704" s="11"/>
      <c r="G2704" s="11"/>
      <c r="H2704" s="11"/>
      <c r="I2704" s="11"/>
      <c r="J2704" s="11"/>
      <c r="K2704" s="11"/>
      <c r="L2704" s="11"/>
      <c r="M2704" s="11"/>
      <c r="N2704" s="11"/>
      <c r="O2704" s="11"/>
    </row>
    <row r="2705" spans="2:15" ht="11.25" x14ac:dyDescent="0.2">
      <c r="B2705" s="11"/>
      <c r="C2705" s="11"/>
      <c r="D2705" s="11"/>
      <c r="E2705" s="11"/>
      <c r="F2705" s="11"/>
      <c r="G2705" s="11"/>
      <c r="H2705" s="11"/>
      <c r="I2705" s="11"/>
      <c r="J2705" s="11"/>
      <c r="K2705" s="11"/>
      <c r="L2705" s="11"/>
      <c r="M2705" s="11"/>
      <c r="N2705" s="11"/>
      <c r="O2705" s="11"/>
    </row>
    <row r="2706" spans="2:15" ht="11.25" x14ac:dyDescent="0.2">
      <c r="B2706" s="11"/>
      <c r="C2706" s="11"/>
      <c r="D2706" s="11"/>
      <c r="E2706" s="11"/>
      <c r="F2706" s="11"/>
      <c r="G2706" s="11"/>
      <c r="H2706" s="11"/>
      <c r="I2706" s="11"/>
      <c r="J2706" s="11"/>
      <c r="K2706" s="11"/>
      <c r="L2706" s="11"/>
      <c r="M2706" s="11"/>
      <c r="N2706" s="11"/>
      <c r="O2706" s="11"/>
    </row>
    <row r="2707" spans="2:15" ht="11.25" x14ac:dyDescent="0.2">
      <c r="B2707" s="11"/>
      <c r="C2707" s="11"/>
      <c r="D2707" s="11"/>
      <c r="E2707" s="11"/>
      <c r="F2707" s="11"/>
      <c r="G2707" s="11"/>
      <c r="H2707" s="11"/>
      <c r="I2707" s="11"/>
      <c r="J2707" s="11"/>
      <c r="K2707" s="11"/>
      <c r="L2707" s="11"/>
      <c r="M2707" s="11"/>
      <c r="N2707" s="11"/>
      <c r="O2707" s="11"/>
    </row>
    <row r="2708" spans="2:15" ht="11.25" x14ac:dyDescent="0.2">
      <c r="B2708" s="11"/>
      <c r="C2708" s="11"/>
      <c r="D2708" s="11"/>
      <c r="E2708" s="11"/>
      <c r="F2708" s="11"/>
      <c r="G2708" s="11"/>
      <c r="H2708" s="11"/>
      <c r="I2708" s="11"/>
      <c r="J2708" s="11"/>
      <c r="K2708" s="11"/>
      <c r="L2708" s="11"/>
      <c r="M2708" s="11"/>
      <c r="N2708" s="11"/>
      <c r="O2708" s="11"/>
    </row>
    <row r="2709" spans="2:15" ht="11.25" x14ac:dyDescent="0.2">
      <c r="B2709" s="11"/>
      <c r="C2709" s="11"/>
      <c r="D2709" s="11"/>
      <c r="E2709" s="11"/>
      <c r="F2709" s="11"/>
      <c r="G2709" s="11"/>
      <c r="H2709" s="11"/>
      <c r="I2709" s="11"/>
      <c r="J2709" s="11"/>
      <c r="K2709" s="11"/>
      <c r="L2709" s="11"/>
      <c r="M2709" s="11"/>
      <c r="N2709" s="11"/>
      <c r="O2709" s="11"/>
    </row>
    <row r="2710" spans="2:15" ht="11.25" x14ac:dyDescent="0.2">
      <c r="B2710" s="11"/>
      <c r="C2710" s="11"/>
      <c r="D2710" s="11"/>
      <c r="E2710" s="11"/>
      <c r="F2710" s="11"/>
      <c r="G2710" s="11"/>
      <c r="H2710" s="11"/>
      <c r="I2710" s="11"/>
      <c r="J2710" s="11"/>
      <c r="K2710" s="11"/>
      <c r="L2710" s="11"/>
      <c r="M2710" s="11"/>
      <c r="N2710" s="11"/>
      <c r="O2710" s="11"/>
    </row>
    <row r="2711" spans="2:15" ht="11.25" x14ac:dyDescent="0.2">
      <c r="B2711" s="11"/>
      <c r="C2711" s="11"/>
      <c r="D2711" s="11"/>
      <c r="E2711" s="11"/>
      <c r="F2711" s="11"/>
      <c r="G2711" s="11"/>
      <c r="H2711" s="11"/>
      <c r="I2711" s="11"/>
      <c r="J2711" s="11"/>
      <c r="K2711" s="11"/>
      <c r="L2711" s="11"/>
      <c r="M2711" s="11"/>
      <c r="N2711" s="11"/>
      <c r="O2711" s="11"/>
    </row>
    <row r="2712" spans="2:15" ht="11.25" x14ac:dyDescent="0.2">
      <c r="B2712" s="11"/>
      <c r="C2712" s="11"/>
      <c r="D2712" s="11"/>
      <c r="E2712" s="11"/>
      <c r="F2712" s="11"/>
      <c r="G2712" s="11"/>
      <c r="H2712" s="11"/>
      <c r="I2712" s="11"/>
      <c r="J2712" s="11"/>
      <c r="K2712" s="11"/>
      <c r="L2712" s="11"/>
      <c r="M2712" s="11"/>
      <c r="N2712" s="11"/>
      <c r="O2712" s="11"/>
    </row>
    <row r="2713" spans="2:15" ht="11.25" x14ac:dyDescent="0.2">
      <c r="B2713" s="11"/>
      <c r="C2713" s="11"/>
      <c r="D2713" s="11"/>
      <c r="E2713" s="11"/>
      <c r="F2713" s="11"/>
      <c r="G2713" s="11"/>
      <c r="H2713" s="11"/>
      <c r="I2713" s="11"/>
      <c r="J2713" s="11"/>
      <c r="K2713" s="11"/>
      <c r="L2713" s="11"/>
      <c r="M2713" s="11"/>
      <c r="N2713" s="11"/>
      <c r="O2713" s="11"/>
    </row>
    <row r="2714" spans="2:15" ht="11.25" x14ac:dyDescent="0.2">
      <c r="B2714" s="11"/>
      <c r="C2714" s="11"/>
      <c r="D2714" s="11"/>
      <c r="E2714" s="11"/>
      <c r="F2714" s="11"/>
      <c r="G2714" s="11"/>
      <c r="H2714" s="11"/>
      <c r="I2714" s="11"/>
      <c r="J2714" s="11"/>
      <c r="K2714" s="11"/>
      <c r="L2714" s="11"/>
      <c r="M2714" s="11"/>
      <c r="N2714" s="11"/>
      <c r="O2714" s="11"/>
    </row>
    <row r="2715" spans="2:15" ht="11.25" x14ac:dyDescent="0.2">
      <c r="B2715" s="11"/>
      <c r="C2715" s="11"/>
      <c r="D2715" s="11"/>
      <c r="E2715" s="11"/>
      <c r="F2715" s="11"/>
      <c r="G2715" s="11"/>
      <c r="H2715" s="11"/>
      <c r="I2715" s="11"/>
      <c r="J2715" s="11"/>
      <c r="K2715" s="11"/>
      <c r="L2715" s="11"/>
      <c r="M2715" s="11"/>
      <c r="N2715" s="11"/>
      <c r="O2715" s="11"/>
    </row>
    <row r="2716" spans="2:15" ht="11.25" x14ac:dyDescent="0.2">
      <c r="B2716" s="11"/>
      <c r="C2716" s="11"/>
      <c r="D2716" s="11"/>
      <c r="E2716" s="11"/>
      <c r="F2716" s="11"/>
      <c r="G2716" s="11"/>
      <c r="H2716" s="11"/>
      <c r="I2716" s="11"/>
      <c r="J2716" s="11"/>
      <c r="K2716" s="11"/>
      <c r="L2716" s="11"/>
      <c r="M2716" s="11"/>
      <c r="N2716" s="11"/>
      <c r="O2716" s="11"/>
    </row>
    <row r="2717" spans="2:15" ht="11.25" x14ac:dyDescent="0.2">
      <c r="B2717" s="11"/>
      <c r="C2717" s="11"/>
      <c r="D2717" s="11"/>
      <c r="E2717" s="11"/>
      <c r="F2717" s="11"/>
      <c r="G2717" s="11"/>
      <c r="H2717" s="11"/>
      <c r="I2717" s="11"/>
      <c r="J2717" s="11"/>
      <c r="K2717" s="11"/>
      <c r="L2717" s="11"/>
      <c r="M2717" s="11"/>
      <c r="N2717" s="11"/>
      <c r="O2717" s="11"/>
    </row>
    <row r="2718" spans="2:15" ht="11.25" x14ac:dyDescent="0.2">
      <c r="B2718" s="11"/>
      <c r="C2718" s="11"/>
      <c r="D2718" s="11"/>
      <c r="E2718" s="11"/>
      <c r="F2718" s="11"/>
      <c r="G2718" s="11"/>
      <c r="H2718" s="11"/>
      <c r="I2718" s="11"/>
      <c r="J2718" s="11"/>
      <c r="K2718" s="11"/>
      <c r="L2718" s="11"/>
      <c r="M2718" s="11"/>
      <c r="N2718" s="11"/>
      <c r="O2718" s="11"/>
    </row>
    <row r="2719" spans="2:15" ht="11.25" x14ac:dyDescent="0.2">
      <c r="B2719" s="11"/>
      <c r="C2719" s="11"/>
      <c r="D2719" s="11"/>
      <c r="E2719" s="11"/>
      <c r="F2719" s="11"/>
      <c r="G2719" s="11"/>
      <c r="H2719" s="11"/>
      <c r="I2719" s="11"/>
      <c r="J2719" s="11"/>
      <c r="K2719" s="11"/>
      <c r="L2719" s="11"/>
      <c r="M2719" s="11"/>
      <c r="N2719" s="11"/>
      <c r="O2719" s="11"/>
    </row>
    <row r="2720" spans="2:15" ht="11.25" x14ac:dyDescent="0.2">
      <c r="B2720" s="11"/>
      <c r="C2720" s="11"/>
      <c r="D2720" s="11"/>
      <c r="E2720" s="11"/>
      <c r="F2720" s="11"/>
      <c r="G2720" s="11"/>
      <c r="H2720" s="11"/>
      <c r="I2720" s="11"/>
      <c r="J2720" s="11"/>
      <c r="K2720" s="11"/>
      <c r="L2720" s="11"/>
      <c r="M2720" s="11"/>
      <c r="N2720" s="11"/>
      <c r="O2720" s="11"/>
    </row>
    <row r="2721" spans="2:15" ht="11.25" x14ac:dyDescent="0.2">
      <c r="B2721" s="11"/>
      <c r="C2721" s="11"/>
      <c r="D2721" s="11"/>
      <c r="E2721" s="11"/>
      <c r="F2721" s="11"/>
      <c r="G2721" s="11"/>
      <c r="H2721" s="11"/>
      <c r="I2721" s="11"/>
      <c r="J2721" s="11"/>
      <c r="K2721" s="11"/>
      <c r="L2721" s="11"/>
      <c r="M2721" s="11"/>
      <c r="N2721" s="11"/>
      <c r="O2721" s="11"/>
    </row>
    <row r="2722" spans="2:15" ht="11.25" x14ac:dyDescent="0.2">
      <c r="B2722" s="11"/>
      <c r="C2722" s="11"/>
      <c r="D2722" s="11"/>
      <c r="E2722" s="11"/>
      <c r="F2722" s="11"/>
      <c r="G2722" s="11"/>
      <c r="H2722" s="11"/>
      <c r="I2722" s="11"/>
      <c r="J2722" s="11"/>
      <c r="K2722" s="11"/>
      <c r="L2722" s="11"/>
      <c r="M2722" s="11"/>
      <c r="N2722" s="11"/>
      <c r="O2722" s="11"/>
    </row>
    <row r="2723" spans="2:15" ht="11.25" x14ac:dyDescent="0.2">
      <c r="B2723" s="11"/>
      <c r="C2723" s="11"/>
      <c r="D2723" s="11"/>
      <c r="E2723" s="11"/>
      <c r="F2723" s="11"/>
      <c r="G2723" s="11"/>
      <c r="H2723" s="11"/>
      <c r="I2723" s="11"/>
      <c r="J2723" s="11"/>
      <c r="K2723" s="11"/>
      <c r="L2723" s="11"/>
      <c r="M2723" s="11"/>
      <c r="N2723" s="11"/>
      <c r="O2723" s="11"/>
    </row>
    <row r="2724" spans="2:15" ht="11.25" x14ac:dyDescent="0.2">
      <c r="B2724" s="11"/>
      <c r="C2724" s="11"/>
      <c r="D2724" s="11"/>
      <c r="E2724" s="11"/>
      <c r="F2724" s="11"/>
      <c r="G2724" s="11"/>
      <c r="H2724" s="11"/>
      <c r="I2724" s="11"/>
      <c r="J2724" s="11"/>
      <c r="K2724" s="11"/>
      <c r="L2724" s="11"/>
      <c r="M2724" s="11"/>
      <c r="N2724" s="11"/>
      <c r="O2724" s="11"/>
    </row>
    <row r="2725" spans="2:15" ht="11.25" x14ac:dyDescent="0.2">
      <c r="B2725" s="11"/>
      <c r="C2725" s="11"/>
      <c r="D2725" s="11"/>
      <c r="E2725" s="11"/>
      <c r="F2725" s="11"/>
      <c r="G2725" s="11"/>
      <c r="H2725" s="11"/>
      <c r="I2725" s="11"/>
      <c r="J2725" s="11"/>
      <c r="K2725" s="11"/>
      <c r="L2725" s="11"/>
      <c r="M2725" s="11"/>
      <c r="N2725" s="11"/>
      <c r="O2725" s="11"/>
    </row>
    <row r="2726" spans="2:15" ht="11.25" x14ac:dyDescent="0.2">
      <c r="B2726" s="11"/>
      <c r="C2726" s="11"/>
      <c r="D2726" s="11"/>
      <c r="E2726" s="11"/>
      <c r="F2726" s="11"/>
      <c r="G2726" s="11"/>
      <c r="H2726" s="11"/>
      <c r="I2726" s="11"/>
      <c r="J2726" s="11"/>
      <c r="K2726" s="11"/>
      <c r="L2726" s="11"/>
      <c r="M2726" s="11"/>
      <c r="N2726" s="11"/>
      <c r="O2726" s="11"/>
    </row>
    <row r="2727" spans="2:15" ht="11.25" x14ac:dyDescent="0.2">
      <c r="B2727" s="11"/>
      <c r="C2727" s="11"/>
      <c r="D2727" s="11"/>
      <c r="E2727" s="11"/>
      <c r="F2727" s="11"/>
      <c r="G2727" s="11"/>
      <c r="H2727" s="11"/>
      <c r="I2727" s="11"/>
      <c r="J2727" s="11"/>
      <c r="K2727" s="11"/>
      <c r="L2727" s="11"/>
      <c r="M2727" s="11"/>
      <c r="N2727" s="11"/>
      <c r="O2727" s="11"/>
    </row>
    <row r="2728" spans="2:15" ht="11.25" x14ac:dyDescent="0.2">
      <c r="B2728" s="11"/>
      <c r="C2728" s="11"/>
      <c r="D2728" s="11"/>
      <c r="E2728" s="11"/>
      <c r="F2728" s="11"/>
      <c r="G2728" s="11"/>
      <c r="H2728" s="11"/>
      <c r="I2728" s="11"/>
      <c r="J2728" s="11"/>
      <c r="K2728" s="11"/>
      <c r="L2728" s="11"/>
      <c r="M2728" s="11"/>
      <c r="N2728" s="11"/>
      <c r="O2728" s="11"/>
    </row>
    <row r="2729" spans="2:15" ht="11.25" x14ac:dyDescent="0.2">
      <c r="B2729" s="11"/>
      <c r="C2729" s="11"/>
      <c r="D2729" s="11"/>
      <c r="E2729" s="11"/>
      <c r="F2729" s="11"/>
      <c r="G2729" s="11"/>
      <c r="H2729" s="11"/>
      <c r="I2729" s="11"/>
      <c r="J2729" s="11"/>
      <c r="K2729" s="11"/>
      <c r="L2729" s="11"/>
      <c r="M2729" s="11"/>
      <c r="N2729" s="11"/>
      <c r="O2729" s="11"/>
    </row>
    <row r="2730" spans="2:15" ht="11.25" x14ac:dyDescent="0.2">
      <c r="B2730" s="11"/>
      <c r="C2730" s="11"/>
      <c r="D2730" s="11"/>
      <c r="E2730" s="11"/>
      <c r="F2730" s="11"/>
      <c r="G2730" s="11"/>
      <c r="H2730" s="11"/>
      <c r="I2730" s="11"/>
      <c r="J2730" s="11"/>
      <c r="K2730" s="11"/>
      <c r="L2730" s="11"/>
      <c r="M2730" s="11"/>
      <c r="N2730" s="11"/>
      <c r="O2730" s="11"/>
    </row>
    <row r="2731" spans="2:15" ht="11.25" x14ac:dyDescent="0.2">
      <c r="B2731" s="11"/>
      <c r="C2731" s="11"/>
      <c r="D2731" s="11"/>
      <c r="E2731" s="11"/>
      <c r="F2731" s="11"/>
      <c r="G2731" s="11"/>
      <c r="H2731" s="11"/>
      <c r="I2731" s="11"/>
      <c r="J2731" s="11"/>
      <c r="K2731" s="11"/>
      <c r="L2731" s="11"/>
      <c r="M2731" s="11"/>
      <c r="N2731" s="11"/>
      <c r="O2731" s="11"/>
    </row>
    <row r="2732" spans="2:15" ht="11.25" x14ac:dyDescent="0.2">
      <c r="B2732" s="11"/>
      <c r="C2732" s="11"/>
      <c r="D2732" s="11"/>
      <c r="E2732" s="11"/>
      <c r="F2732" s="11"/>
      <c r="G2732" s="11"/>
      <c r="H2732" s="11"/>
      <c r="I2732" s="11"/>
      <c r="J2732" s="11"/>
      <c r="K2732" s="11"/>
      <c r="L2732" s="11"/>
      <c r="M2732" s="11"/>
      <c r="N2732" s="11"/>
      <c r="O2732" s="11"/>
    </row>
    <row r="2733" spans="2:15" ht="11.25" x14ac:dyDescent="0.2">
      <c r="B2733" s="11"/>
      <c r="C2733" s="11"/>
      <c r="D2733" s="11"/>
      <c r="E2733" s="11"/>
      <c r="F2733" s="11"/>
      <c r="G2733" s="11"/>
      <c r="H2733" s="11"/>
      <c r="I2733" s="11"/>
      <c r="J2733" s="11"/>
      <c r="K2733" s="11"/>
      <c r="L2733" s="11"/>
      <c r="M2733" s="11"/>
      <c r="N2733" s="11"/>
      <c r="O2733" s="11"/>
    </row>
    <row r="2734" spans="2:15" ht="11.25" x14ac:dyDescent="0.2">
      <c r="B2734" s="11"/>
      <c r="C2734" s="11"/>
      <c r="D2734" s="11"/>
      <c r="E2734" s="11"/>
      <c r="F2734" s="11"/>
      <c r="G2734" s="11"/>
      <c r="H2734" s="11"/>
      <c r="I2734" s="11"/>
      <c r="J2734" s="11"/>
      <c r="K2734" s="11"/>
      <c r="L2734" s="11"/>
      <c r="M2734" s="11"/>
      <c r="N2734" s="11"/>
      <c r="O2734" s="11"/>
    </row>
    <row r="2735" spans="2:15" ht="11.25" x14ac:dyDescent="0.2">
      <c r="B2735" s="11"/>
      <c r="C2735" s="11"/>
      <c r="D2735" s="11"/>
      <c r="E2735" s="11"/>
      <c r="F2735" s="11"/>
      <c r="G2735" s="11"/>
      <c r="H2735" s="11"/>
      <c r="I2735" s="11"/>
      <c r="J2735" s="11"/>
      <c r="K2735" s="11"/>
      <c r="L2735" s="11"/>
      <c r="M2735" s="11"/>
      <c r="N2735" s="11"/>
      <c r="O2735" s="11"/>
    </row>
    <row r="2736" spans="2:15" ht="11.25" x14ac:dyDescent="0.2">
      <c r="B2736" s="11"/>
      <c r="C2736" s="11"/>
      <c r="D2736" s="11"/>
      <c r="E2736" s="11"/>
      <c r="F2736" s="11"/>
      <c r="G2736" s="11"/>
      <c r="H2736" s="11"/>
      <c r="I2736" s="11"/>
      <c r="J2736" s="11"/>
      <c r="K2736" s="11"/>
      <c r="L2736" s="11"/>
      <c r="M2736" s="11"/>
      <c r="N2736" s="11"/>
      <c r="O2736" s="11"/>
    </row>
    <row r="2737" spans="2:15" ht="11.25" x14ac:dyDescent="0.2">
      <c r="B2737" s="11"/>
      <c r="C2737" s="11"/>
      <c r="D2737" s="11"/>
      <c r="E2737" s="11"/>
      <c r="F2737" s="11"/>
      <c r="G2737" s="11"/>
      <c r="H2737" s="11"/>
      <c r="I2737" s="11"/>
      <c r="J2737" s="11"/>
      <c r="K2737" s="11"/>
      <c r="L2737" s="11"/>
      <c r="M2737" s="11"/>
      <c r="N2737" s="11"/>
      <c r="O2737" s="11"/>
    </row>
    <row r="2738" spans="2:15" ht="11.25" x14ac:dyDescent="0.2">
      <c r="B2738" s="11"/>
      <c r="C2738" s="11"/>
      <c r="D2738" s="11"/>
      <c r="E2738" s="11"/>
      <c r="F2738" s="11"/>
      <c r="G2738" s="11"/>
      <c r="H2738" s="11"/>
      <c r="I2738" s="11"/>
      <c r="J2738" s="11"/>
      <c r="K2738" s="11"/>
      <c r="L2738" s="11"/>
      <c r="M2738" s="11"/>
      <c r="N2738" s="11"/>
      <c r="O2738" s="11"/>
    </row>
    <row r="2739" spans="2:15" ht="11.25" x14ac:dyDescent="0.2">
      <c r="B2739" s="11"/>
      <c r="C2739" s="11"/>
      <c r="D2739" s="11"/>
      <c r="E2739" s="11"/>
      <c r="F2739" s="11"/>
      <c r="G2739" s="11"/>
      <c r="H2739" s="11"/>
      <c r="I2739" s="11"/>
      <c r="J2739" s="11"/>
      <c r="K2739" s="11"/>
      <c r="L2739" s="11"/>
      <c r="M2739" s="11"/>
      <c r="N2739" s="11"/>
      <c r="O2739" s="11"/>
    </row>
    <row r="2740" spans="2:15" ht="11.25" x14ac:dyDescent="0.2">
      <c r="B2740" s="11"/>
      <c r="C2740" s="11"/>
      <c r="D2740" s="11"/>
      <c r="E2740" s="11"/>
      <c r="F2740" s="11"/>
      <c r="G2740" s="11"/>
      <c r="H2740" s="11"/>
      <c r="I2740" s="11"/>
      <c r="J2740" s="11"/>
      <c r="K2740" s="11"/>
      <c r="L2740" s="11"/>
      <c r="M2740" s="11"/>
      <c r="N2740" s="11"/>
      <c r="O2740" s="11"/>
    </row>
    <row r="2741" spans="2:15" ht="11.25" x14ac:dyDescent="0.2">
      <c r="B2741" s="11"/>
      <c r="C2741" s="11"/>
      <c r="D2741" s="11"/>
      <c r="E2741" s="11"/>
      <c r="F2741" s="11"/>
      <c r="G2741" s="11"/>
      <c r="H2741" s="11"/>
      <c r="I2741" s="11"/>
      <c r="J2741" s="11"/>
      <c r="K2741" s="11"/>
      <c r="L2741" s="11"/>
      <c r="M2741" s="11"/>
      <c r="N2741" s="11"/>
      <c r="O2741" s="11"/>
    </row>
    <row r="2742" spans="2:15" ht="11.25" x14ac:dyDescent="0.2">
      <c r="B2742" s="11"/>
      <c r="C2742" s="11"/>
      <c r="D2742" s="11"/>
      <c r="E2742" s="11"/>
      <c r="F2742" s="11"/>
      <c r="G2742" s="11"/>
      <c r="H2742" s="11"/>
      <c r="I2742" s="11"/>
      <c r="J2742" s="11"/>
      <c r="K2742" s="11"/>
      <c r="L2742" s="11"/>
      <c r="M2742" s="11"/>
      <c r="N2742" s="11"/>
      <c r="O2742" s="11"/>
    </row>
    <row r="2743" spans="2:15" ht="11.25" x14ac:dyDescent="0.2">
      <c r="B2743" s="11"/>
      <c r="C2743" s="11"/>
      <c r="D2743" s="11"/>
      <c r="E2743" s="11"/>
      <c r="F2743" s="11"/>
      <c r="G2743" s="11"/>
      <c r="H2743" s="11"/>
      <c r="I2743" s="11"/>
      <c r="J2743" s="11"/>
      <c r="K2743" s="11"/>
      <c r="L2743" s="11"/>
      <c r="M2743" s="11"/>
      <c r="N2743" s="11"/>
      <c r="O2743" s="11"/>
    </row>
    <row r="2744" spans="2:15" ht="11.25" x14ac:dyDescent="0.2">
      <c r="B2744" s="11"/>
      <c r="C2744" s="11"/>
      <c r="D2744" s="11"/>
      <c r="E2744" s="11"/>
      <c r="F2744" s="11"/>
      <c r="G2744" s="11"/>
      <c r="H2744" s="11"/>
      <c r="I2744" s="11"/>
      <c r="J2744" s="11"/>
      <c r="K2744" s="11"/>
      <c r="L2744" s="11"/>
      <c r="M2744" s="11"/>
      <c r="N2744" s="11"/>
      <c r="O2744" s="11"/>
    </row>
    <row r="2745" spans="2:15" ht="11.25" x14ac:dyDescent="0.2">
      <c r="B2745" s="11"/>
      <c r="C2745" s="11"/>
      <c r="D2745" s="11"/>
      <c r="E2745" s="11"/>
      <c r="F2745" s="11"/>
      <c r="G2745" s="11"/>
      <c r="H2745" s="11"/>
      <c r="I2745" s="11"/>
      <c r="J2745" s="11"/>
      <c r="K2745" s="11"/>
      <c r="L2745" s="11"/>
      <c r="M2745" s="11"/>
      <c r="N2745" s="11"/>
      <c r="O2745" s="11"/>
    </row>
    <row r="2746" spans="2:15" ht="11.25" x14ac:dyDescent="0.2">
      <c r="B2746" s="11"/>
      <c r="C2746" s="11"/>
      <c r="D2746" s="11"/>
      <c r="E2746" s="11"/>
      <c r="F2746" s="11"/>
      <c r="G2746" s="11"/>
      <c r="H2746" s="11"/>
      <c r="I2746" s="11"/>
      <c r="J2746" s="11"/>
      <c r="K2746" s="11"/>
      <c r="L2746" s="11"/>
      <c r="M2746" s="11"/>
      <c r="N2746" s="11"/>
      <c r="O2746" s="11"/>
    </row>
    <row r="2747" spans="2:15" ht="11.25" x14ac:dyDescent="0.2">
      <c r="B2747" s="11"/>
      <c r="C2747" s="11"/>
      <c r="D2747" s="11"/>
      <c r="E2747" s="11"/>
      <c r="F2747" s="11"/>
      <c r="G2747" s="11"/>
      <c r="H2747" s="11"/>
      <c r="I2747" s="11"/>
      <c r="J2747" s="11"/>
      <c r="K2747" s="11"/>
      <c r="L2747" s="11"/>
      <c r="M2747" s="11"/>
      <c r="N2747" s="11"/>
      <c r="O2747" s="11"/>
    </row>
    <row r="2748" spans="2:15" ht="11.25" x14ac:dyDescent="0.2">
      <c r="B2748" s="11"/>
      <c r="C2748" s="11"/>
      <c r="D2748" s="11"/>
      <c r="E2748" s="11"/>
      <c r="F2748" s="11"/>
      <c r="G2748" s="11"/>
      <c r="H2748" s="11"/>
      <c r="I2748" s="11"/>
      <c r="J2748" s="11"/>
      <c r="K2748" s="11"/>
      <c r="L2748" s="11"/>
      <c r="M2748" s="11"/>
      <c r="N2748" s="11"/>
      <c r="O2748" s="11"/>
    </row>
    <row r="2749" spans="2:15" ht="11.25" x14ac:dyDescent="0.2">
      <c r="B2749" s="11"/>
      <c r="C2749" s="11"/>
      <c r="D2749" s="11"/>
      <c r="E2749" s="11"/>
      <c r="F2749" s="11"/>
      <c r="G2749" s="11"/>
      <c r="H2749" s="11"/>
      <c r="I2749" s="11"/>
      <c r="J2749" s="11"/>
      <c r="K2749" s="11"/>
      <c r="L2749" s="11"/>
      <c r="M2749" s="11"/>
      <c r="N2749" s="11"/>
      <c r="O2749" s="11"/>
    </row>
    <row r="2750" spans="2:15" ht="11.25" x14ac:dyDescent="0.2">
      <c r="B2750" s="11"/>
      <c r="C2750" s="11"/>
      <c r="D2750" s="11"/>
      <c r="E2750" s="11"/>
      <c r="F2750" s="11"/>
      <c r="G2750" s="11"/>
      <c r="H2750" s="11"/>
      <c r="I2750" s="11"/>
      <c r="J2750" s="11"/>
      <c r="K2750" s="11"/>
      <c r="L2750" s="11"/>
      <c r="M2750" s="11"/>
      <c r="N2750" s="11"/>
      <c r="O2750" s="11"/>
    </row>
    <row r="2751" spans="2:15" ht="11.25" x14ac:dyDescent="0.2">
      <c r="B2751" s="11"/>
      <c r="C2751" s="11"/>
      <c r="D2751" s="11"/>
      <c r="E2751" s="11"/>
      <c r="F2751" s="11"/>
      <c r="G2751" s="11"/>
      <c r="H2751" s="11"/>
      <c r="I2751" s="11"/>
      <c r="J2751" s="11"/>
      <c r="K2751" s="11"/>
      <c r="L2751" s="11"/>
      <c r="M2751" s="11"/>
      <c r="N2751" s="11"/>
      <c r="O2751" s="11"/>
    </row>
    <row r="2752" spans="2:15" ht="11.25" x14ac:dyDescent="0.2">
      <c r="B2752" s="11"/>
      <c r="C2752" s="11"/>
      <c r="D2752" s="11"/>
      <c r="E2752" s="11"/>
      <c r="F2752" s="11"/>
      <c r="G2752" s="11"/>
      <c r="H2752" s="11"/>
      <c r="I2752" s="11"/>
      <c r="J2752" s="11"/>
      <c r="K2752" s="11"/>
      <c r="L2752" s="11"/>
      <c r="M2752" s="11"/>
      <c r="N2752" s="11"/>
      <c r="O2752" s="11"/>
    </row>
    <row r="2753" spans="2:15" ht="11.25" x14ac:dyDescent="0.2">
      <c r="B2753" s="11"/>
      <c r="C2753" s="11"/>
      <c r="D2753" s="11"/>
      <c r="E2753" s="11"/>
      <c r="F2753" s="11"/>
      <c r="G2753" s="11"/>
      <c r="H2753" s="11"/>
      <c r="I2753" s="11"/>
      <c r="J2753" s="11"/>
      <c r="K2753" s="11"/>
      <c r="L2753" s="11"/>
      <c r="M2753" s="11"/>
      <c r="N2753" s="11"/>
      <c r="O2753" s="11"/>
    </row>
    <row r="2754" spans="2:15" ht="11.25" x14ac:dyDescent="0.2">
      <c r="B2754" s="11"/>
      <c r="C2754" s="11"/>
      <c r="D2754" s="11"/>
      <c r="E2754" s="11"/>
      <c r="F2754" s="11"/>
      <c r="G2754" s="11"/>
      <c r="H2754" s="11"/>
      <c r="I2754" s="11"/>
      <c r="J2754" s="11"/>
      <c r="K2754" s="11"/>
      <c r="L2754" s="11"/>
      <c r="M2754" s="11"/>
      <c r="N2754" s="11"/>
      <c r="O2754" s="11"/>
    </row>
    <row r="2755" spans="2:15" ht="11.25" x14ac:dyDescent="0.2">
      <c r="B2755" s="11"/>
      <c r="C2755" s="11"/>
      <c r="D2755" s="11"/>
      <c r="E2755" s="11"/>
      <c r="F2755" s="11"/>
      <c r="G2755" s="11"/>
      <c r="H2755" s="11"/>
      <c r="I2755" s="11"/>
      <c r="J2755" s="11"/>
      <c r="K2755" s="11"/>
      <c r="L2755" s="11"/>
      <c r="M2755" s="11"/>
      <c r="N2755" s="11"/>
      <c r="O2755" s="11"/>
    </row>
    <row r="2756" spans="2:15" ht="11.25" x14ac:dyDescent="0.2">
      <c r="B2756" s="11"/>
      <c r="C2756" s="11"/>
      <c r="D2756" s="11"/>
      <c r="E2756" s="11"/>
      <c r="F2756" s="11"/>
      <c r="G2756" s="11"/>
      <c r="H2756" s="11"/>
      <c r="I2756" s="11"/>
      <c r="J2756" s="11"/>
      <c r="K2756" s="11"/>
      <c r="L2756" s="11"/>
      <c r="M2756" s="11"/>
      <c r="N2756" s="11"/>
      <c r="O2756" s="11"/>
    </row>
    <row r="2757" spans="2:15" ht="11.25" x14ac:dyDescent="0.2">
      <c r="B2757" s="11"/>
      <c r="C2757" s="11"/>
      <c r="D2757" s="11"/>
      <c r="E2757" s="11"/>
      <c r="F2757" s="11"/>
      <c r="G2757" s="11"/>
      <c r="H2757" s="11"/>
      <c r="I2757" s="11"/>
      <c r="J2757" s="11"/>
      <c r="K2757" s="11"/>
      <c r="L2757" s="11"/>
      <c r="M2757" s="11"/>
      <c r="N2757" s="11"/>
      <c r="O2757" s="11"/>
    </row>
    <row r="2758" spans="2:15" ht="11.25" x14ac:dyDescent="0.2">
      <c r="B2758" s="11"/>
      <c r="C2758" s="11"/>
      <c r="D2758" s="11"/>
      <c r="E2758" s="11"/>
      <c r="F2758" s="11"/>
      <c r="G2758" s="11"/>
      <c r="H2758" s="11"/>
      <c r="I2758" s="11"/>
      <c r="J2758" s="11"/>
      <c r="K2758" s="11"/>
      <c r="L2758" s="11"/>
      <c r="M2758" s="11"/>
      <c r="N2758" s="11"/>
      <c r="O2758" s="11"/>
    </row>
    <row r="2759" spans="2:15" ht="11.25" x14ac:dyDescent="0.2">
      <c r="B2759" s="11"/>
      <c r="C2759" s="11"/>
      <c r="D2759" s="11"/>
      <c r="E2759" s="11"/>
      <c r="F2759" s="11"/>
      <c r="G2759" s="11"/>
      <c r="H2759" s="11"/>
      <c r="I2759" s="11"/>
      <c r="J2759" s="11"/>
      <c r="K2759" s="11"/>
      <c r="L2759" s="11"/>
      <c r="M2759" s="11"/>
      <c r="N2759" s="11"/>
      <c r="O2759" s="11"/>
    </row>
    <row r="2760" spans="2:15" ht="11.25" x14ac:dyDescent="0.2">
      <c r="B2760" s="11"/>
      <c r="C2760" s="11"/>
      <c r="D2760" s="11"/>
      <c r="E2760" s="11"/>
      <c r="F2760" s="11"/>
      <c r="G2760" s="11"/>
      <c r="H2760" s="11"/>
      <c r="I2760" s="11"/>
      <c r="J2760" s="11"/>
      <c r="K2760" s="11"/>
      <c r="L2760" s="11"/>
      <c r="M2760" s="11"/>
      <c r="N2760" s="11"/>
      <c r="O2760" s="11"/>
    </row>
    <row r="2761" spans="2:15" ht="11.25" x14ac:dyDescent="0.2">
      <c r="B2761" s="11"/>
      <c r="C2761" s="11"/>
      <c r="D2761" s="11"/>
      <c r="E2761" s="11"/>
      <c r="F2761" s="11"/>
      <c r="G2761" s="11"/>
      <c r="H2761" s="11"/>
      <c r="I2761" s="11"/>
      <c r="J2761" s="11"/>
      <c r="K2761" s="11"/>
      <c r="L2761" s="11"/>
      <c r="M2761" s="11"/>
      <c r="N2761" s="11"/>
      <c r="O2761" s="11"/>
    </row>
    <row r="2762" spans="2:15" ht="11.25" x14ac:dyDescent="0.2">
      <c r="B2762" s="11"/>
      <c r="C2762" s="11"/>
      <c r="D2762" s="11"/>
      <c r="E2762" s="11"/>
      <c r="F2762" s="11"/>
      <c r="G2762" s="11"/>
      <c r="H2762" s="11"/>
      <c r="I2762" s="11"/>
      <c r="J2762" s="11"/>
      <c r="K2762" s="11"/>
      <c r="L2762" s="11"/>
      <c r="M2762" s="11"/>
      <c r="N2762" s="11"/>
      <c r="O2762" s="11"/>
    </row>
    <row r="2763" spans="2:15" ht="11.25" x14ac:dyDescent="0.2">
      <c r="B2763" s="11"/>
      <c r="C2763" s="11"/>
      <c r="D2763" s="11"/>
      <c r="E2763" s="11"/>
      <c r="F2763" s="11"/>
      <c r="G2763" s="11"/>
      <c r="H2763" s="11"/>
      <c r="I2763" s="11"/>
      <c r="J2763" s="11"/>
      <c r="K2763" s="11"/>
      <c r="L2763" s="11"/>
      <c r="M2763" s="11"/>
      <c r="N2763" s="11"/>
      <c r="O2763" s="11"/>
    </row>
    <row r="2764" spans="2:15" ht="11.25" x14ac:dyDescent="0.2">
      <c r="B2764" s="11"/>
      <c r="C2764" s="11"/>
      <c r="D2764" s="11"/>
      <c r="E2764" s="11"/>
      <c r="F2764" s="11"/>
      <c r="G2764" s="11"/>
      <c r="H2764" s="11"/>
      <c r="I2764" s="11"/>
      <c r="J2764" s="11"/>
      <c r="K2764" s="11"/>
      <c r="L2764" s="11"/>
      <c r="M2764" s="11"/>
      <c r="N2764" s="11"/>
      <c r="O2764" s="11"/>
    </row>
    <row r="2765" spans="2:15" ht="11.25" x14ac:dyDescent="0.2">
      <c r="B2765" s="11"/>
      <c r="C2765" s="11"/>
      <c r="D2765" s="11"/>
      <c r="E2765" s="11"/>
      <c r="F2765" s="11"/>
      <c r="G2765" s="11"/>
      <c r="H2765" s="11"/>
      <c r="I2765" s="11"/>
      <c r="J2765" s="11"/>
      <c r="K2765" s="11"/>
      <c r="L2765" s="11"/>
      <c r="M2765" s="11"/>
      <c r="N2765" s="11"/>
      <c r="O2765" s="11"/>
    </row>
    <row r="2766" spans="2:15" ht="11.25" x14ac:dyDescent="0.2">
      <c r="B2766" s="11"/>
      <c r="C2766" s="11"/>
      <c r="D2766" s="11"/>
      <c r="E2766" s="11"/>
      <c r="F2766" s="11"/>
      <c r="G2766" s="11"/>
      <c r="H2766" s="11"/>
      <c r="I2766" s="11"/>
      <c r="J2766" s="11"/>
      <c r="K2766" s="11"/>
      <c r="L2766" s="11"/>
      <c r="M2766" s="11"/>
      <c r="N2766" s="11"/>
      <c r="O2766" s="11"/>
    </row>
    <row r="2767" spans="2:15" ht="11.25" x14ac:dyDescent="0.2">
      <c r="B2767" s="11"/>
      <c r="C2767" s="11"/>
      <c r="D2767" s="11"/>
      <c r="E2767" s="11"/>
      <c r="F2767" s="11"/>
      <c r="G2767" s="11"/>
      <c r="H2767" s="11"/>
      <c r="I2767" s="11"/>
      <c r="J2767" s="11"/>
      <c r="K2767" s="11"/>
      <c r="L2767" s="11"/>
      <c r="M2767" s="11"/>
      <c r="N2767" s="11"/>
      <c r="O2767" s="11"/>
    </row>
    <row r="2768" spans="2:15" ht="11.25" x14ac:dyDescent="0.2">
      <c r="B2768" s="11"/>
      <c r="C2768" s="11"/>
      <c r="D2768" s="11"/>
      <c r="E2768" s="11"/>
      <c r="F2768" s="11"/>
      <c r="G2768" s="11"/>
      <c r="H2768" s="11"/>
      <c r="I2768" s="11"/>
      <c r="J2768" s="11"/>
      <c r="K2768" s="11"/>
      <c r="L2768" s="11"/>
      <c r="M2768" s="11"/>
      <c r="N2768" s="11"/>
      <c r="O2768" s="11"/>
    </row>
    <row r="2769" spans="2:15" ht="11.25" x14ac:dyDescent="0.2">
      <c r="B2769" s="11"/>
      <c r="C2769" s="11"/>
      <c r="D2769" s="11"/>
      <c r="E2769" s="11"/>
      <c r="F2769" s="11"/>
      <c r="G2769" s="11"/>
      <c r="H2769" s="11"/>
      <c r="I2769" s="11"/>
      <c r="J2769" s="11"/>
      <c r="K2769" s="11"/>
      <c r="L2769" s="11"/>
      <c r="M2769" s="11"/>
      <c r="N2769" s="11"/>
      <c r="O2769" s="11"/>
    </row>
    <row r="2770" spans="2:15" ht="11.25" x14ac:dyDescent="0.2">
      <c r="B2770" s="11"/>
      <c r="C2770" s="11"/>
      <c r="D2770" s="11"/>
      <c r="E2770" s="11"/>
      <c r="F2770" s="11"/>
      <c r="G2770" s="11"/>
      <c r="H2770" s="11"/>
      <c r="I2770" s="11"/>
      <c r="J2770" s="11"/>
      <c r="K2770" s="11"/>
      <c r="L2770" s="11"/>
      <c r="M2770" s="11"/>
      <c r="N2770" s="11"/>
      <c r="O2770" s="11"/>
    </row>
    <row r="2771" spans="2:15" ht="11.25" x14ac:dyDescent="0.2">
      <c r="B2771" s="11"/>
      <c r="C2771" s="11"/>
      <c r="D2771" s="11"/>
      <c r="E2771" s="11"/>
      <c r="F2771" s="11"/>
      <c r="G2771" s="11"/>
      <c r="H2771" s="11"/>
      <c r="I2771" s="11"/>
      <c r="J2771" s="11"/>
      <c r="K2771" s="11"/>
      <c r="L2771" s="11"/>
      <c r="M2771" s="11"/>
      <c r="N2771" s="11"/>
      <c r="O2771" s="11"/>
    </row>
    <row r="2772" spans="2:15" ht="11.25" x14ac:dyDescent="0.2">
      <c r="B2772" s="11"/>
      <c r="C2772" s="11"/>
      <c r="D2772" s="11"/>
      <c r="E2772" s="11"/>
      <c r="F2772" s="11"/>
      <c r="G2772" s="11"/>
      <c r="H2772" s="11"/>
      <c r="I2772" s="11"/>
      <c r="J2772" s="11"/>
      <c r="K2772" s="11"/>
      <c r="L2772" s="11"/>
      <c r="M2772" s="11"/>
      <c r="N2772" s="11"/>
      <c r="O2772" s="11"/>
    </row>
    <row r="2773" spans="2:15" ht="11.25" x14ac:dyDescent="0.2">
      <c r="B2773" s="11"/>
      <c r="C2773" s="11"/>
      <c r="D2773" s="11"/>
      <c r="E2773" s="11"/>
      <c r="F2773" s="11"/>
      <c r="G2773" s="11"/>
      <c r="H2773" s="11"/>
      <c r="I2773" s="11"/>
      <c r="J2773" s="11"/>
      <c r="K2773" s="11"/>
      <c r="L2773" s="11"/>
      <c r="M2773" s="11"/>
      <c r="N2773" s="11"/>
      <c r="O2773" s="11"/>
    </row>
    <row r="2774" spans="2:15" ht="11.25" x14ac:dyDescent="0.2">
      <c r="B2774" s="11"/>
      <c r="C2774" s="11"/>
      <c r="D2774" s="11"/>
      <c r="E2774" s="11"/>
      <c r="F2774" s="11"/>
      <c r="G2774" s="11"/>
      <c r="H2774" s="11"/>
      <c r="I2774" s="11"/>
      <c r="J2774" s="11"/>
      <c r="K2774" s="11"/>
      <c r="L2774" s="11"/>
      <c r="M2774" s="11"/>
      <c r="N2774" s="11"/>
      <c r="O2774" s="11"/>
    </row>
    <row r="2775" spans="2:15" ht="11.25" x14ac:dyDescent="0.2">
      <c r="B2775" s="11"/>
      <c r="C2775" s="11"/>
      <c r="D2775" s="11"/>
      <c r="E2775" s="11"/>
      <c r="F2775" s="11"/>
      <c r="G2775" s="11"/>
      <c r="H2775" s="11"/>
      <c r="I2775" s="11"/>
      <c r="J2775" s="11"/>
      <c r="K2775" s="11"/>
      <c r="L2775" s="11"/>
      <c r="M2775" s="11"/>
      <c r="N2775" s="11"/>
      <c r="O2775" s="11"/>
    </row>
    <row r="2776" spans="2:15" ht="11.25" x14ac:dyDescent="0.2">
      <c r="B2776" s="11"/>
      <c r="C2776" s="11"/>
      <c r="D2776" s="11"/>
      <c r="E2776" s="11"/>
      <c r="F2776" s="11"/>
      <c r="G2776" s="11"/>
      <c r="H2776" s="11"/>
      <c r="I2776" s="11"/>
      <c r="J2776" s="11"/>
      <c r="K2776" s="11"/>
      <c r="L2776" s="11"/>
      <c r="M2776" s="11"/>
      <c r="N2776" s="11"/>
      <c r="O2776" s="11"/>
    </row>
    <row r="2777" spans="2:15" ht="11.25" x14ac:dyDescent="0.2">
      <c r="B2777" s="11"/>
      <c r="C2777" s="11"/>
      <c r="D2777" s="11"/>
      <c r="E2777" s="11"/>
      <c r="F2777" s="11"/>
      <c r="G2777" s="11"/>
      <c r="H2777" s="11"/>
      <c r="I2777" s="11"/>
      <c r="J2777" s="11"/>
      <c r="K2777" s="11"/>
      <c r="L2777" s="11"/>
      <c r="M2777" s="11"/>
      <c r="N2777" s="11"/>
      <c r="O2777" s="11"/>
    </row>
    <row r="2778" spans="2:15" ht="11.25" x14ac:dyDescent="0.2">
      <c r="B2778" s="11"/>
      <c r="C2778" s="11"/>
      <c r="D2778" s="11"/>
      <c r="E2778" s="11"/>
      <c r="F2778" s="11"/>
      <c r="G2778" s="11"/>
      <c r="H2778" s="11"/>
      <c r="I2778" s="11"/>
      <c r="J2778" s="11"/>
      <c r="K2778" s="11"/>
      <c r="L2778" s="11"/>
      <c r="M2778" s="11"/>
      <c r="N2778" s="11"/>
      <c r="O2778" s="11"/>
    </row>
    <row r="2779" spans="2:15" ht="11.25" x14ac:dyDescent="0.2">
      <c r="B2779" s="11"/>
      <c r="C2779" s="11"/>
      <c r="D2779" s="11"/>
      <c r="E2779" s="11"/>
      <c r="F2779" s="11"/>
      <c r="G2779" s="11"/>
      <c r="H2779" s="11"/>
      <c r="I2779" s="11"/>
      <c r="J2779" s="11"/>
      <c r="K2779" s="11"/>
      <c r="L2779" s="11"/>
      <c r="M2779" s="11"/>
      <c r="N2779" s="11"/>
      <c r="O2779" s="11"/>
    </row>
    <row r="2780" spans="2:15" ht="11.25" x14ac:dyDescent="0.2">
      <c r="B2780" s="11"/>
      <c r="C2780" s="11"/>
      <c r="D2780" s="11"/>
      <c r="E2780" s="11"/>
      <c r="F2780" s="11"/>
      <c r="G2780" s="11"/>
      <c r="H2780" s="11"/>
      <c r="I2780" s="11"/>
      <c r="J2780" s="11"/>
      <c r="K2780" s="11"/>
      <c r="L2780" s="11"/>
      <c r="M2780" s="11"/>
      <c r="N2780" s="11"/>
      <c r="O2780" s="11"/>
    </row>
    <row r="2781" spans="2:15" ht="11.25" x14ac:dyDescent="0.2">
      <c r="B2781" s="11"/>
      <c r="C2781" s="11"/>
      <c r="D2781" s="11"/>
      <c r="E2781" s="11"/>
      <c r="F2781" s="11"/>
      <c r="G2781" s="11"/>
      <c r="H2781" s="11"/>
      <c r="I2781" s="11"/>
      <c r="J2781" s="11"/>
      <c r="K2781" s="11"/>
      <c r="L2781" s="11"/>
      <c r="M2781" s="11"/>
      <c r="N2781" s="11"/>
      <c r="O2781" s="11"/>
    </row>
    <row r="2782" spans="2:15" ht="11.25" x14ac:dyDescent="0.2">
      <c r="B2782" s="11"/>
      <c r="C2782" s="11"/>
      <c r="D2782" s="11"/>
      <c r="E2782" s="11"/>
      <c r="F2782" s="11"/>
      <c r="G2782" s="11"/>
      <c r="H2782" s="11"/>
      <c r="I2782" s="11"/>
      <c r="J2782" s="11"/>
      <c r="K2782" s="11"/>
      <c r="L2782" s="11"/>
      <c r="M2782" s="11"/>
      <c r="N2782" s="11"/>
      <c r="O2782" s="11"/>
    </row>
    <row r="2783" spans="2:15" ht="11.25" x14ac:dyDescent="0.2">
      <c r="B2783" s="11"/>
      <c r="C2783" s="11"/>
      <c r="D2783" s="11"/>
      <c r="E2783" s="11"/>
      <c r="F2783" s="11"/>
      <c r="G2783" s="11"/>
      <c r="H2783" s="11"/>
      <c r="I2783" s="11"/>
      <c r="J2783" s="11"/>
      <c r="K2783" s="11"/>
      <c r="L2783" s="11"/>
      <c r="M2783" s="11"/>
      <c r="N2783" s="11"/>
      <c r="O2783" s="11"/>
    </row>
    <row r="2784" spans="2:15" ht="11.25" x14ac:dyDescent="0.2">
      <c r="B2784" s="11"/>
      <c r="C2784" s="11"/>
      <c r="D2784" s="11"/>
      <c r="E2784" s="11"/>
      <c r="F2784" s="11"/>
      <c r="G2784" s="11"/>
      <c r="H2784" s="11"/>
      <c r="I2784" s="11"/>
      <c r="J2784" s="11"/>
      <c r="K2784" s="11"/>
      <c r="L2784" s="11"/>
      <c r="M2784" s="11"/>
      <c r="N2784" s="11"/>
      <c r="O2784" s="11"/>
    </row>
    <row r="2785" spans="2:15" ht="11.25" x14ac:dyDescent="0.2">
      <c r="B2785" s="11"/>
      <c r="C2785" s="11"/>
      <c r="D2785" s="11"/>
      <c r="E2785" s="11"/>
      <c r="F2785" s="11"/>
      <c r="G2785" s="11"/>
      <c r="H2785" s="11"/>
      <c r="I2785" s="11"/>
      <c r="J2785" s="11"/>
      <c r="K2785" s="11"/>
      <c r="L2785" s="11"/>
      <c r="M2785" s="11"/>
      <c r="N2785" s="11"/>
      <c r="O2785" s="11"/>
    </row>
    <row r="2786" spans="2:15" ht="11.25" x14ac:dyDescent="0.2">
      <c r="B2786" s="11"/>
      <c r="C2786" s="11"/>
      <c r="D2786" s="11"/>
      <c r="E2786" s="11"/>
      <c r="F2786" s="11"/>
      <c r="G2786" s="11"/>
      <c r="H2786" s="11"/>
      <c r="I2786" s="11"/>
      <c r="J2786" s="11"/>
      <c r="K2786" s="11"/>
      <c r="L2786" s="11"/>
      <c r="M2786" s="11"/>
      <c r="N2786" s="11"/>
      <c r="O2786" s="11"/>
    </row>
    <row r="2787" spans="2:15" ht="11.25" x14ac:dyDescent="0.2">
      <c r="B2787" s="11"/>
      <c r="C2787" s="11"/>
      <c r="D2787" s="11"/>
      <c r="E2787" s="11"/>
      <c r="F2787" s="11"/>
      <c r="G2787" s="11"/>
      <c r="H2787" s="11"/>
      <c r="I2787" s="11"/>
      <c r="J2787" s="11"/>
      <c r="K2787" s="11"/>
      <c r="L2787" s="11"/>
      <c r="M2787" s="11"/>
      <c r="N2787" s="11"/>
      <c r="O2787" s="11"/>
    </row>
    <row r="2788" spans="2:15" ht="11.25" x14ac:dyDescent="0.2">
      <c r="B2788" s="11"/>
      <c r="C2788" s="11"/>
      <c r="D2788" s="11"/>
      <c r="E2788" s="11"/>
      <c r="F2788" s="11"/>
      <c r="G2788" s="11"/>
      <c r="H2788" s="11"/>
      <c r="I2788" s="11"/>
      <c r="J2788" s="11"/>
      <c r="K2788" s="11"/>
      <c r="L2788" s="11"/>
      <c r="M2788" s="11"/>
      <c r="N2788" s="11"/>
      <c r="O2788" s="11"/>
    </row>
    <row r="2789" spans="2:15" ht="11.25" x14ac:dyDescent="0.2">
      <c r="B2789" s="11"/>
      <c r="C2789" s="11"/>
      <c r="D2789" s="11"/>
      <c r="E2789" s="11"/>
      <c r="F2789" s="11"/>
      <c r="G2789" s="11"/>
      <c r="H2789" s="11"/>
      <c r="I2789" s="11"/>
      <c r="J2789" s="11"/>
      <c r="K2789" s="11"/>
      <c r="L2789" s="11"/>
      <c r="M2789" s="11"/>
      <c r="N2789" s="11"/>
      <c r="O2789" s="11"/>
    </row>
    <row r="2790" spans="2:15" ht="11.25" x14ac:dyDescent="0.2">
      <c r="B2790" s="11"/>
      <c r="C2790" s="11"/>
      <c r="D2790" s="11"/>
      <c r="E2790" s="11"/>
      <c r="F2790" s="11"/>
      <c r="G2790" s="11"/>
      <c r="H2790" s="11"/>
      <c r="I2790" s="11"/>
      <c r="J2790" s="11"/>
      <c r="K2790" s="11"/>
      <c r="L2790" s="11"/>
      <c r="M2790" s="11"/>
      <c r="N2790" s="11"/>
      <c r="O2790" s="11"/>
    </row>
    <row r="2791" spans="2:15" ht="11.25" x14ac:dyDescent="0.2">
      <c r="B2791" s="11"/>
      <c r="C2791" s="11"/>
      <c r="D2791" s="11"/>
      <c r="E2791" s="11"/>
      <c r="F2791" s="11"/>
      <c r="G2791" s="11"/>
      <c r="H2791" s="11"/>
      <c r="I2791" s="11"/>
      <c r="J2791" s="11"/>
      <c r="K2791" s="11"/>
      <c r="L2791" s="11"/>
      <c r="M2791" s="11"/>
      <c r="N2791" s="11"/>
      <c r="O2791" s="11"/>
    </row>
    <row r="2792" spans="2:15" ht="11.25" x14ac:dyDescent="0.2">
      <c r="B2792" s="11"/>
      <c r="C2792" s="11"/>
      <c r="D2792" s="11"/>
      <c r="E2792" s="11"/>
      <c r="F2792" s="11"/>
      <c r="G2792" s="11"/>
      <c r="H2792" s="11"/>
      <c r="I2792" s="11"/>
      <c r="J2792" s="11"/>
      <c r="K2792" s="11"/>
      <c r="L2792" s="11"/>
      <c r="M2792" s="11"/>
      <c r="N2792" s="11"/>
      <c r="O2792" s="11"/>
    </row>
    <row r="2793" spans="2:15" ht="11.25" x14ac:dyDescent="0.2">
      <c r="B2793" s="11"/>
      <c r="C2793" s="11"/>
      <c r="D2793" s="11"/>
      <c r="E2793" s="11"/>
      <c r="F2793" s="11"/>
      <c r="G2793" s="11"/>
      <c r="H2793" s="11"/>
      <c r="I2793" s="11"/>
      <c r="J2793" s="11"/>
      <c r="K2793" s="11"/>
      <c r="L2793" s="11"/>
      <c r="M2793" s="11"/>
      <c r="N2793" s="11"/>
      <c r="O2793" s="11"/>
    </row>
    <row r="2794" spans="2:15" ht="11.25" x14ac:dyDescent="0.2">
      <c r="B2794" s="11"/>
      <c r="C2794" s="11"/>
      <c r="D2794" s="11"/>
      <c r="E2794" s="11"/>
      <c r="F2794" s="11"/>
      <c r="G2794" s="11"/>
      <c r="H2794" s="11"/>
      <c r="I2794" s="11"/>
      <c r="J2794" s="11"/>
      <c r="K2794" s="11"/>
      <c r="L2794" s="11"/>
      <c r="M2794" s="11"/>
      <c r="N2794" s="11"/>
      <c r="O2794" s="11"/>
    </row>
    <row r="2795" spans="2:15" ht="11.25" x14ac:dyDescent="0.2">
      <c r="B2795" s="11"/>
      <c r="C2795" s="11"/>
      <c r="D2795" s="11"/>
      <c r="E2795" s="11"/>
      <c r="F2795" s="11"/>
      <c r="G2795" s="11"/>
      <c r="H2795" s="11"/>
      <c r="I2795" s="11"/>
      <c r="J2795" s="11"/>
      <c r="K2795" s="11"/>
      <c r="L2795" s="11"/>
      <c r="M2795" s="11"/>
      <c r="N2795" s="11"/>
      <c r="O2795" s="11"/>
    </row>
    <row r="2796" spans="2:15" ht="11.25" x14ac:dyDescent="0.2">
      <c r="B2796" s="11"/>
      <c r="C2796" s="11"/>
      <c r="D2796" s="11"/>
      <c r="E2796" s="11"/>
      <c r="F2796" s="11"/>
      <c r="G2796" s="11"/>
      <c r="H2796" s="11"/>
      <c r="I2796" s="11"/>
      <c r="J2796" s="11"/>
      <c r="K2796" s="11"/>
      <c r="L2796" s="11"/>
      <c r="M2796" s="11"/>
      <c r="N2796" s="11"/>
      <c r="O2796" s="11"/>
    </row>
    <row r="2797" spans="2:15" ht="11.25" x14ac:dyDescent="0.2">
      <c r="B2797" s="11"/>
      <c r="C2797" s="11"/>
      <c r="D2797" s="11"/>
      <c r="E2797" s="11"/>
      <c r="F2797" s="11"/>
      <c r="G2797" s="11"/>
      <c r="H2797" s="11"/>
      <c r="I2797" s="11"/>
      <c r="J2797" s="11"/>
      <c r="K2797" s="11"/>
      <c r="L2797" s="11"/>
      <c r="M2797" s="11"/>
      <c r="N2797" s="11"/>
      <c r="O2797" s="11"/>
    </row>
    <row r="2798" spans="2:15" ht="11.25" x14ac:dyDescent="0.2">
      <c r="B2798" s="11"/>
      <c r="C2798" s="11"/>
      <c r="D2798" s="11"/>
      <c r="E2798" s="11"/>
      <c r="F2798" s="11"/>
      <c r="G2798" s="11"/>
      <c r="H2798" s="11"/>
      <c r="I2798" s="11"/>
      <c r="J2798" s="11"/>
      <c r="K2798" s="11"/>
      <c r="L2798" s="11"/>
      <c r="M2798" s="11"/>
      <c r="N2798" s="11"/>
      <c r="O2798" s="11"/>
    </row>
    <row r="2799" spans="2:15" ht="11.25" x14ac:dyDescent="0.2">
      <c r="B2799" s="11"/>
      <c r="C2799" s="11"/>
      <c r="D2799" s="11"/>
      <c r="E2799" s="11"/>
      <c r="F2799" s="11"/>
      <c r="G2799" s="11"/>
      <c r="H2799" s="11"/>
      <c r="I2799" s="11"/>
      <c r="J2799" s="11"/>
      <c r="K2799" s="11"/>
      <c r="L2799" s="11"/>
      <c r="M2799" s="11"/>
      <c r="N2799" s="11"/>
      <c r="O2799" s="11"/>
    </row>
    <row r="2800" spans="2:15" ht="11.25" x14ac:dyDescent="0.2">
      <c r="B2800" s="11"/>
      <c r="C2800" s="11"/>
      <c r="D2800" s="11"/>
      <c r="E2800" s="11"/>
      <c r="F2800" s="11"/>
      <c r="G2800" s="11"/>
      <c r="H2800" s="11"/>
      <c r="I2800" s="11"/>
      <c r="J2800" s="11"/>
      <c r="K2800" s="11"/>
      <c r="L2800" s="11"/>
      <c r="M2800" s="11"/>
      <c r="N2800" s="11"/>
      <c r="O2800" s="11"/>
    </row>
    <row r="2801" spans="2:15" ht="11.25" x14ac:dyDescent="0.2">
      <c r="B2801" s="11"/>
      <c r="C2801" s="11"/>
      <c r="D2801" s="11"/>
      <c r="E2801" s="11"/>
      <c r="F2801" s="11"/>
      <c r="G2801" s="11"/>
      <c r="H2801" s="11"/>
      <c r="I2801" s="11"/>
      <c r="J2801" s="11"/>
      <c r="K2801" s="11"/>
      <c r="L2801" s="11"/>
      <c r="M2801" s="11"/>
      <c r="N2801" s="11"/>
      <c r="O2801" s="11"/>
    </row>
    <row r="2802" spans="2:15" ht="11.25" x14ac:dyDescent="0.2">
      <c r="B2802" s="11"/>
      <c r="C2802" s="11"/>
      <c r="D2802" s="11"/>
      <c r="E2802" s="11"/>
      <c r="F2802" s="11"/>
      <c r="G2802" s="11"/>
      <c r="H2802" s="11"/>
      <c r="I2802" s="11"/>
      <c r="J2802" s="11"/>
      <c r="K2802" s="11"/>
      <c r="L2802" s="11"/>
      <c r="M2802" s="11"/>
      <c r="N2802" s="11"/>
      <c r="O2802" s="11"/>
    </row>
    <row r="2803" spans="2:15" ht="11.25" x14ac:dyDescent="0.2">
      <c r="B2803" s="11"/>
      <c r="C2803" s="11"/>
      <c r="D2803" s="11"/>
      <c r="E2803" s="11"/>
      <c r="F2803" s="11"/>
      <c r="G2803" s="11"/>
      <c r="H2803" s="11"/>
      <c r="I2803" s="11"/>
      <c r="J2803" s="11"/>
      <c r="K2803" s="11"/>
      <c r="L2803" s="11"/>
      <c r="M2803" s="11"/>
      <c r="N2803" s="11"/>
      <c r="O2803" s="11"/>
    </row>
    <row r="2804" spans="2:15" ht="11.25" x14ac:dyDescent="0.2">
      <c r="B2804" s="11"/>
      <c r="C2804" s="11"/>
      <c r="D2804" s="11"/>
      <c r="E2804" s="11"/>
      <c r="F2804" s="11"/>
      <c r="G2804" s="11"/>
      <c r="H2804" s="11"/>
      <c r="I2804" s="11"/>
      <c r="J2804" s="11"/>
      <c r="K2804" s="11"/>
      <c r="L2804" s="11"/>
      <c r="M2804" s="11"/>
      <c r="N2804" s="11"/>
      <c r="O2804" s="11"/>
    </row>
    <row r="2805" spans="2:15" ht="11.25" x14ac:dyDescent="0.2">
      <c r="B2805" s="11"/>
      <c r="C2805" s="11"/>
      <c r="D2805" s="11"/>
      <c r="E2805" s="11"/>
      <c r="F2805" s="11"/>
      <c r="G2805" s="11"/>
      <c r="H2805" s="11"/>
      <c r="I2805" s="11"/>
      <c r="J2805" s="11"/>
      <c r="K2805" s="11"/>
      <c r="L2805" s="11"/>
      <c r="M2805" s="11"/>
      <c r="N2805" s="11"/>
      <c r="O2805" s="11"/>
    </row>
    <row r="2806" spans="2:15" ht="11.25" x14ac:dyDescent="0.2">
      <c r="B2806" s="11"/>
      <c r="C2806" s="11"/>
      <c r="D2806" s="11"/>
      <c r="E2806" s="11"/>
      <c r="F2806" s="11"/>
      <c r="G2806" s="11"/>
      <c r="H2806" s="11"/>
      <c r="I2806" s="11"/>
      <c r="J2806" s="11"/>
      <c r="K2806" s="11"/>
      <c r="L2806" s="11"/>
      <c r="M2806" s="11"/>
      <c r="N2806" s="11"/>
      <c r="O2806" s="11"/>
    </row>
    <row r="2807" spans="2:15" ht="11.25" x14ac:dyDescent="0.2">
      <c r="B2807" s="11"/>
      <c r="C2807" s="11"/>
      <c r="D2807" s="11"/>
      <c r="E2807" s="11"/>
      <c r="F2807" s="11"/>
      <c r="G2807" s="11"/>
      <c r="H2807" s="11"/>
      <c r="I2807" s="11"/>
      <c r="J2807" s="11"/>
      <c r="K2807" s="11"/>
      <c r="L2807" s="11"/>
      <c r="M2807" s="11"/>
      <c r="N2807" s="11"/>
      <c r="O2807" s="11"/>
    </row>
    <row r="2808" spans="2:15" ht="11.25" x14ac:dyDescent="0.2">
      <c r="B2808" s="11"/>
      <c r="C2808" s="11"/>
      <c r="D2808" s="11"/>
      <c r="E2808" s="11"/>
      <c r="F2808" s="11"/>
      <c r="G2808" s="11"/>
      <c r="H2808" s="11"/>
      <c r="I2808" s="11"/>
      <c r="J2808" s="11"/>
      <c r="K2808" s="11"/>
      <c r="L2808" s="11"/>
      <c r="M2808" s="11"/>
      <c r="N2808" s="11"/>
      <c r="O2808" s="11"/>
    </row>
    <row r="2809" spans="2:15" ht="11.25" x14ac:dyDescent="0.2">
      <c r="B2809" s="11"/>
      <c r="C2809" s="11"/>
      <c r="D2809" s="11"/>
      <c r="E2809" s="11"/>
      <c r="F2809" s="11"/>
      <c r="G2809" s="11"/>
      <c r="H2809" s="11"/>
      <c r="I2809" s="11"/>
      <c r="J2809" s="11"/>
      <c r="K2809" s="11"/>
      <c r="L2809" s="11"/>
      <c r="M2809" s="11"/>
      <c r="N2809" s="11"/>
      <c r="O2809" s="11"/>
    </row>
    <row r="2810" spans="2:15" ht="11.25" x14ac:dyDescent="0.2">
      <c r="B2810" s="11"/>
      <c r="C2810" s="11"/>
      <c r="D2810" s="11"/>
      <c r="E2810" s="11"/>
      <c r="F2810" s="11"/>
      <c r="G2810" s="11"/>
      <c r="H2810" s="11"/>
      <c r="I2810" s="11"/>
      <c r="J2810" s="11"/>
      <c r="K2810" s="11"/>
      <c r="L2810" s="11"/>
      <c r="M2810" s="11"/>
      <c r="N2810" s="11"/>
      <c r="O2810" s="11"/>
    </row>
    <row r="2811" spans="2:15" ht="11.25" x14ac:dyDescent="0.2">
      <c r="B2811" s="11"/>
      <c r="C2811" s="11"/>
      <c r="D2811" s="11"/>
      <c r="E2811" s="11"/>
      <c r="F2811" s="11"/>
      <c r="G2811" s="11"/>
      <c r="H2811" s="11"/>
      <c r="I2811" s="11"/>
      <c r="J2811" s="11"/>
      <c r="K2811" s="11"/>
      <c r="L2811" s="11"/>
      <c r="M2811" s="11"/>
      <c r="N2811" s="11"/>
      <c r="O2811" s="11"/>
    </row>
    <row r="2812" spans="2:15" ht="11.25" x14ac:dyDescent="0.2">
      <c r="B2812" s="11"/>
      <c r="C2812" s="11"/>
      <c r="D2812" s="11"/>
      <c r="E2812" s="11"/>
      <c r="F2812" s="11"/>
      <c r="G2812" s="11"/>
      <c r="H2812" s="11"/>
      <c r="I2812" s="11"/>
      <c r="J2812" s="11"/>
      <c r="K2812" s="11"/>
      <c r="L2812" s="11"/>
      <c r="M2812" s="11"/>
      <c r="N2812" s="11"/>
      <c r="O2812" s="11"/>
    </row>
    <row r="2813" spans="2:15" ht="11.25" x14ac:dyDescent="0.2">
      <c r="B2813" s="11"/>
      <c r="C2813" s="11"/>
      <c r="D2813" s="11"/>
      <c r="E2813" s="11"/>
      <c r="F2813" s="11"/>
      <c r="G2813" s="11"/>
      <c r="H2813" s="11"/>
      <c r="I2813" s="11"/>
      <c r="J2813" s="11"/>
      <c r="K2813" s="11"/>
      <c r="L2813" s="11"/>
      <c r="M2813" s="11"/>
      <c r="N2813" s="11"/>
      <c r="O2813" s="11"/>
    </row>
    <row r="2814" spans="2:15" ht="11.25" x14ac:dyDescent="0.2">
      <c r="B2814" s="11"/>
      <c r="C2814" s="11"/>
      <c r="D2814" s="11"/>
      <c r="E2814" s="11"/>
      <c r="F2814" s="11"/>
      <c r="G2814" s="11"/>
      <c r="H2814" s="11"/>
      <c r="I2814" s="11"/>
      <c r="J2814" s="11"/>
      <c r="K2814" s="11"/>
      <c r="L2814" s="11"/>
      <c r="M2814" s="11"/>
      <c r="N2814" s="11"/>
      <c r="O2814" s="11"/>
    </row>
    <row r="2815" spans="2:15" ht="11.25" x14ac:dyDescent="0.2">
      <c r="B2815" s="11"/>
      <c r="C2815" s="11"/>
      <c r="D2815" s="11"/>
      <c r="E2815" s="11"/>
      <c r="F2815" s="11"/>
      <c r="G2815" s="11"/>
      <c r="H2815" s="11"/>
      <c r="I2815" s="11"/>
      <c r="J2815" s="11"/>
      <c r="K2815" s="11"/>
      <c r="L2815" s="11"/>
      <c r="M2815" s="11"/>
      <c r="N2815" s="11"/>
      <c r="O2815" s="11"/>
    </row>
    <row r="2816" spans="2:15" ht="11.25" x14ac:dyDescent="0.2">
      <c r="B2816" s="11"/>
      <c r="C2816" s="11"/>
      <c r="D2816" s="11"/>
      <c r="E2816" s="11"/>
      <c r="F2816" s="11"/>
      <c r="G2816" s="11"/>
      <c r="H2816" s="11"/>
      <c r="I2816" s="11"/>
      <c r="J2816" s="11"/>
      <c r="K2816" s="11"/>
      <c r="L2816" s="11"/>
      <c r="M2816" s="11"/>
      <c r="N2816" s="11"/>
      <c r="O2816" s="11"/>
    </row>
    <row r="2817" spans="2:15" ht="11.25" x14ac:dyDescent="0.2">
      <c r="B2817" s="11"/>
      <c r="C2817" s="11"/>
      <c r="D2817" s="11"/>
      <c r="E2817" s="11"/>
      <c r="F2817" s="11"/>
      <c r="G2817" s="11"/>
      <c r="H2817" s="11"/>
      <c r="I2817" s="11"/>
      <c r="J2817" s="11"/>
      <c r="K2817" s="11"/>
      <c r="L2817" s="11"/>
      <c r="M2817" s="11"/>
      <c r="N2817" s="11"/>
      <c r="O2817" s="11"/>
    </row>
    <row r="2818" spans="2:15" ht="11.25" x14ac:dyDescent="0.2">
      <c r="B2818" s="11"/>
      <c r="C2818" s="11"/>
      <c r="D2818" s="11"/>
      <c r="E2818" s="11"/>
      <c r="F2818" s="11"/>
      <c r="G2818" s="11"/>
      <c r="H2818" s="11"/>
      <c r="I2818" s="11"/>
      <c r="J2818" s="11"/>
      <c r="K2818" s="11"/>
      <c r="L2818" s="11"/>
      <c r="M2818" s="11"/>
      <c r="N2818" s="11"/>
      <c r="O2818" s="11"/>
    </row>
    <row r="2819" spans="2:15" ht="11.25" x14ac:dyDescent="0.2">
      <c r="B2819" s="11"/>
      <c r="C2819" s="11"/>
      <c r="D2819" s="11"/>
      <c r="E2819" s="11"/>
      <c r="F2819" s="11"/>
      <c r="G2819" s="11"/>
      <c r="H2819" s="11"/>
      <c r="I2819" s="11"/>
      <c r="J2819" s="11"/>
      <c r="K2819" s="11"/>
      <c r="L2819" s="11"/>
      <c r="M2819" s="11"/>
      <c r="N2819" s="11"/>
      <c r="O2819" s="11"/>
    </row>
    <row r="2820" spans="2:15" ht="11.25" x14ac:dyDescent="0.2">
      <c r="B2820" s="11"/>
      <c r="C2820" s="11"/>
      <c r="D2820" s="11"/>
      <c r="E2820" s="11"/>
      <c r="F2820" s="11"/>
      <c r="G2820" s="11"/>
      <c r="H2820" s="11"/>
      <c r="I2820" s="11"/>
      <c r="J2820" s="11"/>
      <c r="K2820" s="11"/>
      <c r="L2820" s="11"/>
      <c r="M2820" s="11"/>
      <c r="N2820" s="11"/>
      <c r="O2820" s="11"/>
    </row>
    <row r="2821" spans="2:15" ht="11.25" x14ac:dyDescent="0.2">
      <c r="B2821" s="11"/>
      <c r="C2821" s="11"/>
      <c r="D2821" s="11"/>
      <c r="E2821" s="11"/>
      <c r="F2821" s="11"/>
      <c r="G2821" s="11"/>
      <c r="H2821" s="11"/>
      <c r="I2821" s="11"/>
      <c r="J2821" s="11"/>
      <c r="K2821" s="11"/>
      <c r="L2821" s="11"/>
      <c r="M2821" s="11"/>
      <c r="N2821" s="11"/>
      <c r="O2821" s="11"/>
    </row>
    <row r="2822" spans="2:15" ht="11.25" x14ac:dyDescent="0.2">
      <c r="B2822" s="11"/>
      <c r="C2822" s="11"/>
      <c r="D2822" s="11"/>
      <c r="E2822" s="11"/>
      <c r="F2822" s="11"/>
      <c r="G2822" s="11"/>
      <c r="H2822" s="11"/>
      <c r="I2822" s="11"/>
      <c r="J2822" s="11"/>
      <c r="K2822" s="11"/>
      <c r="L2822" s="11"/>
      <c r="M2822" s="11"/>
      <c r="N2822" s="11"/>
      <c r="O2822" s="11"/>
    </row>
    <row r="2823" spans="2:15" ht="11.25" x14ac:dyDescent="0.2">
      <c r="B2823" s="11"/>
      <c r="C2823" s="11"/>
      <c r="D2823" s="11"/>
      <c r="E2823" s="11"/>
      <c r="F2823" s="11"/>
      <c r="G2823" s="11"/>
      <c r="H2823" s="11"/>
      <c r="I2823" s="11"/>
      <c r="J2823" s="11"/>
      <c r="K2823" s="11"/>
      <c r="L2823" s="11"/>
      <c r="M2823" s="11"/>
      <c r="N2823" s="11"/>
      <c r="O2823" s="11"/>
    </row>
    <row r="2824" spans="2:15" ht="11.25" x14ac:dyDescent="0.2">
      <c r="B2824" s="11"/>
      <c r="C2824" s="11"/>
      <c r="D2824" s="11"/>
      <c r="E2824" s="11"/>
      <c r="F2824" s="11"/>
      <c r="G2824" s="11"/>
      <c r="H2824" s="11"/>
      <c r="I2824" s="11"/>
      <c r="J2824" s="11"/>
      <c r="K2824" s="11"/>
      <c r="L2824" s="11"/>
      <c r="M2824" s="11"/>
      <c r="N2824" s="11"/>
      <c r="O2824" s="11"/>
    </row>
    <row r="2825" spans="2:15" ht="11.25" x14ac:dyDescent="0.2">
      <c r="B2825" s="11"/>
      <c r="C2825" s="11"/>
      <c r="D2825" s="11"/>
      <c r="E2825" s="11"/>
      <c r="F2825" s="11"/>
      <c r="G2825" s="11"/>
      <c r="H2825" s="11"/>
      <c r="I2825" s="11"/>
      <c r="J2825" s="11"/>
      <c r="K2825" s="11"/>
      <c r="L2825" s="11"/>
      <c r="M2825" s="11"/>
      <c r="N2825" s="11"/>
      <c r="O2825" s="11"/>
    </row>
    <row r="2826" spans="2:15" ht="11.25" x14ac:dyDescent="0.2">
      <c r="B2826" s="11"/>
      <c r="C2826" s="11"/>
      <c r="D2826" s="11"/>
      <c r="E2826" s="11"/>
      <c r="F2826" s="11"/>
      <c r="G2826" s="11"/>
      <c r="H2826" s="11"/>
      <c r="I2826" s="11"/>
      <c r="J2826" s="11"/>
      <c r="K2826" s="11"/>
      <c r="L2826" s="11"/>
      <c r="M2826" s="11"/>
      <c r="N2826" s="11"/>
      <c r="O2826" s="11"/>
    </row>
    <row r="2827" spans="2:15" ht="11.25" x14ac:dyDescent="0.2">
      <c r="B2827" s="11"/>
      <c r="C2827" s="11"/>
      <c r="D2827" s="11"/>
      <c r="E2827" s="11"/>
      <c r="F2827" s="11"/>
      <c r="G2827" s="11"/>
      <c r="H2827" s="11"/>
      <c r="I2827" s="11"/>
      <c r="J2827" s="11"/>
      <c r="K2827" s="11"/>
      <c r="L2827" s="11"/>
      <c r="M2827" s="11"/>
      <c r="N2827" s="11"/>
      <c r="O2827" s="11"/>
    </row>
    <row r="2828" spans="2:15" ht="11.25" x14ac:dyDescent="0.2">
      <c r="B2828" s="11"/>
      <c r="C2828" s="11"/>
      <c r="D2828" s="11"/>
      <c r="E2828" s="11"/>
      <c r="F2828" s="11"/>
      <c r="G2828" s="11"/>
      <c r="H2828" s="11"/>
      <c r="I2828" s="11"/>
      <c r="J2828" s="11"/>
      <c r="K2828" s="11"/>
      <c r="L2828" s="11"/>
      <c r="M2828" s="11"/>
      <c r="N2828" s="11"/>
      <c r="O2828" s="11"/>
    </row>
    <row r="2829" spans="2:15" ht="11.25" x14ac:dyDescent="0.2">
      <c r="B2829" s="11"/>
      <c r="C2829" s="11"/>
      <c r="D2829" s="11"/>
      <c r="E2829" s="11"/>
      <c r="F2829" s="11"/>
      <c r="G2829" s="11"/>
      <c r="H2829" s="11"/>
      <c r="I2829" s="11"/>
      <c r="J2829" s="11"/>
      <c r="K2829" s="11"/>
      <c r="L2829" s="11"/>
      <c r="M2829" s="11"/>
      <c r="N2829" s="11"/>
      <c r="O2829" s="11"/>
    </row>
    <row r="2830" spans="2:15" ht="11.25" x14ac:dyDescent="0.2">
      <c r="B2830" s="11"/>
      <c r="C2830" s="11"/>
      <c r="D2830" s="11"/>
      <c r="E2830" s="11"/>
      <c r="F2830" s="11"/>
      <c r="G2830" s="11"/>
      <c r="H2830" s="11"/>
      <c r="I2830" s="11"/>
      <c r="J2830" s="11"/>
      <c r="K2830" s="11"/>
      <c r="L2830" s="11"/>
      <c r="M2830" s="11"/>
      <c r="N2830" s="11"/>
      <c r="O2830" s="11"/>
    </row>
    <row r="2831" spans="2:15" ht="11.25" x14ac:dyDescent="0.2">
      <c r="B2831" s="11"/>
      <c r="C2831" s="11"/>
      <c r="D2831" s="11"/>
      <c r="E2831" s="11"/>
      <c r="F2831" s="11"/>
      <c r="G2831" s="11"/>
      <c r="H2831" s="11"/>
      <c r="I2831" s="11"/>
      <c r="J2831" s="11"/>
      <c r="K2831" s="11"/>
      <c r="L2831" s="11"/>
      <c r="M2831" s="11"/>
      <c r="N2831" s="11"/>
      <c r="O2831" s="11"/>
    </row>
    <row r="2832" spans="2:15" ht="11.25" x14ac:dyDescent="0.2">
      <c r="B2832" s="11"/>
      <c r="C2832" s="11"/>
      <c r="D2832" s="11"/>
      <c r="E2832" s="11"/>
      <c r="F2832" s="11"/>
      <c r="G2832" s="11"/>
      <c r="H2832" s="11"/>
      <c r="I2832" s="11"/>
      <c r="J2832" s="11"/>
      <c r="K2832" s="11"/>
      <c r="L2832" s="11"/>
      <c r="M2832" s="11"/>
      <c r="N2832" s="11"/>
      <c r="O2832" s="11"/>
    </row>
    <row r="2833" spans="2:15" ht="11.25" x14ac:dyDescent="0.2">
      <c r="B2833" s="11"/>
      <c r="C2833" s="11"/>
      <c r="D2833" s="11"/>
      <c r="E2833" s="11"/>
      <c r="F2833" s="11"/>
      <c r="G2833" s="11"/>
      <c r="H2833" s="11"/>
      <c r="I2833" s="11"/>
      <c r="J2833" s="11"/>
      <c r="K2833" s="11"/>
      <c r="L2833" s="11"/>
      <c r="M2833" s="11"/>
      <c r="N2833" s="11"/>
      <c r="O2833" s="11"/>
    </row>
    <row r="2834" spans="2:15" ht="11.25" x14ac:dyDescent="0.2">
      <c r="B2834" s="11"/>
      <c r="C2834" s="11"/>
      <c r="D2834" s="11"/>
      <c r="E2834" s="11"/>
      <c r="F2834" s="11"/>
      <c r="G2834" s="11"/>
      <c r="H2834" s="11"/>
      <c r="I2834" s="11"/>
      <c r="J2834" s="11"/>
      <c r="K2834" s="11"/>
      <c r="L2834" s="11"/>
      <c r="M2834" s="11"/>
      <c r="N2834" s="11"/>
      <c r="O2834" s="11"/>
    </row>
    <row r="2835" spans="2:15" ht="11.25" x14ac:dyDescent="0.2">
      <c r="B2835" s="11"/>
      <c r="C2835" s="11"/>
      <c r="D2835" s="11"/>
      <c r="E2835" s="11"/>
      <c r="F2835" s="11"/>
      <c r="G2835" s="11"/>
      <c r="H2835" s="11"/>
      <c r="I2835" s="11"/>
      <c r="J2835" s="11"/>
      <c r="K2835" s="11"/>
      <c r="L2835" s="11"/>
      <c r="M2835" s="11"/>
      <c r="N2835" s="11"/>
      <c r="O2835" s="11"/>
    </row>
    <row r="2836" spans="2:15" ht="11.25" x14ac:dyDescent="0.2">
      <c r="B2836" s="11"/>
      <c r="C2836" s="11"/>
      <c r="D2836" s="11"/>
      <c r="E2836" s="11"/>
      <c r="F2836" s="11"/>
      <c r="G2836" s="11"/>
      <c r="H2836" s="11"/>
      <c r="I2836" s="11"/>
      <c r="J2836" s="11"/>
      <c r="K2836" s="11"/>
      <c r="L2836" s="11"/>
      <c r="M2836" s="11"/>
      <c r="N2836" s="11"/>
      <c r="O2836" s="11"/>
    </row>
    <row r="2837" spans="2:15" ht="11.25" x14ac:dyDescent="0.2">
      <c r="B2837" s="11"/>
      <c r="C2837" s="11"/>
      <c r="D2837" s="11"/>
      <c r="E2837" s="11"/>
      <c r="F2837" s="11"/>
      <c r="G2837" s="11"/>
      <c r="H2837" s="11"/>
      <c r="I2837" s="11"/>
      <c r="J2837" s="11"/>
      <c r="K2837" s="11"/>
      <c r="L2837" s="11"/>
      <c r="M2837" s="11"/>
      <c r="N2837" s="11"/>
      <c r="O2837" s="11"/>
    </row>
    <row r="2838" spans="2:15" ht="11.25" x14ac:dyDescent="0.2">
      <c r="B2838" s="11"/>
      <c r="C2838" s="11"/>
      <c r="D2838" s="11"/>
      <c r="E2838" s="11"/>
      <c r="F2838" s="11"/>
      <c r="G2838" s="11"/>
      <c r="H2838" s="11"/>
      <c r="I2838" s="11"/>
      <c r="J2838" s="11"/>
      <c r="K2838" s="11"/>
      <c r="L2838" s="11"/>
      <c r="M2838" s="11"/>
      <c r="N2838" s="11"/>
      <c r="O2838" s="11"/>
    </row>
    <row r="2839" spans="2:15" ht="11.25" x14ac:dyDescent="0.2">
      <c r="B2839" s="11"/>
      <c r="C2839" s="11"/>
      <c r="D2839" s="11"/>
      <c r="E2839" s="11"/>
      <c r="F2839" s="11"/>
      <c r="G2839" s="11"/>
      <c r="H2839" s="11"/>
      <c r="I2839" s="11"/>
      <c r="J2839" s="11"/>
      <c r="K2839" s="11"/>
      <c r="L2839" s="11"/>
      <c r="M2839" s="11"/>
      <c r="N2839" s="11"/>
      <c r="O2839" s="11"/>
    </row>
    <row r="2840" spans="2:15" ht="11.25" x14ac:dyDescent="0.2">
      <c r="B2840" s="11"/>
      <c r="C2840" s="11"/>
      <c r="D2840" s="11"/>
      <c r="E2840" s="11"/>
      <c r="F2840" s="11"/>
      <c r="G2840" s="11"/>
      <c r="H2840" s="11"/>
      <c r="I2840" s="11"/>
      <c r="J2840" s="11"/>
      <c r="K2840" s="11"/>
      <c r="L2840" s="11"/>
      <c r="M2840" s="11"/>
      <c r="N2840" s="11"/>
      <c r="O2840" s="11"/>
    </row>
    <row r="2841" spans="2:15" ht="11.25" x14ac:dyDescent="0.2">
      <c r="B2841" s="11"/>
      <c r="C2841" s="11"/>
      <c r="D2841" s="11"/>
      <c r="E2841" s="11"/>
      <c r="F2841" s="11"/>
      <c r="G2841" s="11"/>
      <c r="H2841" s="11"/>
      <c r="I2841" s="11"/>
      <c r="J2841" s="11"/>
      <c r="K2841" s="11"/>
      <c r="L2841" s="11"/>
      <c r="M2841" s="11"/>
      <c r="N2841" s="11"/>
      <c r="O2841" s="11"/>
    </row>
    <row r="2842" spans="2:15" ht="11.25" x14ac:dyDescent="0.2">
      <c r="B2842" s="11"/>
      <c r="C2842" s="11"/>
      <c r="D2842" s="11"/>
      <c r="E2842" s="11"/>
      <c r="F2842" s="11"/>
      <c r="G2842" s="11"/>
      <c r="H2842" s="11"/>
      <c r="I2842" s="11"/>
      <c r="J2842" s="11"/>
      <c r="K2842" s="11"/>
      <c r="L2842" s="11"/>
      <c r="M2842" s="11"/>
      <c r="N2842" s="11"/>
      <c r="O2842" s="11"/>
    </row>
    <row r="2843" spans="2:15" ht="11.25" x14ac:dyDescent="0.2">
      <c r="B2843" s="11"/>
      <c r="C2843" s="11"/>
      <c r="D2843" s="11"/>
      <c r="E2843" s="11"/>
      <c r="F2843" s="11"/>
      <c r="G2843" s="11"/>
      <c r="H2843" s="11"/>
      <c r="I2843" s="11"/>
      <c r="J2843" s="11"/>
      <c r="K2843" s="11"/>
      <c r="L2843" s="11"/>
      <c r="M2843" s="11"/>
      <c r="N2843" s="11"/>
      <c r="O2843" s="11"/>
    </row>
    <row r="2844" spans="2:15" ht="11.25" x14ac:dyDescent="0.2">
      <c r="B2844" s="11"/>
      <c r="C2844" s="11"/>
      <c r="D2844" s="11"/>
      <c r="E2844" s="11"/>
      <c r="F2844" s="11"/>
      <c r="G2844" s="11"/>
      <c r="H2844" s="11"/>
      <c r="I2844" s="11"/>
      <c r="J2844" s="11"/>
      <c r="K2844" s="11"/>
      <c r="L2844" s="11"/>
      <c r="M2844" s="11"/>
      <c r="N2844" s="11"/>
      <c r="O2844" s="11"/>
    </row>
    <row r="2845" spans="2:15" ht="11.25" x14ac:dyDescent="0.2">
      <c r="B2845" s="11"/>
      <c r="C2845" s="11"/>
      <c r="D2845" s="11"/>
      <c r="E2845" s="11"/>
      <c r="F2845" s="11"/>
      <c r="G2845" s="11"/>
      <c r="H2845" s="11"/>
      <c r="I2845" s="11"/>
      <c r="J2845" s="11"/>
      <c r="K2845" s="11"/>
      <c r="L2845" s="11"/>
      <c r="M2845" s="11"/>
      <c r="N2845" s="11"/>
      <c r="O2845" s="11"/>
    </row>
    <row r="2846" spans="2:15" ht="11.25" x14ac:dyDescent="0.2">
      <c r="B2846" s="11"/>
      <c r="C2846" s="11"/>
      <c r="D2846" s="11"/>
      <c r="E2846" s="11"/>
      <c r="F2846" s="11"/>
      <c r="G2846" s="11"/>
      <c r="H2846" s="11"/>
      <c r="I2846" s="11"/>
      <c r="J2846" s="11"/>
      <c r="K2846" s="11"/>
      <c r="L2846" s="11"/>
      <c r="M2846" s="11"/>
      <c r="N2846" s="11"/>
      <c r="O2846" s="11"/>
    </row>
    <row r="2847" spans="2:15" ht="11.25" x14ac:dyDescent="0.2">
      <c r="B2847" s="11"/>
      <c r="C2847" s="11"/>
      <c r="D2847" s="11"/>
      <c r="E2847" s="11"/>
      <c r="F2847" s="11"/>
      <c r="G2847" s="11"/>
      <c r="H2847" s="11"/>
      <c r="I2847" s="11"/>
      <c r="J2847" s="11"/>
      <c r="K2847" s="11"/>
      <c r="L2847" s="11"/>
      <c r="M2847" s="11"/>
      <c r="N2847" s="11"/>
      <c r="O2847" s="11"/>
    </row>
    <row r="2848" spans="2:15" ht="11.25" x14ac:dyDescent="0.2">
      <c r="B2848" s="11"/>
      <c r="C2848" s="11"/>
      <c r="D2848" s="11"/>
      <c r="E2848" s="11"/>
      <c r="F2848" s="11"/>
      <c r="G2848" s="11"/>
      <c r="H2848" s="11"/>
      <c r="I2848" s="11"/>
      <c r="J2848" s="11"/>
      <c r="K2848" s="11"/>
      <c r="L2848" s="11"/>
      <c r="M2848" s="11"/>
      <c r="N2848" s="11"/>
      <c r="O2848" s="11"/>
    </row>
    <row r="2849" spans="2:15" ht="11.25" x14ac:dyDescent="0.2">
      <c r="B2849" s="11"/>
      <c r="C2849" s="11"/>
      <c r="D2849" s="11"/>
      <c r="E2849" s="11"/>
      <c r="F2849" s="11"/>
      <c r="G2849" s="11"/>
      <c r="H2849" s="11"/>
      <c r="I2849" s="11"/>
      <c r="J2849" s="11"/>
      <c r="K2849" s="11"/>
      <c r="L2849" s="11"/>
      <c r="M2849" s="11"/>
      <c r="N2849" s="11"/>
      <c r="O2849" s="11"/>
    </row>
    <row r="2850" spans="2:15" ht="11.25" x14ac:dyDescent="0.2">
      <c r="B2850" s="11"/>
      <c r="C2850" s="11"/>
      <c r="D2850" s="11"/>
      <c r="E2850" s="11"/>
      <c r="F2850" s="11"/>
      <c r="G2850" s="11"/>
      <c r="H2850" s="11"/>
      <c r="I2850" s="11"/>
      <c r="J2850" s="11"/>
      <c r="K2850" s="11"/>
      <c r="L2850" s="11"/>
      <c r="M2850" s="11"/>
      <c r="N2850" s="11"/>
      <c r="O2850" s="11"/>
    </row>
    <row r="2851" spans="2:15" ht="11.25" x14ac:dyDescent="0.2">
      <c r="B2851" s="11"/>
      <c r="C2851" s="11"/>
      <c r="D2851" s="11"/>
      <c r="E2851" s="11"/>
      <c r="F2851" s="11"/>
      <c r="G2851" s="11"/>
      <c r="H2851" s="11"/>
      <c r="I2851" s="11"/>
      <c r="J2851" s="11"/>
      <c r="K2851" s="11"/>
      <c r="L2851" s="11"/>
      <c r="M2851" s="11"/>
      <c r="N2851" s="11"/>
      <c r="O2851" s="11"/>
    </row>
    <row r="2852" spans="2:15" ht="11.25" x14ac:dyDescent="0.2">
      <c r="B2852" s="11"/>
      <c r="C2852" s="11"/>
      <c r="D2852" s="11"/>
      <c r="E2852" s="11"/>
      <c r="F2852" s="11"/>
      <c r="G2852" s="11"/>
      <c r="H2852" s="11"/>
      <c r="I2852" s="11"/>
      <c r="J2852" s="11"/>
      <c r="K2852" s="11"/>
      <c r="L2852" s="11"/>
      <c r="M2852" s="11"/>
      <c r="N2852" s="11"/>
      <c r="O2852" s="11"/>
    </row>
    <row r="2853" spans="2:15" ht="11.25" x14ac:dyDescent="0.2">
      <c r="B2853" s="11"/>
      <c r="C2853" s="11"/>
      <c r="D2853" s="11"/>
      <c r="E2853" s="11"/>
      <c r="F2853" s="11"/>
      <c r="G2853" s="11"/>
      <c r="H2853" s="11"/>
      <c r="I2853" s="11"/>
      <c r="J2853" s="11"/>
      <c r="K2853" s="11"/>
      <c r="L2853" s="11"/>
      <c r="M2853" s="11"/>
      <c r="N2853" s="11"/>
      <c r="O2853" s="11"/>
    </row>
    <row r="2854" spans="2:15" ht="11.25" x14ac:dyDescent="0.2">
      <c r="B2854" s="11"/>
      <c r="C2854" s="11"/>
      <c r="D2854" s="11"/>
      <c r="E2854" s="11"/>
      <c r="F2854" s="11"/>
      <c r="G2854" s="11"/>
      <c r="H2854" s="11"/>
      <c r="I2854" s="11"/>
      <c r="J2854" s="11"/>
      <c r="K2854" s="11"/>
      <c r="L2854" s="11"/>
      <c r="M2854" s="11"/>
      <c r="N2854" s="11"/>
      <c r="O2854" s="11"/>
    </row>
    <row r="2855" spans="2:15" ht="11.25" x14ac:dyDescent="0.2">
      <c r="B2855" s="11"/>
      <c r="C2855" s="11"/>
      <c r="D2855" s="11"/>
      <c r="E2855" s="11"/>
      <c r="F2855" s="11"/>
      <c r="G2855" s="11"/>
      <c r="H2855" s="11"/>
      <c r="I2855" s="11"/>
      <c r="J2855" s="11"/>
      <c r="K2855" s="11"/>
      <c r="L2855" s="11"/>
      <c r="M2855" s="11"/>
      <c r="N2855" s="11"/>
      <c r="O2855" s="11"/>
    </row>
    <row r="2856" spans="2:15" ht="11.25" x14ac:dyDescent="0.2">
      <c r="B2856" s="11"/>
      <c r="C2856" s="11"/>
      <c r="D2856" s="11"/>
      <c r="E2856" s="11"/>
      <c r="F2856" s="11"/>
      <c r="G2856" s="11"/>
      <c r="H2856" s="11"/>
      <c r="I2856" s="11"/>
      <c r="J2856" s="11"/>
      <c r="K2856" s="11"/>
      <c r="L2856" s="11"/>
      <c r="M2856" s="11"/>
      <c r="N2856" s="11"/>
      <c r="O2856" s="11"/>
    </row>
    <row r="2857" spans="2:15" ht="11.25" x14ac:dyDescent="0.2">
      <c r="B2857" s="11"/>
      <c r="C2857" s="11"/>
      <c r="D2857" s="11"/>
      <c r="E2857" s="11"/>
      <c r="F2857" s="11"/>
      <c r="G2857" s="11"/>
      <c r="H2857" s="11"/>
      <c r="I2857" s="11"/>
      <c r="J2857" s="11"/>
      <c r="K2857" s="11"/>
      <c r="L2857" s="11"/>
      <c r="M2857" s="11"/>
      <c r="N2857" s="11"/>
      <c r="O2857" s="11"/>
    </row>
    <row r="2858" spans="2:15" ht="11.25" x14ac:dyDescent="0.2">
      <c r="B2858" s="11"/>
      <c r="C2858" s="11"/>
      <c r="D2858" s="11"/>
      <c r="E2858" s="11"/>
      <c r="F2858" s="11"/>
      <c r="G2858" s="11"/>
      <c r="H2858" s="11"/>
      <c r="I2858" s="11"/>
      <c r="J2858" s="11"/>
      <c r="K2858" s="11"/>
      <c r="L2858" s="11"/>
      <c r="M2858" s="11"/>
      <c r="N2858" s="11"/>
      <c r="O2858" s="11"/>
    </row>
    <row r="2859" spans="2:15" ht="11.25" x14ac:dyDescent="0.2">
      <c r="B2859" s="11"/>
      <c r="C2859" s="11"/>
      <c r="D2859" s="11"/>
      <c r="E2859" s="11"/>
      <c r="F2859" s="11"/>
      <c r="G2859" s="11"/>
      <c r="H2859" s="11"/>
      <c r="I2859" s="11"/>
      <c r="J2859" s="11"/>
      <c r="K2859" s="11"/>
      <c r="L2859" s="11"/>
      <c r="M2859" s="11"/>
      <c r="N2859" s="11"/>
      <c r="O2859" s="11"/>
    </row>
    <row r="2860" spans="2:15" ht="11.25" x14ac:dyDescent="0.2">
      <c r="B2860" s="11"/>
      <c r="C2860" s="11"/>
      <c r="D2860" s="11"/>
      <c r="E2860" s="11"/>
      <c r="F2860" s="11"/>
      <c r="G2860" s="11"/>
      <c r="H2860" s="11"/>
      <c r="I2860" s="11"/>
      <c r="J2860" s="11"/>
      <c r="K2860" s="11"/>
      <c r="L2860" s="11"/>
      <c r="M2860" s="11"/>
      <c r="N2860" s="11"/>
      <c r="O2860" s="11"/>
    </row>
    <row r="2861" spans="2:15" ht="11.25" x14ac:dyDescent="0.2">
      <c r="B2861" s="11"/>
      <c r="C2861" s="11"/>
      <c r="D2861" s="11"/>
      <c r="E2861" s="11"/>
      <c r="F2861" s="11"/>
      <c r="G2861" s="11"/>
      <c r="H2861" s="11"/>
      <c r="I2861" s="11"/>
      <c r="J2861" s="11"/>
      <c r="K2861" s="11"/>
      <c r="L2861" s="11"/>
      <c r="M2861" s="11"/>
      <c r="N2861" s="11"/>
      <c r="O2861" s="11"/>
    </row>
    <row r="2862" spans="2:15" ht="11.25" x14ac:dyDescent="0.2">
      <c r="B2862" s="11"/>
      <c r="C2862" s="11"/>
      <c r="D2862" s="11"/>
      <c r="E2862" s="11"/>
      <c r="F2862" s="11"/>
      <c r="G2862" s="11"/>
      <c r="H2862" s="11"/>
      <c r="I2862" s="11"/>
      <c r="J2862" s="11"/>
      <c r="K2862" s="11"/>
      <c r="L2862" s="11"/>
      <c r="M2862" s="11"/>
      <c r="N2862" s="11"/>
      <c r="O2862" s="11"/>
    </row>
    <row r="2863" spans="2:15" ht="11.25" x14ac:dyDescent="0.2">
      <c r="B2863" s="11"/>
      <c r="C2863" s="11"/>
      <c r="D2863" s="11"/>
      <c r="E2863" s="11"/>
      <c r="F2863" s="11"/>
      <c r="G2863" s="11"/>
      <c r="H2863" s="11"/>
      <c r="I2863" s="11"/>
      <c r="J2863" s="11"/>
      <c r="K2863" s="11"/>
      <c r="L2863" s="11"/>
      <c r="M2863" s="11"/>
      <c r="N2863" s="11"/>
      <c r="O2863" s="11"/>
    </row>
    <row r="2864" spans="2:15" ht="11.25" x14ac:dyDescent="0.2">
      <c r="B2864" s="11"/>
      <c r="C2864" s="11"/>
      <c r="D2864" s="11"/>
      <c r="E2864" s="11"/>
      <c r="F2864" s="11"/>
      <c r="G2864" s="11"/>
      <c r="H2864" s="11"/>
      <c r="I2864" s="11"/>
      <c r="J2864" s="11"/>
      <c r="K2864" s="11"/>
      <c r="L2864" s="11"/>
      <c r="M2864" s="11"/>
      <c r="N2864" s="11"/>
      <c r="O2864" s="11"/>
    </row>
    <row r="2865" spans="2:15" ht="11.25" x14ac:dyDescent="0.2">
      <c r="B2865" s="11"/>
      <c r="C2865" s="11"/>
      <c r="D2865" s="11"/>
      <c r="E2865" s="11"/>
      <c r="F2865" s="11"/>
      <c r="G2865" s="11"/>
      <c r="H2865" s="11"/>
      <c r="I2865" s="11"/>
      <c r="J2865" s="11"/>
      <c r="K2865" s="11"/>
      <c r="L2865" s="11"/>
      <c r="M2865" s="11"/>
      <c r="N2865" s="11"/>
      <c r="O2865" s="11"/>
    </row>
    <row r="2866" spans="2:15" ht="11.25" x14ac:dyDescent="0.2">
      <c r="B2866" s="11"/>
      <c r="C2866" s="11"/>
      <c r="D2866" s="11"/>
      <c r="E2866" s="11"/>
      <c r="F2866" s="11"/>
      <c r="G2866" s="11"/>
      <c r="H2866" s="11"/>
      <c r="I2866" s="11"/>
      <c r="J2866" s="11"/>
      <c r="K2866" s="11"/>
      <c r="L2866" s="11"/>
      <c r="M2866" s="11"/>
      <c r="N2866" s="11"/>
      <c r="O2866" s="11"/>
    </row>
    <row r="2867" spans="2:15" ht="11.25" x14ac:dyDescent="0.2">
      <c r="B2867" s="11"/>
      <c r="C2867" s="11"/>
      <c r="D2867" s="11"/>
      <c r="E2867" s="11"/>
      <c r="F2867" s="11"/>
      <c r="G2867" s="11"/>
      <c r="H2867" s="11"/>
      <c r="I2867" s="11"/>
      <c r="J2867" s="11"/>
      <c r="K2867" s="11"/>
      <c r="L2867" s="11"/>
      <c r="M2867" s="11"/>
      <c r="N2867" s="11"/>
      <c r="O2867" s="11"/>
    </row>
    <row r="2868" spans="2:15" ht="11.25" x14ac:dyDescent="0.2">
      <c r="B2868" s="11"/>
      <c r="C2868" s="11"/>
      <c r="D2868" s="11"/>
      <c r="E2868" s="11"/>
      <c r="F2868" s="11"/>
      <c r="G2868" s="11"/>
      <c r="H2868" s="11"/>
      <c r="I2868" s="11"/>
      <c r="J2868" s="11"/>
      <c r="K2868" s="11"/>
      <c r="L2868" s="11"/>
      <c r="M2868" s="11"/>
      <c r="N2868" s="11"/>
      <c r="O2868" s="11"/>
    </row>
    <row r="2869" spans="2:15" ht="11.25" x14ac:dyDescent="0.2">
      <c r="B2869" s="11"/>
      <c r="C2869" s="11"/>
      <c r="D2869" s="11"/>
      <c r="E2869" s="11"/>
      <c r="F2869" s="11"/>
      <c r="G2869" s="11"/>
      <c r="H2869" s="11"/>
      <c r="I2869" s="11"/>
      <c r="J2869" s="11"/>
      <c r="K2869" s="11"/>
      <c r="L2869" s="11"/>
      <c r="M2869" s="11"/>
      <c r="N2869" s="11"/>
      <c r="O2869" s="11"/>
    </row>
    <row r="2870" spans="2:15" ht="11.25" x14ac:dyDescent="0.2">
      <c r="B2870" s="11"/>
      <c r="C2870" s="11"/>
      <c r="D2870" s="11"/>
      <c r="E2870" s="11"/>
      <c r="F2870" s="11"/>
      <c r="G2870" s="11"/>
      <c r="H2870" s="11"/>
      <c r="I2870" s="11"/>
      <c r="J2870" s="11"/>
      <c r="K2870" s="11"/>
      <c r="L2870" s="11"/>
      <c r="M2870" s="11"/>
      <c r="N2870" s="11"/>
      <c r="O2870" s="11"/>
    </row>
    <row r="2871" spans="2:15" ht="11.25" x14ac:dyDescent="0.2">
      <c r="B2871" s="11"/>
      <c r="C2871" s="11"/>
      <c r="D2871" s="11"/>
      <c r="E2871" s="11"/>
      <c r="F2871" s="11"/>
      <c r="G2871" s="11"/>
      <c r="H2871" s="11"/>
      <c r="I2871" s="11"/>
      <c r="J2871" s="11"/>
      <c r="K2871" s="11"/>
      <c r="L2871" s="11"/>
      <c r="M2871" s="11"/>
      <c r="N2871" s="11"/>
      <c r="O2871" s="11"/>
    </row>
    <row r="2872" spans="2:15" ht="11.25" x14ac:dyDescent="0.2">
      <c r="B2872" s="11"/>
      <c r="C2872" s="11"/>
      <c r="D2872" s="11"/>
      <c r="E2872" s="11"/>
      <c r="F2872" s="11"/>
      <c r="G2872" s="11"/>
      <c r="H2872" s="11"/>
      <c r="I2872" s="11"/>
      <c r="J2872" s="11"/>
      <c r="K2872" s="11"/>
      <c r="L2872" s="11"/>
      <c r="M2872" s="11"/>
      <c r="N2872" s="11"/>
      <c r="O2872" s="11"/>
    </row>
    <row r="2873" spans="2:15" ht="11.25" x14ac:dyDescent="0.2">
      <c r="B2873" s="11"/>
      <c r="C2873" s="11"/>
      <c r="D2873" s="11"/>
      <c r="E2873" s="11"/>
      <c r="F2873" s="11"/>
      <c r="G2873" s="11"/>
      <c r="H2873" s="11"/>
      <c r="I2873" s="11"/>
      <c r="J2873" s="11"/>
      <c r="K2873" s="11"/>
      <c r="L2873" s="11"/>
      <c r="M2873" s="11"/>
      <c r="N2873" s="11"/>
      <c r="O2873" s="11"/>
    </row>
    <row r="2874" spans="2:15" ht="11.25" x14ac:dyDescent="0.2">
      <c r="B2874" s="11"/>
      <c r="C2874" s="11"/>
      <c r="D2874" s="11"/>
      <c r="E2874" s="11"/>
      <c r="F2874" s="11"/>
      <c r="G2874" s="11"/>
      <c r="H2874" s="11"/>
      <c r="I2874" s="11"/>
      <c r="J2874" s="11"/>
      <c r="K2874" s="11"/>
      <c r="L2874" s="11"/>
      <c r="M2874" s="11"/>
      <c r="N2874" s="11"/>
      <c r="O2874" s="11"/>
    </row>
    <row r="2875" spans="2:15" ht="11.25" x14ac:dyDescent="0.2">
      <c r="B2875" s="11"/>
      <c r="C2875" s="11"/>
      <c r="D2875" s="11"/>
      <c r="E2875" s="11"/>
      <c r="F2875" s="11"/>
      <c r="G2875" s="11"/>
      <c r="H2875" s="11"/>
      <c r="I2875" s="11"/>
      <c r="J2875" s="11"/>
      <c r="K2875" s="11"/>
      <c r="L2875" s="11"/>
      <c r="M2875" s="11"/>
      <c r="N2875" s="11"/>
      <c r="O2875" s="11"/>
    </row>
    <row r="2876" spans="2:15" ht="11.25" x14ac:dyDescent="0.2">
      <c r="B2876" s="11"/>
      <c r="C2876" s="11"/>
      <c r="D2876" s="11"/>
      <c r="E2876" s="11"/>
      <c r="F2876" s="11"/>
      <c r="G2876" s="11"/>
      <c r="H2876" s="11"/>
      <c r="I2876" s="11"/>
      <c r="J2876" s="11"/>
      <c r="K2876" s="11"/>
      <c r="L2876" s="11"/>
      <c r="M2876" s="11"/>
      <c r="N2876" s="11"/>
      <c r="O2876" s="11"/>
    </row>
    <row r="2877" spans="2:15" ht="11.25" x14ac:dyDescent="0.2">
      <c r="B2877" s="11"/>
      <c r="C2877" s="11"/>
      <c r="D2877" s="11"/>
      <c r="E2877" s="11"/>
      <c r="F2877" s="11"/>
      <c r="G2877" s="11"/>
      <c r="H2877" s="11"/>
      <c r="I2877" s="11"/>
      <c r="J2877" s="11"/>
      <c r="K2877" s="11"/>
      <c r="L2877" s="11"/>
      <c r="M2877" s="11"/>
      <c r="N2877" s="11"/>
      <c r="O2877" s="11"/>
    </row>
    <row r="2878" spans="2:15" ht="11.25" x14ac:dyDescent="0.2">
      <c r="B2878" s="11"/>
      <c r="C2878" s="11"/>
      <c r="D2878" s="11"/>
      <c r="E2878" s="11"/>
      <c r="F2878" s="11"/>
      <c r="G2878" s="11"/>
      <c r="H2878" s="11"/>
      <c r="I2878" s="11"/>
      <c r="J2878" s="11"/>
      <c r="K2878" s="11"/>
      <c r="L2878" s="11"/>
      <c r="M2878" s="11"/>
      <c r="N2878" s="11"/>
      <c r="O2878" s="11"/>
    </row>
    <row r="2879" spans="2:15" ht="11.25" x14ac:dyDescent="0.2">
      <c r="B2879" s="11"/>
      <c r="C2879" s="11"/>
      <c r="D2879" s="11"/>
      <c r="E2879" s="11"/>
      <c r="F2879" s="11"/>
      <c r="G2879" s="11"/>
      <c r="H2879" s="11"/>
      <c r="I2879" s="11"/>
      <c r="J2879" s="11"/>
      <c r="K2879" s="11"/>
      <c r="L2879" s="11"/>
      <c r="M2879" s="11"/>
      <c r="N2879" s="11"/>
      <c r="O2879" s="11"/>
    </row>
    <row r="2880" spans="2:15" ht="11.25" x14ac:dyDescent="0.2">
      <c r="B2880" s="11"/>
      <c r="C2880" s="11"/>
      <c r="D2880" s="11"/>
      <c r="E2880" s="11"/>
      <c r="F2880" s="11"/>
      <c r="G2880" s="11"/>
      <c r="H2880" s="11"/>
      <c r="I2880" s="11"/>
      <c r="J2880" s="11"/>
      <c r="K2880" s="11"/>
      <c r="L2880" s="11"/>
      <c r="M2880" s="11"/>
      <c r="N2880" s="11"/>
      <c r="O2880" s="11"/>
    </row>
    <row r="2881" spans="2:15" ht="11.25" x14ac:dyDescent="0.2">
      <c r="B2881" s="11"/>
      <c r="C2881" s="11"/>
      <c r="D2881" s="11"/>
      <c r="E2881" s="11"/>
      <c r="F2881" s="11"/>
      <c r="G2881" s="11"/>
      <c r="H2881" s="11"/>
      <c r="I2881" s="11"/>
      <c r="J2881" s="11"/>
      <c r="K2881" s="11"/>
      <c r="L2881" s="11"/>
      <c r="M2881" s="11"/>
      <c r="N2881" s="11"/>
      <c r="O2881" s="11"/>
    </row>
    <row r="2882" spans="2:15" ht="11.25" x14ac:dyDescent="0.2">
      <c r="B2882" s="11"/>
      <c r="C2882" s="11"/>
      <c r="D2882" s="11"/>
      <c r="E2882" s="11"/>
      <c r="F2882" s="11"/>
      <c r="G2882" s="11"/>
      <c r="H2882" s="11"/>
      <c r="I2882" s="11"/>
      <c r="J2882" s="11"/>
      <c r="K2882" s="11"/>
      <c r="L2882" s="11"/>
      <c r="M2882" s="11"/>
      <c r="N2882" s="11"/>
      <c r="O2882" s="11"/>
    </row>
    <row r="2883" spans="2:15" ht="11.25" x14ac:dyDescent="0.2">
      <c r="B2883" s="11"/>
      <c r="C2883" s="11"/>
      <c r="D2883" s="11"/>
      <c r="E2883" s="11"/>
      <c r="F2883" s="11"/>
      <c r="G2883" s="11"/>
      <c r="H2883" s="11"/>
      <c r="I2883" s="11"/>
      <c r="J2883" s="11"/>
      <c r="K2883" s="11"/>
      <c r="L2883" s="11"/>
      <c r="M2883" s="11"/>
      <c r="N2883" s="11"/>
      <c r="O2883" s="11"/>
    </row>
    <row r="2884" spans="2:15" ht="11.25" x14ac:dyDescent="0.2">
      <c r="B2884" s="11"/>
      <c r="C2884" s="11"/>
      <c r="D2884" s="11"/>
      <c r="E2884" s="11"/>
      <c r="F2884" s="11"/>
      <c r="G2884" s="11"/>
      <c r="H2884" s="11"/>
      <c r="I2884" s="11"/>
      <c r="J2884" s="11"/>
      <c r="K2884" s="11"/>
      <c r="L2884" s="11"/>
      <c r="M2884" s="11"/>
      <c r="N2884" s="11"/>
      <c r="O2884" s="11"/>
    </row>
    <row r="2885" spans="2:15" ht="11.25" x14ac:dyDescent="0.2">
      <c r="B2885" s="11"/>
      <c r="C2885" s="11"/>
      <c r="D2885" s="11"/>
      <c r="E2885" s="11"/>
      <c r="F2885" s="11"/>
      <c r="G2885" s="11"/>
      <c r="H2885" s="11"/>
      <c r="I2885" s="11"/>
      <c r="J2885" s="11"/>
      <c r="K2885" s="11"/>
      <c r="L2885" s="11"/>
      <c r="M2885" s="11"/>
      <c r="N2885" s="11"/>
      <c r="O2885" s="11"/>
    </row>
    <row r="2886" spans="2:15" ht="11.25" x14ac:dyDescent="0.2">
      <c r="B2886" s="11"/>
      <c r="C2886" s="11"/>
      <c r="D2886" s="11"/>
      <c r="E2886" s="11"/>
      <c r="F2886" s="11"/>
      <c r="G2886" s="11"/>
      <c r="H2886" s="11"/>
      <c r="I2886" s="11"/>
      <c r="J2886" s="11"/>
      <c r="K2886" s="11"/>
      <c r="L2886" s="11"/>
      <c r="M2886" s="11"/>
      <c r="N2886" s="11"/>
      <c r="O2886" s="11"/>
    </row>
    <row r="2887" spans="2:15" ht="11.25" x14ac:dyDescent="0.2">
      <c r="B2887" s="11"/>
      <c r="C2887" s="11"/>
      <c r="D2887" s="11"/>
      <c r="E2887" s="11"/>
      <c r="F2887" s="11"/>
      <c r="G2887" s="11"/>
      <c r="H2887" s="11"/>
      <c r="I2887" s="11"/>
      <c r="J2887" s="11"/>
      <c r="K2887" s="11"/>
      <c r="L2887" s="11"/>
      <c r="M2887" s="11"/>
      <c r="N2887" s="11"/>
      <c r="O2887" s="11"/>
    </row>
    <row r="2888" spans="2:15" ht="11.25" x14ac:dyDescent="0.2">
      <c r="B2888" s="11"/>
      <c r="C2888" s="11"/>
      <c r="D2888" s="11"/>
      <c r="E2888" s="11"/>
      <c r="F2888" s="11"/>
      <c r="G2888" s="11"/>
      <c r="H2888" s="11"/>
      <c r="I2888" s="11"/>
      <c r="J2888" s="11"/>
      <c r="K2888" s="11"/>
      <c r="L2888" s="11"/>
      <c r="M2888" s="11"/>
      <c r="N2888" s="11"/>
      <c r="O2888" s="11"/>
    </row>
    <row r="2889" spans="2:15" ht="11.25" x14ac:dyDescent="0.2">
      <c r="B2889" s="11"/>
      <c r="C2889" s="11"/>
      <c r="D2889" s="11"/>
      <c r="E2889" s="11"/>
      <c r="F2889" s="11"/>
      <c r="G2889" s="11"/>
      <c r="H2889" s="11"/>
      <c r="I2889" s="11"/>
      <c r="J2889" s="11"/>
      <c r="K2889" s="11"/>
      <c r="L2889" s="11"/>
      <c r="M2889" s="11"/>
      <c r="N2889" s="11"/>
      <c r="O2889" s="11"/>
    </row>
    <row r="2890" spans="2:15" ht="11.25" x14ac:dyDescent="0.2">
      <c r="B2890" s="11"/>
      <c r="C2890" s="11"/>
      <c r="D2890" s="11"/>
      <c r="E2890" s="11"/>
      <c r="F2890" s="11"/>
      <c r="G2890" s="11"/>
      <c r="H2890" s="11"/>
      <c r="I2890" s="11"/>
      <c r="J2890" s="11"/>
      <c r="K2890" s="11"/>
      <c r="L2890" s="11"/>
      <c r="M2890" s="11"/>
      <c r="N2890" s="11"/>
      <c r="O2890" s="11"/>
    </row>
    <row r="2891" spans="2:15" ht="11.25" x14ac:dyDescent="0.2">
      <c r="B2891" s="11"/>
      <c r="C2891" s="11"/>
      <c r="D2891" s="11"/>
      <c r="E2891" s="11"/>
      <c r="F2891" s="11"/>
      <c r="G2891" s="11"/>
      <c r="H2891" s="11"/>
      <c r="I2891" s="11"/>
      <c r="J2891" s="11"/>
      <c r="K2891" s="11"/>
      <c r="L2891" s="11"/>
      <c r="M2891" s="11"/>
      <c r="N2891" s="11"/>
      <c r="O2891" s="11"/>
    </row>
    <row r="2892" spans="2:15" ht="11.25" x14ac:dyDescent="0.2">
      <c r="B2892" s="11"/>
      <c r="C2892" s="11"/>
      <c r="D2892" s="11"/>
      <c r="E2892" s="11"/>
      <c r="F2892" s="11"/>
      <c r="G2892" s="11"/>
      <c r="H2892" s="11"/>
      <c r="I2892" s="11"/>
      <c r="J2892" s="11"/>
      <c r="K2892" s="11"/>
      <c r="L2892" s="11"/>
      <c r="M2892" s="11"/>
      <c r="N2892" s="11"/>
      <c r="O2892" s="11"/>
    </row>
    <row r="2893" spans="2:15" ht="11.25" x14ac:dyDescent="0.2">
      <c r="B2893" s="11"/>
      <c r="C2893" s="11"/>
      <c r="D2893" s="11"/>
      <c r="E2893" s="11"/>
      <c r="F2893" s="11"/>
      <c r="G2893" s="11"/>
      <c r="H2893" s="11"/>
      <c r="I2893" s="11"/>
      <c r="J2893" s="11"/>
      <c r="K2893" s="11"/>
      <c r="L2893" s="11"/>
      <c r="M2893" s="11"/>
      <c r="N2893" s="11"/>
      <c r="O2893" s="11"/>
    </row>
    <row r="2894" spans="2:15" ht="11.25" x14ac:dyDescent="0.2">
      <c r="B2894" s="11"/>
      <c r="C2894" s="11"/>
      <c r="D2894" s="11"/>
      <c r="E2894" s="11"/>
      <c r="F2894" s="11"/>
      <c r="G2894" s="11"/>
      <c r="H2894" s="11"/>
      <c r="I2894" s="11"/>
      <c r="J2894" s="11"/>
      <c r="K2894" s="11"/>
      <c r="L2894" s="11"/>
      <c r="M2894" s="11"/>
      <c r="N2894" s="11"/>
      <c r="O2894" s="11"/>
    </row>
    <row r="2895" spans="2:15" ht="11.25" x14ac:dyDescent="0.2">
      <c r="B2895" s="11"/>
      <c r="C2895" s="11"/>
      <c r="D2895" s="11"/>
      <c r="E2895" s="11"/>
      <c r="F2895" s="11"/>
      <c r="G2895" s="11"/>
      <c r="H2895" s="11"/>
      <c r="I2895" s="11"/>
      <c r="J2895" s="11"/>
      <c r="K2895" s="11"/>
      <c r="L2895" s="11"/>
      <c r="M2895" s="11"/>
      <c r="N2895" s="11"/>
      <c r="O2895" s="11"/>
    </row>
    <row r="2896" spans="2:15" ht="11.25" x14ac:dyDescent="0.2">
      <c r="B2896" s="11"/>
      <c r="C2896" s="11"/>
      <c r="D2896" s="11"/>
      <c r="E2896" s="11"/>
      <c r="F2896" s="11"/>
      <c r="G2896" s="11"/>
      <c r="H2896" s="11"/>
      <c r="I2896" s="11"/>
      <c r="J2896" s="11"/>
      <c r="K2896" s="11"/>
      <c r="L2896" s="11"/>
      <c r="M2896" s="11"/>
      <c r="N2896" s="11"/>
      <c r="O2896" s="11"/>
    </row>
    <row r="2897" spans="2:15" ht="11.25" x14ac:dyDescent="0.2">
      <c r="B2897" s="11"/>
      <c r="C2897" s="11"/>
      <c r="D2897" s="11"/>
      <c r="E2897" s="11"/>
      <c r="F2897" s="11"/>
      <c r="G2897" s="11"/>
      <c r="H2897" s="11"/>
      <c r="I2897" s="11"/>
      <c r="J2897" s="11"/>
      <c r="K2897" s="11"/>
      <c r="L2897" s="11"/>
      <c r="M2897" s="11"/>
      <c r="N2897" s="11"/>
      <c r="O2897" s="11"/>
    </row>
    <row r="2898" spans="2:15" ht="11.25" x14ac:dyDescent="0.2">
      <c r="B2898" s="11"/>
      <c r="C2898" s="11"/>
      <c r="D2898" s="11"/>
      <c r="E2898" s="11"/>
      <c r="F2898" s="11"/>
      <c r="G2898" s="11"/>
      <c r="H2898" s="11"/>
      <c r="I2898" s="11"/>
      <c r="J2898" s="11"/>
      <c r="K2898" s="11"/>
      <c r="L2898" s="11"/>
      <c r="M2898" s="11"/>
      <c r="N2898" s="11"/>
      <c r="O2898" s="11"/>
    </row>
    <row r="2899" spans="2:15" ht="11.25" x14ac:dyDescent="0.2">
      <c r="B2899" s="11"/>
      <c r="C2899" s="11"/>
      <c r="D2899" s="11"/>
      <c r="E2899" s="11"/>
      <c r="F2899" s="11"/>
      <c r="G2899" s="11"/>
      <c r="H2899" s="11"/>
      <c r="I2899" s="11"/>
      <c r="J2899" s="11"/>
      <c r="K2899" s="11"/>
      <c r="L2899" s="11"/>
      <c r="M2899" s="11"/>
      <c r="N2899" s="11"/>
      <c r="O2899" s="11"/>
    </row>
    <row r="2900" spans="2:15" ht="11.25" x14ac:dyDescent="0.2">
      <c r="B2900" s="11"/>
      <c r="C2900" s="11"/>
      <c r="D2900" s="11"/>
      <c r="E2900" s="11"/>
      <c r="F2900" s="11"/>
      <c r="G2900" s="11"/>
      <c r="H2900" s="11"/>
      <c r="I2900" s="11"/>
      <c r="J2900" s="11"/>
      <c r="K2900" s="11"/>
      <c r="L2900" s="11"/>
      <c r="M2900" s="11"/>
      <c r="N2900" s="11"/>
      <c r="O2900" s="11"/>
    </row>
    <row r="2901" spans="2:15" ht="11.25" x14ac:dyDescent="0.2">
      <c r="B2901" s="11"/>
      <c r="C2901" s="11"/>
      <c r="D2901" s="11"/>
      <c r="E2901" s="11"/>
      <c r="F2901" s="11"/>
      <c r="G2901" s="11"/>
      <c r="H2901" s="11"/>
      <c r="I2901" s="11"/>
      <c r="J2901" s="11"/>
      <c r="K2901" s="11"/>
      <c r="L2901" s="11"/>
      <c r="M2901" s="11"/>
      <c r="N2901" s="11"/>
      <c r="O2901" s="11"/>
    </row>
    <row r="2902" spans="2:15" ht="11.25" x14ac:dyDescent="0.2">
      <c r="B2902" s="11"/>
      <c r="C2902" s="11"/>
      <c r="D2902" s="11"/>
      <c r="E2902" s="11"/>
      <c r="F2902" s="11"/>
      <c r="G2902" s="11"/>
      <c r="H2902" s="11"/>
      <c r="I2902" s="11"/>
      <c r="J2902" s="11"/>
      <c r="K2902" s="11"/>
      <c r="L2902" s="11"/>
      <c r="M2902" s="11"/>
      <c r="N2902" s="11"/>
      <c r="O2902" s="11"/>
    </row>
    <row r="2903" spans="2:15" ht="11.25" x14ac:dyDescent="0.2">
      <c r="B2903" s="11"/>
      <c r="C2903" s="11"/>
      <c r="D2903" s="11"/>
      <c r="E2903" s="11"/>
      <c r="F2903" s="11"/>
      <c r="G2903" s="11"/>
      <c r="H2903" s="11"/>
      <c r="I2903" s="11"/>
      <c r="J2903" s="11"/>
      <c r="K2903" s="11"/>
      <c r="L2903" s="11"/>
      <c r="M2903" s="11"/>
      <c r="N2903" s="11"/>
      <c r="O2903" s="11"/>
    </row>
    <row r="2904" spans="2:15" ht="11.25" x14ac:dyDescent="0.2">
      <c r="B2904" s="11"/>
      <c r="C2904" s="11"/>
      <c r="D2904" s="11"/>
      <c r="E2904" s="11"/>
      <c r="F2904" s="11"/>
      <c r="G2904" s="11"/>
      <c r="H2904" s="11"/>
      <c r="I2904" s="11"/>
      <c r="J2904" s="11"/>
      <c r="K2904" s="11"/>
      <c r="L2904" s="11"/>
      <c r="M2904" s="11"/>
      <c r="N2904" s="11"/>
      <c r="O2904" s="11"/>
    </row>
    <row r="2905" spans="2:15" ht="11.25" x14ac:dyDescent="0.2">
      <c r="B2905" s="11"/>
      <c r="C2905" s="11"/>
      <c r="D2905" s="11"/>
      <c r="E2905" s="11"/>
      <c r="F2905" s="11"/>
      <c r="G2905" s="11"/>
      <c r="H2905" s="11"/>
      <c r="I2905" s="11"/>
      <c r="J2905" s="11"/>
      <c r="K2905" s="11"/>
      <c r="L2905" s="11"/>
      <c r="M2905" s="11"/>
      <c r="N2905" s="11"/>
      <c r="O2905" s="11"/>
    </row>
    <row r="2906" spans="2:15" ht="11.25" x14ac:dyDescent="0.2">
      <c r="B2906" s="11"/>
      <c r="C2906" s="11"/>
      <c r="D2906" s="11"/>
      <c r="E2906" s="11"/>
      <c r="F2906" s="11"/>
      <c r="G2906" s="11"/>
      <c r="H2906" s="11"/>
      <c r="I2906" s="11"/>
      <c r="J2906" s="11"/>
      <c r="K2906" s="11"/>
      <c r="L2906" s="11"/>
      <c r="M2906" s="11"/>
      <c r="N2906" s="11"/>
      <c r="O2906" s="11"/>
    </row>
    <row r="2907" spans="2:15" ht="11.25" x14ac:dyDescent="0.2">
      <c r="B2907" s="11"/>
      <c r="C2907" s="11"/>
      <c r="D2907" s="11"/>
      <c r="E2907" s="11"/>
      <c r="F2907" s="11"/>
      <c r="G2907" s="11"/>
      <c r="H2907" s="11"/>
      <c r="I2907" s="11"/>
      <c r="J2907" s="11"/>
      <c r="K2907" s="11"/>
      <c r="L2907" s="11"/>
      <c r="M2907" s="11"/>
      <c r="N2907" s="11"/>
      <c r="O2907" s="11"/>
    </row>
    <row r="2908" spans="2:15" ht="11.25" x14ac:dyDescent="0.2">
      <c r="B2908" s="11"/>
      <c r="C2908" s="11"/>
      <c r="D2908" s="11"/>
      <c r="E2908" s="11"/>
      <c r="F2908" s="11"/>
      <c r="G2908" s="11"/>
      <c r="H2908" s="11"/>
      <c r="I2908" s="11"/>
      <c r="J2908" s="11"/>
      <c r="K2908" s="11"/>
      <c r="L2908" s="11"/>
      <c r="M2908" s="11"/>
      <c r="N2908" s="11"/>
      <c r="O2908" s="11"/>
    </row>
    <row r="2909" spans="2:15" ht="11.25" x14ac:dyDescent="0.2">
      <c r="B2909" s="11"/>
      <c r="C2909" s="11"/>
      <c r="D2909" s="11"/>
      <c r="E2909" s="11"/>
      <c r="F2909" s="11"/>
      <c r="G2909" s="11"/>
      <c r="H2909" s="11"/>
      <c r="I2909" s="11"/>
      <c r="J2909" s="11"/>
      <c r="K2909" s="11"/>
      <c r="L2909" s="11"/>
      <c r="M2909" s="11"/>
      <c r="N2909" s="11"/>
      <c r="O2909" s="11"/>
    </row>
    <row r="2910" spans="2:15" ht="11.25" x14ac:dyDescent="0.2">
      <c r="B2910" s="11"/>
      <c r="C2910" s="11"/>
      <c r="D2910" s="11"/>
      <c r="E2910" s="11"/>
      <c r="F2910" s="11"/>
      <c r="G2910" s="11"/>
      <c r="H2910" s="11"/>
      <c r="I2910" s="11"/>
      <c r="J2910" s="11"/>
      <c r="K2910" s="11"/>
      <c r="L2910" s="11"/>
      <c r="M2910" s="11"/>
      <c r="N2910" s="11"/>
      <c r="O2910" s="11"/>
    </row>
    <row r="2911" spans="2:15" ht="11.25" x14ac:dyDescent="0.2">
      <c r="B2911" s="11"/>
      <c r="C2911" s="11"/>
      <c r="D2911" s="11"/>
      <c r="E2911" s="11"/>
      <c r="F2911" s="11"/>
      <c r="G2911" s="11"/>
      <c r="H2911" s="11"/>
      <c r="I2911" s="11"/>
      <c r="J2911" s="11"/>
      <c r="K2911" s="11"/>
      <c r="L2911" s="11"/>
      <c r="M2911" s="11"/>
      <c r="N2911" s="11"/>
      <c r="O2911" s="11"/>
    </row>
    <row r="2912" spans="2:15" ht="11.25" x14ac:dyDescent="0.2">
      <c r="B2912" s="11"/>
      <c r="C2912" s="11"/>
      <c r="D2912" s="11"/>
      <c r="E2912" s="11"/>
      <c r="F2912" s="11"/>
      <c r="G2912" s="11"/>
      <c r="H2912" s="11"/>
      <c r="I2912" s="11"/>
      <c r="J2912" s="11"/>
      <c r="K2912" s="11"/>
      <c r="L2912" s="11"/>
      <c r="M2912" s="11"/>
      <c r="N2912" s="11"/>
      <c r="O2912" s="11"/>
    </row>
    <row r="2913" spans="2:15" ht="11.25" x14ac:dyDescent="0.2">
      <c r="B2913" s="11"/>
      <c r="C2913" s="11"/>
      <c r="D2913" s="11"/>
      <c r="E2913" s="11"/>
      <c r="F2913" s="11"/>
      <c r="G2913" s="11"/>
      <c r="H2913" s="11"/>
      <c r="I2913" s="11"/>
      <c r="J2913" s="11"/>
      <c r="K2913" s="11"/>
      <c r="L2913" s="11"/>
      <c r="M2913" s="11"/>
      <c r="N2913" s="11"/>
      <c r="O2913" s="11"/>
    </row>
    <row r="2914" spans="2:15" ht="11.25" x14ac:dyDescent="0.2">
      <c r="B2914" s="11"/>
      <c r="C2914" s="11"/>
      <c r="D2914" s="11"/>
      <c r="E2914" s="11"/>
      <c r="F2914" s="11"/>
      <c r="G2914" s="11"/>
      <c r="H2914" s="11"/>
      <c r="I2914" s="11"/>
      <c r="J2914" s="11"/>
      <c r="K2914" s="11"/>
      <c r="L2914" s="11"/>
      <c r="M2914" s="11"/>
      <c r="N2914" s="11"/>
      <c r="O2914" s="11"/>
    </row>
    <row r="2915" spans="2:15" ht="11.25" x14ac:dyDescent="0.2">
      <c r="B2915" s="11"/>
      <c r="C2915" s="11"/>
      <c r="D2915" s="11"/>
      <c r="E2915" s="11"/>
      <c r="F2915" s="11"/>
      <c r="G2915" s="11"/>
      <c r="H2915" s="11"/>
      <c r="I2915" s="11"/>
      <c r="J2915" s="11"/>
      <c r="K2915" s="11"/>
      <c r="L2915" s="11"/>
      <c r="M2915" s="11"/>
      <c r="N2915" s="11"/>
      <c r="O2915" s="11"/>
    </row>
    <row r="2916" spans="2:15" ht="11.25" x14ac:dyDescent="0.2">
      <c r="B2916" s="11"/>
      <c r="C2916" s="11"/>
      <c r="D2916" s="11"/>
      <c r="E2916" s="11"/>
      <c r="F2916" s="11"/>
      <c r="G2916" s="11"/>
      <c r="H2916" s="11"/>
      <c r="I2916" s="11"/>
      <c r="J2916" s="11"/>
      <c r="K2916" s="11"/>
      <c r="L2916" s="11"/>
      <c r="M2916" s="11"/>
      <c r="N2916" s="11"/>
      <c r="O2916" s="11"/>
    </row>
    <row r="2917" spans="2:15" ht="11.25" x14ac:dyDescent="0.2">
      <c r="B2917" s="11"/>
      <c r="C2917" s="11"/>
      <c r="D2917" s="11"/>
      <c r="E2917" s="11"/>
      <c r="F2917" s="11"/>
      <c r="G2917" s="11"/>
      <c r="H2917" s="11"/>
      <c r="I2917" s="11"/>
      <c r="J2917" s="11"/>
      <c r="K2917" s="11"/>
      <c r="L2917" s="11"/>
      <c r="M2917" s="11"/>
      <c r="N2917" s="11"/>
      <c r="O2917" s="11"/>
    </row>
    <row r="2918" spans="2:15" ht="11.25" x14ac:dyDescent="0.2">
      <c r="B2918" s="11"/>
      <c r="C2918" s="11"/>
      <c r="D2918" s="11"/>
      <c r="E2918" s="11"/>
      <c r="F2918" s="11"/>
      <c r="G2918" s="11"/>
      <c r="H2918" s="11"/>
      <c r="I2918" s="11"/>
      <c r="J2918" s="11"/>
      <c r="K2918" s="11"/>
      <c r="L2918" s="11"/>
      <c r="M2918" s="11"/>
      <c r="N2918" s="11"/>
      <c r="O2918" s="11"/>
    </row>
    <row r="2919" spans="2:15" ht="11.25" x14ac:dyDescent="0.2">
      <c r="B2919" s="11"/>
      <c r="C2919" s="11"/>
      <c r="D2919" s="11"/>
      <c r="E2919" s="11"/>
      <c r="F2919" s="11"/>
      <c r="G2919" s="11"/>
      <c r="H2919" s="11"/>
      <c r="I2919" s="11"/>
      <c r="J2919" s="11"/>
      <c r="K2919" s="11"/>
      <c r="L2919" s="11"/>
      <c r="M2919" s="11"/>
      <c r="N2919" s="11"/>
      <c r="O2919" s="11"/>
    </row>
    <row r="2920" spans="2:15" ht="11.25" x14ac:dyDescent="0.2">
      <c r="B2920" s="11"/>
      <c r="C2920" s="11"/>
      <c r="D2920" s="11"/>
      <c r="E2920" s="11"/>
      <c r="F2920" s="11"/>
      <c r="G2920" s="11"/>
      <c r="H2920" s="11"/>
      <c r="I2920" s="11"/>
      <c r="J2920" s="11"/>
      <c r="K2920" s="11"/>
      <c r="L2920" s="11"/>
      <c r="M2920" s="11"/>
      <c r="N2920" s="11"/>
      <c r="O2920" s="11"/>
    </row>
    <row r="2921" spans="2:15" ht="11.25" x14ac:dyDescent="0.2">
      <c r="B2921" s="11"/>
      <c r="C2921" s="11"/>
      <c r="D2921" s="11"/>
      <c r="E2921" s="11"/>
      <c r="F2921" s="11"/>
      <c r="G2921" s="11"/>
      <c r="H2921" s="11"/>
      <c r="I2921" s="11"/>
      <c r="J2921" s="11"/>
      <c r="K2921" s="11"/>
      <c r="L2921" s="11"/>
      <c r="M2921" s="11"/>
      <c r="N2921" s="11"/>
      <c r="O2921" s="11"/>
    </row>
    <row r="2922" spans="2:15" ht="11.25" x14ac:dyDescent="0.2">
      <c r="B2922" s="11"/>
      <c r="C2922" s="11"/>
      <c r="D2922" s="11"/>
      <c r="E2922" s="11"/>
      <c r="F2922" s="11"/>
      <c r="G2922" s="11"/>
      <c r="H2922" s="11"/>
      <c r="I2922" s="11"/>
      <c r="J2922" s="11"/>
      <c r="K2922" s="11"/>
      <c r="L2922" s="11"/>
      <c r="M2922" s="11"/>
      <c r="N2922" s="11"/>
      <c r="O2922" s="11"/>
    </row>
    <row r="2923" spans="2:15" ht="11.25" x14ac:dyDescent="0.2">
      <c r="B2923" s="11"/>
      <c r="C2923" s="11"/>
      <c r="D2923" s="11"/>
      <c r="E2923" s="11"/>
      <c r="F2923" s="11"/>
      <c r="G2923" s="11"/>
      <c r="H2923" s="11"/>
      <c r="I2923" s="11"/>
      <c r="J2923" s="11"/>
      <c r="K2923" s="11"/>
      <c r="L2923" s="11"/>
      <c r="M2923" s="11"/>
      <c r="N2923" s="11"/>
      <c r="O2923" s="11"/>
    </row>
    <row r="2924" spans="2:15" ht="11.25" x14ac:dyDescent="0.2">
      <c r="B2924" s="11"/>
      <c r="C2924" s="11"/>
      <c r="D2924" s="11"/>
      <c r="E2924" s="11"/>
      <c r="F2924" s="11"/>
      <c r="G2924" s="11"/>
      <c r="H2924" s="11"/>
      <c r="I2924" s="11"/>
      <c r="J2924" s="11"/>
      <c r="K2924" s="11"/>
      <c r="L2924" s="11"/>
      <c r="M2924" s="11"/>
      <c r="N2924" s="11"/>
      <c r="O2924" s="11"/>
    </row>
    <row r="2925" spans="2:15" ht="11.25" x14ac:dyDescent="0.2">
      <c r="B2925" s="11"/>
      <c r="C2925" s="11"/>
      <c r="D2925" s="11"/>
      <c r="E2925" s="11"/>
      <c r="F2925" s="11"/>
      <c r="G2925" s="11"/>
      <c r="H2925" s="11"/>
      <c r="I2925" s="11"/>
      <c r="J2925" s="11"/>
      <c r="K2925" s="11"/>
      <c r="L2925" s="11"/>
      <c r="M2925" s="11"/>
      <c r="N2925" s="11"/>
      <c r="O2925" s="11"/>
    </row>
    <row r="2926" spans="2:15" ht="11.25" x14ac:dyDescent="0.2">
      <c r="B2926" s="11"/>
      <c r="C2926" s="11"/>
      <c r="D2926" s="11"/>
      <c r="E2926" s="11"/>
      <c r="F2926" s="11"/>
      <c r="G2926" s="11"/>
      <c r="H2926" s="11"/>
      <c r="I2926" s="11"/>
      <c r="J2926" s="11"/>
      <c r="K2926" s="11"/>
      <c r="L2926" s="11"/>
      <c r="M2926" s="11"/>
      <c r="N2926" s="11"/>
      <c r="O2926" s="11"/>
    </row>
    <row r="2927" spans="2:15" ht="11.25" x14ac:dyDescent="0.2">
      <c r="B2927" s="11"/>
      <c r="C2927" s="11"/>
      <c r="D2927" s="11"/>
      <c r="E2927" s="11"/>
      <c r="F2927" s="11"/>
      <c r="G2927" s="11"/>
      <c r="H2927" s="11"/>
      <c r="I2927" s="11"/>
      <c r="J2927" s="11"/>
      <c r="K2927" s="11"/>
      <c r="L2927" s="11"/>
      <c r="M2927" s="11"/>
      <c r="N2927" s="11"/>
      <c r="O2927" s="11"/>
    </row>
    <row r="2928" spans="2:15" ht="11.25" x14ac:dyDescent="0.2">
      <c r="B2928" s="11"/>
      <c r="C2928" s="11"/>
      <c r="D2928" s="11"/>
      <c r="E2928" s="11"/>
      <c r="F2928" s="11"/>
      <c r="G2928" s="11"/>
      <c r="H2928" s="11"/>
      <c r="I2928" s="11"/>
      <c r="J2928" s="11"/>
      <c r="K2928" s="11"/>
      <c r="L2928" s="11"/>
      <c r="M2928" s="11"/>
      <c r="N2928" s="11"/>
      <c r="O2928" s="11"/>
    </row>
    <row r="2929" spans="2:15" ht="11.25" x14ac:dyDescent="0.2">
      <c r="B2929" s="11"/>
      <c r="C2929" s="11"/>
      <c r="D2929" s="11"/>
      <c r="E2929" s="11"/>
      <c r="F2929" s="11"/>
      <c r="G2929" s="11"/>
      <c r="H2929" s="11"/>
      <c r="I2929" s="11"/>
      <c r="J2929" s="11"/>
      <c r="K2929" s="11"/>
      <c r="L2929" s="11"/>
      <c r="M2929" s="11"/>
      <c r="N2929" s="11"/>
      <c r="O2929" s="11"/>
    </row>
    <row r="2930" spans="2:15" ht="11.25" x14ac:dyDescent="0.2">
      <c r="B2930" s="11"/>
      <c r="C2930" s="11"/>
      <c r="D2930" s="11"/>
      <c r="E2930" s="11"/>
      <c r="F2930" s="11"/>
      <c r="G2930" s="11"/>
      <c r="H2930" s="11"/>
      <c r="I2930" s="11"/>
      <c r="J2930" s="11"/>
      <c r="K2930" s="11"/>
      <c r="L2930" s="11"/>
      <c r="M2930" s="11"/>
      <c r="N2930" s="11"/>
      <c r="O2930" s="11"/>
    </row>
    <row r="2931" spans="2:15" ht="11.25" x14ac:dyDescent="0.2">
      <c r="B2931" s="11"/>
      <c r="C2931" s="11"/>
      <c r="D2931" s="11"/>
      <c r="E2931" s="11"/>
      <c r="F2931" s="11"/>
      <c r="G2931" s="11"/>
      <c r="H2931" s="11"/>
      <c r="I2931" s="11"/>
      <c r="J2931" s="11"/>
      <c r="K2931" s="11"/>
      <c r="L2931" s="11"/>
      <c r="M2931" s="11"/>
      <c r="N2931" s="11"/>
      <c r="O2931" s="11"/>
    </row>
    <row r="2932" spans="2:15" ht="11.25" x14ac:dyDescent="0.2">
      <c r="B2932" s="11"/>
      <c r="C2932" s="11"/>
      <c r="D2932" s="11"/>
      <c r="E2932" s="11"/>
      <c r="F2932" s="11"/>
      <c r="G2932" s="11"/>
      <c r="H2932" s="11"/>
      <c r="I2932" s="11"/>
      <c r="J2932" s="11"/>
      <c r="K2932" s="11"/>
      <c r="L2932" s="11"/>
      <c r="M2932" s="11"/>
      <c r="N2932" s="11"/>
      <c r="O2932" s="11"/>
    </row>
    <row r="2933" spans="2:15" ht="11.25" x14ac:dyDescent="0.2">
      <c r="B2933" s="11"/>
      <c r="C2933" s="11"/>
      <c r="D2933" s="11"/>
      <c r="E2933" s="11"/>
      <c r="F2933" s="11"/>
      <c r="G2933" s="11"/>
      <c r="H2933" s="11"/>
      <c r="I2933" s="11"/>
      <c r="J2933" s="11"/>
      <c r="K2933" s="11"/>
      <c r="L2933" s="11"/>
      <c r="M2933" s="11"/>
      <c r="N2933" s="11"/>
      <c r="O2933" s="11"/>
    </row>
    <row r="2934" spans="2:15" ht="11.25" x14ac:dyDescent="0.2">
      <c r="B2934" s="11"/>
      <c r="C2934" s="11"/>
      <c r="D2934" s="11"/>
      <c r="E2934" s="11"/>
      <c r="F2934" s="11"/>
      <c r="G2934" s="11"/>
      <c r="H2934" s="11"/>
      <c r="I2934" s="11"/>
      <c r="J2934" s="11"/>
      <c r="K2934" s="11"/>
      <c r="L2934" s="11"/>
      <c r="M2934" s="11"/>
      <c r="N2934" s="11"/>
      <c r="O2934" s="11"/>
    </row>
    <row r="2935" spans="2:15" ht="11.25" x14ac:dyDescent="0.2">
      <c r="B2935" s="11"/>
      <c r="C2935" s="11"/>
      <c r="D2935" s="11"/>
      <c r="E2935" s="11"/>
      <c r="F2935" s="11"/>
      <c r="G2935" s="11"/>
      <c r="H2935" s="11"/>
      <c r="I2935" s="11"/>
      <c r="J2935" s="11"/>
      <c r="K2935" s="11"/>
      <c r="L2935" s="11"/>
      <c r="M2935" s="11"/>
      <c r="N2935" s="11"/>
      <c r="O2935" s="11"/>
    </row>
    <row r="2936" spans="2:15" ht="11.25" x14ac:dyDescent="0.2">
      <c r="B2936" s="11"/>
      <c r="C2936" s="11"/>
      <c r="D2936" s="11"/>
      <c r="E2936" s="11"/>
      <c r="F2936" s="11"/>
      <c r="G2936" s="11"/>
      <c r="H2936" s="11"/>
      <c r="I2936" s="11"/>
      <c r="J2936" s="11"/>
      <c r="K2936" s="11"/>
      <c r="L2936" s="11"/>
      <c r="M2936" s="11"/>
      <c r="N2936" s="11"/>
      <c r="O2936" s="11"/>
    </row>
    <row r="2937" spans="2:15" ht="11.25" x14ac:dyDescent="0.2">
      <c r="B2937" s="11"/>
      <c r="C2937" s="11"/>
      <c r="D2937" s="11"/>
      <c r="E2937" s="11"/>
      <c r="F2937" s="11"/>
      <c r="G2937" s="11"/>
      <c r="H2937" s="11"/>
      <c r="I2937" s="11"/>
      <c r="J2937" s="11"/>
      <c r="K2937" s="11"/>
      <c r="L2937" s="11"/>
      <c r="M2937" s="11"/>
      <c r="N2937" s="11"/>
      <c r="O2937" s="11"/>
    </row>
    <row r="2938" spans="2:15" ht="11.25" x14ac:dyDescent="0.2">
      <c r="B2938" s="11"/>
      <c r="C2938" s="11"/>
      <c r="D2938" s="11"/>
      <c r="E2938" s="11"/>
      <c r="F2938" s="11"/>
      <c r="G2938" s="11"/>
      <c r="H2938" s="11"/>
      <c r="I2938" s="11"/>
      <c r="J2938" s="11"/>
      <c r="K2938" s="11"/>
      <c r="L2938" s="11"/>
      <c r="M2938" s="11"/>
      <c r="N2938" s="11"/>
      <c r="O2938" s="11"/>
    </row>
    <row r="2939" spans="2:15" ht="11.25" x14ac:dyDescent="0.2">
      <c r="B2939" s="11"/>
      <c r="C2939" s="11"/>
      <c r="D2939" s="11"/>
      <c r="E2939" s="11"/>
      <c r="F2939" s="11"/>
      <c r="G2939" s="11"/>
      <c r="H2939" s="11"/>
      <c r="I2939" s="11"/>
      <c r="J2939" s="11"/>
      <c r="K2939" s="11"/>
      <c r="L2939" s="11"/>
      <c r="M2939" s="11"/>
      <c r="N2939" s="11"/>
      <c r="O2939" s="11"/>
    </row>
    <row r="2940" spans="2:15" ht="11.25" x14ac:dyDescent="0.2">
      <c r="B2940" s="11"/>
      <c r="C2940" s="11"/>
      <c r="D2940" s="11"/>
      <c r="E2940" s="11"/>
      <c r="F2940" s="11"/>
      <c r="G2940" s="11"/>
      <c r="H2940" s="11"/>
      <c r="I2940" s="11"/>
      <c r="J2940" s="11"/>
      <c r="K2940" s="11"/>
      <c r="L2940" s="11"/>
      <c r="M2940" s="11"/>
      <c r="N2940" s="11"/>
      <c r="O2940" s="11"/>
    </row>
    <row r="2941" spans="2:15" ht="11.25" x14ac:dyDescent="0.2">
      <c r="B2941" s="11"/>
      <c r="C2941" s="11"/>
      <c r="D2941" s="11"/>
      <c r="E2941" s="11"/>
      <c r="F2941" s="11"/>
      <c r="G2941" s="11"/>
      <c r="H2941" s="11"/>
      <c r="I2941" s="11"/>
      <c r="J2941" s="11"/>
      <c r="K2941" s="11"/>
      <c r="L2941" s="11"/>
      <c r="M2941" s="11"/>
      <c r="N2941" s="11"/>
      <c r="O2941" s="11"/>
    </row>
    <row r="2942" spans="2:15" ht="11.25" x14ac:dyDescent="0.2">
      <c r="B2942" s="11"/>
      <c r="C2942" s="11"/>
      <c r="D2942" s="11"/>
      <c r="E2942" s="11"/>
      <c r="F2942" s="11"/>
      <c r="G2942" s="11"/>
      <c r="H2942" s="11"/>
      <c r="I2942" s="11"/>
      <c r="J2942" s="11"/>
      <c r="K2942" s="11"/>
      <c r="L2942" s="11"/>
      <c r="M2942" s="11"/>
      <c r="N2942" s="11"/>
      <c r="O2942" s="11"/>
    </row>
    <row r="2943" spans="2:15" ht="11.25" x14ac:dyDescent="0.2">
      <c r="B2943" s="11"/>
      <c r="C2943" s="11"/>
      <c r="D2943" s="11"/>
      <c r="E2943" s="11"/>
      <c r="F2943" s="11"/>
      <c r="G2943" s="11"/>
      <c r="H2943" s="11"/>
      <c r="I2943" s="11"/>
      <c r="J2943" s="11"/>
      <c r="K2943" s="11"/>
      <c r="L2943" s="11"/>
      <c r="M2943" s="11"/>
      <c r="N2943" s="11"/>
      <c r="O2943" s="11"/>
    </row>
    <row r="2944" spans="2:15" ht="11.25" x14ac:dyDescent="0.2">
      <c r="B2944" s="11"/>
      <c r="C2944" s="11"/>
      <c r="D2944" s="11"/>
      <c r="E2944" s="11"/>
      <c r="F2944" s="11"/>
      <c r="G2944" s="11"/>
      <c r="H2944" s="11"/>
      <c r="I2944" s="11"/>
      <c r="J2944" s="11"/>
      <c r="K2944" s="11"/>
      <c r="L2944" s="11"/>
      <c r="M2944" s="11"/>
      <c r="N2944" s="11"/>
      <c r="O2944" s="11"/>
    </row>
    <row r="2945" spans="2:15" ht="11.25" x14ac:dyDescent="0.2">
      <c r="B2945" s="11"/>
      <c r="C2945" s="11"/>
      <c r="D2945" s="11"/>
      <c r="E2945" s="11"/>
      <c r="F2945" s="11"/>
      <c r="G2945" s="11"/>
      <c r="H2945" s="11"/>
      <c r="I2945" s="11"/>
      <c r="J2945" s="11"/>
      <c r="K2945" s="11"/>
      <c r="L2945" s="11"/>
      <c r="M2945" s="11"/>
      <c r="N2945" s="11"/>
      <c r="O2945" s="11"/>
    </row>
    <row r="2946" spans="2:15" ht="11.25" x14ac:dyDescent="0.2">
      <c r="B2946" s="11"/>
      <c r="C2946" s="11"/>
      <c r="D2946" s="11"/>
      <c r="E2946" s="11"/>
      <c r="F2946" s="11"/>
      <c r="G2946" s="11"/>
      <c r="H2946" s="11"/>
      <c r="I2946" s="11"/>
      <c r="J2946" s="11"/>
      <c r="K2946" s="11"/>
      <c r="L2946" s="11"/>
      <c r="M2946" s="11"/>
      <c r="N2946" s="11"/>
      <c r="O2946" s="11"/>
    </row>
    <row r="2947" spans="2:15" ht="11.25" x14ac:dyDescent="0.2">
      <c r="B2947" s="11"/>
      <c r="C2947" s="11"/>
      <c r="D2947" s="11"/>
      <c r="E2947" s="11"/>
      <c r="F2947" s="11"/>
      <c r="G2947" s="11"/>
      <c r="H2947" s="11"/>
      <c r="I2947" s="11"/>
      <c r="J2947" s="11"/>
      <c r="K2947" s="11"/>
      <c r="L2947" s="11"/>
      <c r="M2947" s="11"/>
      <c r="N2947" s="11"/>
      <c r="O2947" s="11"/>
    </row>
    <row r="2948" spans="2:15" ht="11.25" x14ac:dyDescent="0.2">
      <c r="B2948" s="11"/>
      <c r="C2948" s="11"/>
      <c r="D2948" s="11"/>
      <c r="E2948" s="11"/>
      <c r="F2948" s="11"/>
      <c r="G2948" s="11"/>
      <c r="H2948" s="11"/>
      <c r="I2948" s="11"/>
      <c r="J2948" s="11"/>
      <c r="K2948" s="11"/>
      <c r="L2948" s="11"/>
      <c r="M2948" s="11"/>
      <c r="N2948" s="11"/>
      <c r="O2948" s="11"/>
    </row>
    <row r="2949" spans="2:15" ht="11.25" x14ac:dyDescent="0.2">
      <c r="B2949" s="11"/>
      <c r="C2949" s="11"/>
      <c r="D2949" s="11"/>
      <c r="E2949" s="11"/>
      <c r="F2949" s="11"/>
      <c r="G2949" s="11"/>
      <c r="H2949" s="11"/>
      <c r="I2949" s="11"/>
      <c r="J2949" s="11"/>
      <c r="K2949" s="11"/>
      <c r="L2949" s="11"/>
      <c r="M2949" s="11"/>
      <c r="N2949" s="11"/>
      <c r="O2949" s="11"/>
    </row>
    <row r="2950" spans="2:15" ht="11.25" x14ac:dyDescent="0.2">
      <c r="B2950" s="11"/>
      <c r="C2950" s="11"/>
      <c r="D2950" s="11"/>
      <c r="E2950" s="11"/>
      <c r="F2950" s="11"/>
      <c r="G2950" s="11"/>
      <c r="H2950" s="11"/>
      <c r="I2950" s="11"/>
      <c r="J2950" s="11"/>
      <c r="K2950" s="11"/>
      <c r="L2950" s="11"/>
      <c r="M2950" s="11"/>
      <c r="N2950" s="11"/>
      <c r="O2950" s="11"/>
    </row>
    <row r="2951" spans="2:15" ht="11.25" x14ac:dyDescent="0.2">
      <c r="B2951" s="11"/>
      <c r="C2951" s="11"/>
      <c r="D2951" s="11"/>
      <c r="E2951" s="11"/>
      <c r="F2951" s="11"/>
      <c r="G2951" s="11"/>
      <c r="H2951" s="11"/>
      <c r="I2951" s="11"/>
      <c r="J2951" s="11"/>
      <c r="K2951" s="11"/>
      <c r="L2951" s="11"/>
      <c r="M2951" s="11"/>
      <c r="N2951" s="11"/>
      <c r="O2951" s="11"/>
    </row>
    <row r="2952" spans="2:15" ht="11.25" x14ac:dyDescent="0.2">
      <c r="B2952" s="11"/>
      <c r="C2952" s="11"/>
      <c r="D2952" s="11"/>
      <c r="E2952" s="11"/>
      <c r="F2952" s="11"/>
      <c r="G2952" s="11"/>
      <c r="H2952" s="11"/>
      <c r="I2952" s="11"/>
      <c r="J2952" s="11"/>
      <c r="K2952" s="11"/>
      <c r="L2952" s="11"/>
      <c r="M2952" s="11"/>
      <c r="N2952" s="11"/>
      <c r="O2952" s="11"/>
    </row>
    <row r="2953" spans="2:15" ht="11.25" x14ac:dyDescent="0.2">
      <c r="B2953" s="11"/>
      <c r="C2953" s="11"/>
      <c r="D2953" s="11"/>
      <c r="E2953" s="11"/>
      <c r="F2953" s="11"/>
      <c r="G2953" s="11"/>
      <c r="H2953" s="11"/>
      <c r="I2953" s="11"/>
      <c r="J2953" s="11"/>
      <c r="K2953" s="11"/>
      <c r="L2953" s="11"/>
      <c r="M2953" s="11"/>
      <c r="N2953" s="11"/>
      <c r="O2953" s="11"/>
    </row>
    <row r="2954" spans="2:15" ht="11.25" x14ac:dyDescent="0.2">
      <c r="B2954" s="11"/>
      <c r="C2954" s="11"/>
      <c r="D2954" s="11"/>
      <c r="E2954" s="11"/>
      <c r="F2954" s="11"/>
      <c r="G2954" s="11"/>
      <c r="H2954" s="11"/>
      <c r="I2954" s="11"/>
      <c r="J2954" s="11"/>
      <c r="K2954" s="11"/>
      <c r="L2954" s="11"/>
      <c r="M2954" s="11"/>
      <c r="N2954" s="11"/>
      <c r="O2954" s="11"/>
    </row>
    <row r="2955" spans="2:15" ht="11.25" x14ac:dyDescent="0.2">
      <c r="B2955" s="11"/>
      <c r="C2955" s="11"/>
      <c r="D2955" s="11"/>
      <c r="E2955" s="11"/>
      <c r="F2955" s="11"/>
      <c r="G2955" s="11"/>
      <c r="H2955" s="11"/>
      <c r="I2955" s="11"/>
      <c r="J2955" s="11"/>
      <c r="K2955" s="11"/>
      <c r="L2955" s="11"/>
      <c r="M2955" s="11"/>
      <c r="N2955" s="11"/>
      <c r="O2955" s="11"/>
    </row>
    <row r="2956" spans="2:15" ht="11.25" x14ac:dyDescent="0.2">
      <c r="B2956" s="11"/>
      <c r="C2956" s="11"/>
      <c r="D2956" s="11"/>
      <c r="E2956" s="11"/>
      <c r="F2956" s="11"/>
      <c r="G2956" s="11"/>
      <c r="H2956" s="11"/>
      <c r="I2956" s="11"/>
      <c r="J2956" s="11"/>
      <c r="K2956" s="11"/>
      <c r="L2956" s="11"/>
      <c r="M2956" s="11"/>
      <c r="N2956" s="11"/>
      <c r="O2956" s="11"/>
    </row>
    <row r="2957" spans="2:15" ht="11.25" x14ac:dyDescent="0.2">
      <c r="B2957" s="11"/>
      <c r="C2957" s="11"/>
      <c r="D2957" s="11"/>
      <c r="E2957" s="11"/>
      <c r="F2957" s="11"/>
      <c r="G2957" s="11"/>
      <c r="H2957" s="11"/>
      <c r="I2957" s="11"/>
      <c r="J2957" s="11"/>
      <c r="K2957" s="11"/>
      <c r="L2957" s="11"/>
      <c r="M2957" s="11"/>
      <c r="N2957" s="11"/>
      <c r="O2957" s="11"/>
    </row>
    <row r="2958" spans="2:15" ht="11.25" x14ac:dyDescent="0.2">
      <c r="B2958" s="11"/>
      <c r="C2958" s="11"/>
      <c r="D2958" s="11"/>
      <c r="E2958" s="11"/>
      <c r="F2958" s="11"/>
      <c r="G2958" s="11"/>
      <c r="H2958" s="11"/>
      <c r="I2958" s="11"/>
      <c r="J2958" s="11"/>
      <c r="K2958" s="11"/>
      <c r="L2958" s="11"/>
      <c r="M2958" s="11"/>
      <c r="N2958" s="11"/>
      <c r="O2958" s="11"/>
    </row>
    <row r="2959" spans="2:15" ht="11.25" x14ac:dyDescent="0.2">
      <c r="B2959" s="11"/>
      <c r="C2959" s="11"/>
      <c r="D2959" s="11"/>
      <c r="E2959" s="11"/>
      <c r="F2959" s="11"/>
      <c r="G2959" s="11"/>
      <c r="H2959" s="11"/>
      <c r="I2959" s="11"/>
      <c r="J2959" s="11"/>
      <c r="K2959" s="11"/>
      <c r="L2959" s="11"/>
      <c r="M2959" s="11"/>
      <c r="N2959" s="11"/>
      <c r="O2959" s="11"/>
    </row>
    <row r="2960" spans="2:15" ht="11.25" x14ac:dyDescent="0.2">
      <c r="B2960" s="11"/>
      <c r="C2960" s="11"/>
      <c r="D2960" s="11"/>
      <c r="E2960" s="11"/>
      <c r="F2960" s="11"/>
      <c r="G2960" s="11"/>
      <c r="H2960" s="11"/>
      <c r="I2960" s="11"/>
      <c r="J2960" s="11"/>
      <c r="K2960" s="11"/>
      <c r="L2960" s="11"/>
      <c r="M2960" s="11"/>
      <c r="N2960" s="11"/>
      <c r="O2960" s="11"/>
    </row>
    <row r="2961" spans="2:15" ht="11.25" x14ac:dyDescent="0.2">
      <c r="B2961" s="11"/>
      <c r="C2961" s="11"/>
      <c r="D2961" s="11"/>
      <c r="E2961" s="11"/>
      <c r="F2961" s="11"/>
      <c r="G2961" s="11"/>
      <c r="H2961" s="11"/>
      <c r="I2961" s="11"/>
      <c r="J2961" s="11"/>
      <c r="K2961" s="11"/>
      <c r="L2961" s="11"/>
      <c r="M2961" s="11"/>
      <c r="N2961" s="11"/>
      <c r="O2961" s="11"/>
    </row>
    <row r="2962" spans="2:15" ht="11.25" x14ac:dyDescent="0.2">
      <c r="B2962" s="11"/>
      <c r="C2962" s="11"/>
      <c r="D2962" s="11"/>
      <c r="E2962" s="11"/>
      <c r="F2962" s="11"/>
      <c r="G2962" s="11"/>
      <c r="H2962" s="11"/>
      <c r="I2962" s="11"/>
      <c r="J2962" s="11"/>
      <c r="K2962" s="11"/>
      <c r="L2962" s="11"/>
      <c r="M2962" s="11"/>
      <c r="N2962" s="11"/>
      <c r="O2962" s="11"/>
    </row>
    <row r="2963" spans="2:15" ht="11.25" x14ac:dyDescent="0.2">
      <c r="B2963" s="11"/>
      <c r="C2963" s="11"/>
      <c r="D2963" s="11"/>
      <c r="E2963" s="11"/>
      <c r="F2963" s="11"/>
      <c r="G2963" s="11"/>
      <c r="H2963" s="11"/>
      <c r="I2963" s="11"/>
      <c r="J2963" s="11"/>
      <c r="K2963" s="11"/>
      <c r="L2963" s="11"/>
      <c r="M2963" s="11"/>
      <c r="N2963" s="11"/>
      <c r="O2963" s="11"/>
    </row>
    <row r="2964" spans="2:15" ht="11.25" x14ac:dyDescent="0.2">
      <c r="B2964" s="11"/>
      <c r="C2964" s="11"/>
      <c r="D2964" s="11"/>
      <c r="E2964" s="11"/>
      <c r="F2964" s="11"/>
      <c r="G2964" s="11"/>
      <c r="H2964" s="11"/>
      <c r="I2964" s="11"/>
      <c r="J2964" s="11"/>
      <c r="K2964" s="11"/>
      <c r="L2964" s="11"/>
      <c r="M2964" s="11"/>
      <c r="N2964" s="11"/>
      <c r="O2964" s="11"/>
    </row>
    <row r="2965" spans="2:15" ht="11.25" x14ac:dyDescent="0.2">
      <c r="B2965" s="11"/>
      <c r="C2965" s="11"/>
      <c r="D2965" s="11"/>
      <c r="E2965" s="11"/>
      <c r="F2965" s="11"/>
      <c r="G2965" s="11"/>
      <c r="H2965" s="11"/>
      <c r="I2965" s="11"/>
      <c r="J2965" s="11"/>
      <c r="K2965" s="11"/>
      <c r="L2965" s="11"/>
      <c r="M2965" s="11"/>
      <c r="N2965" s="11"/>
      <c r="O2965" s="11"/>
    </row>
    <row r="2966" spans="2:15" ht="11.25" x14ac:dyDescent="0.2">
      <c r="B2966" s="11"/>
      <c r="C2966" s="11"/>
      <c r="D2966" s="11"/>
      <c r="E2966" s="11"/>
      <c r="F2966" s="11"/>
      <c r="G2966" s="11"/>
      <c r="H2966" s="11"/>
      <c r="I2966" s="11"/>
      <c r="J2966" s="11"/>
      <c r="K2966" s="11"/>
      <c r="L2966" s="11"/>
      <c r="M2966" s="11"/>
      <c r="N2966" s="11"/>
      <c r="O2966" s="11"/>
    </row>
    <row r="2967" spans="2:15" ht="11.25" x14ac:dyDescent="0.2">
      <c r="B2967" s="11"/>
      <c r="C2967" s="11"/>
      <c r="D2967" s="11"/>
      <c r="E2967" s="11"/>
      <c r="F2967" s="11"/>
      <c r="G2967" s="11"/>
      <c r="H2967" s="11"/>
      <c r="I2967" s="11"/>
      <c r="J2967" s="11"/>
      <c r="K2967" s="11"/>
      <c r="L2967" s="11"/>
      <c r="M2967" s="11"/>
      <c r="N2967" s="11"/>
      <c r="O2967" s="11"/>
    </row>
    <row r="2968" spans="2:15" ht="11.25" x14ac:dyDescent="0.2">
      <c r="B2968" s="11"/>
      <c r="C2968" s="11"/>
      <c r="D2968" s="11"/>
      <c r="E2968" s="11"/>
      <c r="F2968" s="11"/>
      <c r="G2968" s="11"/>
      <c r="H2968" s="11"/>
      <c r="I2968" s="11"/>
      <c r="J2968" s="11"/>
      <c r="K2968" s="11"/>
      <c r="L2968" s="11"/>
      <c r="M2968" s="11"/>
      <c r="N2968" s="11"/>
      <c r="O2968" s="11"/>
    </row>
    <row r="2969" spans="2:15" ht="11.25" x14ac:dyDescent="0.2">
      <c r="B2969" s="11"/>
      <c r="C2969" s="11"/>
      <c r="D2969" s="11"/>
      <c r="E2969" s="11"/>
      <c r="F2969" s="11"/>
      <c r="G2969" s="11"/>
      <c r="H2969" s="11"/>
      <c r="I2969" s="11"/>
      <c r="J2969" s="11"/>
      <c r="K2969" s="11"/>
      <c r="L2969" s="11"/>
      <c r="M2969" s="11"/>
      <c r="N2969" s="11"/>
      <c r="O2969" s="11"/>
    </row>
    <row r="2970" spans="2:15" ht="11.25" x14ac:dyDescent="0.2">
      <c r="B2970" s="11"/>
      <c r="C2970" s="11"/>
      <c r="D2970" s="11"/>
      <c r="E2970" s="11"/>
      <c r="F2970" s="11"/>
      <c r="G2970" s="11"/>
      <c r="H2970" s="11"/>
      <c r="I2970" s="11"/>
      <c r="J2970" s="11"/>
      <c r="K2970" s="11"/>
      <c r="L2970" s="11"/>
      <c r="M2970" s="11"/>
      <c r="N2970" s="11"/>
      <c r="O2970" s="11"/>
    </row>
    <row r="2971" spans="2:15" ht="11.25" x14ac:dyDescent="0.2">
      <c r="B2971" s="11"/>
      <c r="C2971" s="11"/>
      <c r="D2971" s="11"/>
      <c r="E2971" s="11"/>
      <c r="F2971" s="11"/>
      <c r="G2971" s="11"/>
      <c r="H2971" s="11"/>
      <c r="I2971" s="11"/>
      <c r="J2971" s="11"/>
      <c r="K2971" s="11"/>
      <c r="L2971" s="11"/>
      <c r="M2971" s="11"/>
      <c r="N2971" s="11"/>
      <c r="O2971" s="11"/>
    </row>
    <row r="2972" spans="2:15" ht="11.25" x14ac:dyDescent="0.2">
      <c r="B2972" s="11"/>
      <c r="C2972" s="11"/>
      <c r="D2972" s="11"/>
      <c r="E2972" s="11"/>
      <c r="F2972" s="11"/>
      <c r="G2972" s="11"/>
      <c r="H2972" s="11"/>
      <c r="I2972" s="11"/>
      <c r="J2972" s="11"/>
      <c r="K2972" s="11"/>
      <c r="L2972" s="11"/>
      <c r="M2972" s="11"/>
      <c r="N2972" s="11"/>
      <c r="O2972" s="11"/>
    </row>
    <row r="2973" spans="2:15" ht="11.25" x14ac:dyDescent="0.2">
      <c r="B2973" s="11"/>
      <c r="C2973" s="11"/>
      <c r="D2973" s="11"/>
      <c r="E2973" s="11"/>
      <c r="F2973" s="11"/>
      <c r="G2973" s="11"/>
      <c r="H2973" s="11"/>
      <c r="I2973" s="11"/>
      <c r="J2973" s="11"/>
      <c r="K2973" s="11"/>
      <c r="L2973" s="11"/>
      <c r="M2973" s="11"/>
      <c r="N2973" s="11"/>
      <c r="O2973" s="11"/>
    </row>
    <row r="2974" spans="2:15" ht="11.25" x14ac:dyDescent="0.2">
      <c r="B2974" s="11"/>
      <c r="C2974" s="11"/>
      <c r="D2974" s="11"/>
      <c r="E2974" s="11"/>
      <c r="F2974" s="11"/>
      <c r="G2974" s="11"/>
      <c r="H2974" s="11"/>
      <c r="I2974" s="11"/>
      <c r="J2974" s="11"/>
      <c r="K2974" s="11"/>
      <c r="L2974" s="11"/>
      <c r="M2974" s="11"/>
      <c r="N2974" s="11"/>
      <c r="O2974" s="11"/>
    </row>
    <row r="2975" spans="2:15" ht="11.25" x14ac:dyDescent="0.2">
      <c r="B2975" s="11"/>
      <c r="C2975" s="11"/>
      <c r="D2975" s="11"/>
      <c r="E2975" s="11"/>
      <c r="F2975" s="11"/>
      <c r="G2975" s="11"/>
      <c r="H2975" s="11"/>
      <c r="I2975" s="11"/>
      <c r="J2975" s="11"/>
      <c r="K2975" s="11"/>
      <c r="L2975" s="11"/>
      <c r="M2975" s="11"/>
      <c r="N2975" s="11"/>
      <c r="O2975" s="11"/>
    </row>
    <row r="2976" spans="2:15" ht="11.25" x14ac:dyDescent="0.2">
      <c r="B2976" s="11"/>
      <c r="C2976" s="11"/>
      <c r="D2976" s="11"/>
      <c r="E2976" s="11"/>
      <c r="F2976" s="11"/>
      <c r="G2976" s="11"/>
      <c r="H2976" s="11"/>
      <c r="I2976" s="11"/>
      <c r="J2976" s="11"/>
      <c r="K2976" s="11"/>
      <c r="L2976" s="11"/>
      <c r="M2976" s="11"/>
      <c r="N2976" s="11"/>
      <c r="O2976" s="11"/>
    </row>
    <row r="2977" spans="2:15" ht="11.25" x14ac:dyDescent="0.2">
      <c r="B2977" s="11"/>
      <c r="C2977" s="11"/>
      <c r="D2977" s="11"/>
      <c r="E2977" s="11"/>
      <c r="F2977" s="11"/>
      <c r="G2977" s="11"/>
      <c r="H2977" s="11"/>
      <c r="I2977" s="11"/>
      <c r="J2977" s="11"/>
      <c r="K2977" s="11"/>
      <c r="L2977" s="11"/>
      <c r="M2977" s="11"/>
      <c r="N2977" s="11"/>
      <c r="O2977" s="11"/>
    </row>
    <row r="2978" spans="2:15" ht="11.25" x14ac:dyDescent="0.2">
      <c r="B2978" s="11"/>
      <c r="C2978" s="11"/>
      <c r="D2978" s="11"/>
      <c r="E2978" s="11"/>
      <c r="F2978" s="11"/>
      <c r="G2978" s="11"/>
      <c r="H2978" s="11"/>
      <c r="I2978" s="11"/>
      <c r="J2978" s="11"/>
      <c r="K2978" s="11"/>
      <c r="L2978" s="11"/>
      <c r="M2978" s="11"/>
      <c r="N2978" s="11"/>
      <c r="O2978" s="11"/>
    </row>
    <row r="2979" spans="2:15" ht="11.25" x14ac:dyDescent="0.2">
      <c r="B2979" s="11"/>
      <c r="C2979" s="11"/>
      <c r="D2979" s="11"/>
      <c r="E2979" s="11"/>
      <c r="F2979" s="11"/>
      <c r="G2979" s="11"/>
      <c r="H2979" s="11"/>
      <c r="I2979" s="11"/>
      <c r="J2979" s="11"/>
      <c r="K2979" s="11"/>
      <c r="L2979" s="11"/>
      <c r="M2979" s="11"/>
      <c r="N2979" s="11"/>
      <c r="O2979" s="11"/>
    </row>
    <row r="2980" spans="2:15" ht="11.25" x14ac:dyDescent="0.2">
      <c r="B2980" s="11"/>
      <c r="C2980" s="11"/>
      <c r="D2980" s="11"/>
      <c r="E2980" s="11"/>
      <c r="F2980" s="11"/>
      <c r="G2980" s="11"/>
      <c r="H2980" s="11"/>
      <c r="I2980" s="11"/>
      <c r="J2980" s="11"/>
      <c r="K2980" s="11"/>
      <c r="L2980" s="11"/>
      <c r="M2980" s="11"/>
      <c r="N2980" s="11"/>
      <c r="O2980" s="11"/>
    </row>
    <row r="2981" spans="2:15" ht="11.25" x14ac:dyDescent="0.2">
      <c r="B2981" s="11"/>
      <c r="C2981" s="11"/>
      <c r="D2981" s="11"/>
      <c r="E2981" s="11"/>
      <c r="F2981" s="11"/>
      <c r="G2981" s="11"/>
      <c r="H2981" s="11"/>
      <c r="I2981" s="11"/>
      <c r="J2981" s="11"/>
      <c r="K2981" s="11"/>
      <c r="L2981" s="11"/>
      <c r="M2981" s="11"/>
      <c r="N2981" s="11"/>
      <c r="O2981" s="11"/>
    </row>
    <row r="2982" spans="2:15" ht="11.25" x14ac:dyDescent="0.2">
      <c r="B2982" s="11"/>
      <c r="C2982" s="11"/>
      <c r="D2982" s="11"/>
      <c r="E2982" s="11"/>
      <c r="F2982" s="11"/>
      <c r="G2982" s="11"/>
      <c r="H2982" s="11"/>
      <c r="I2982" s="11"/>
      <c r="J2982" s="11"/>
      <c r="K2982" s="11"/>
      <c r="L2982" s="11"/>
      <c r="M2982" s="11"/>
      <c r="N2982" s="11"/>
      <c r="O2982" s="11"/>
    </row>
    <row r="2983" spans="2:15" ht="11.25" x14ac:dyDescent="0.2">
      <c r="B2983" s="11"/>
      <c r="C2983" s="11"/>
      <c r="D2983" s="11"/>
      <c r="E2983" s="11"/>
      <c r="F2983" s="11"/>
      <c r="G2983" s="11"/>
      <c r="H2983" s="11"/>
      <c r="I2983" s="11"/>
      <c r="J2983" s="11"/>
      <c r="K2983" s="11"/>
      <c r="L2983" s="11"/>
      <c r="M2983" s="11"/>
      <c r="N2983" s="11"/>
      <c r="O2983" s="11"/>
    </row>
    <row r="2984" spans="2:15" ht="11.25" x14ac:dyDescent="0.2">
      <c r="B2984" s="11"/>
      <c r="C2984" s="11"/>
      <c r="D2984" s="11"/>
      <c r="E2984" s="11"/>
      <c r="F2984" s="11"/>
      <c r="G2984" s="11"/>
      <c r="H2984" s="11"/>
      <c r="I2984" s="11"/>
      <c r="J2984" s="11"/>
      <c r="K2984" s="11"/>
      <c r="L2984" s="11"/>
      <c r="M2984" s="11"/>
      <c r="N2984" s="11"/>
      <c r="O2984" s="11"/>
    </row>
    <row r="2985" spans="2:15" ht="11.25" x14ac:dyDescent="0.2">
      <c r="B2985" s="11"/>
      <c r="C2985" s="11"/>
      <c r="D2985" s="11"/>
      <c r="E2985" s="11"/>
      <c r="F2985" s="11"/>
      <c r="G2985" s="11"/>
      <c r="H2985" s="11"/>
      <c r="I2985" s="11"/>
      <c r="J2985" s="11"/>
      <c r="K2985" s="11"/>
      <c r="L2985" s="11"/>
      <c r="M2985" s="11"/>
      <c r="N2985" s="11"/>
      <c r="O2985" s="11"/>
    </row>
    <row r="2986" spans="2:15" ht="11.25" x14ac:dyDescent="0.2">
      <c r="B2986" s="11"/>
      <c r="C2986" s="11"/>
      <c r="D2986" s="11"/>
      <c r="E2986" s="11"/>
      <c r="F2986" s="11"/>
      <c r="G2986" s="11"/>
      <c r="H2986" s="11"/>
      <c r="I2986" s="11"/>
      <c r="J2986" s="11"/>
      <c r="K2986" s="11"/>
      <c r="L2986" s="11"/>
      <c r="M2986" s="11"/>
      <c r="N2986" s="11"/>
      <c r="O2986" s="11"/>
    </row>
    <row r="2987" spans="2:15" ht="11.25" x14ac:dyDescent="0.2">
      <c r="B2987" s="11"/>
      <c r="C2987" s="11"/>
      <c r="D2987" s="11"/>
      <c r="E2987" s="11"/>
      <c r="F2987" s="11"/>
      <c r="G2987" s="11"/>
      <c r="H2987" s="11"/>
      <c r="I2987" s="11"/>
      <c r="J2987" s="11"/>
      <c r="K2987" s="11"/>
      <c r="L2987" s="11"/>
      <c r="M2987" s="11"/>
      <c r="N2987" s="11"/>
      <c r="O2987" s="11"/>
    </row>
    <row r="2988" spans="2:15" ht="11.25" x14ac:dyDescent="0.2">
      <c r="B2988" s="11"/>
      <c r="C2988" s="11"/>
      <c r="D2988" s="11"/>
      <c r="E2988" s="11"/>
      <c r="F2988" s="11"/>
      <c r="G2988" s="11"/>
      <c r="H2988" s="11"/>
      <c r="I2988" s="11"/>
      <c r="J2988" s="11"/>
      <c r="K2988" s="11"/>
      <c r="L2988" s="11"/>
      <c r="M2988" s="11"/>
      <c r="N2988" s="11"/>
      <c r="O2988" s="11"/>
    </row>
    <row r="2989" spans="2:15" ht="11.25" x14ac:dyDescent="0.2">
      <c r="B2989" s="11"/>
      <c r="C2989" s="11"/>
      <c r="D2989" s="11"/>
      <c r="E2989" s="11"/>
      <c r="F2989" s="11"/>
      <c r="G2989" s="11"/>
      <c r="H2989" s="11"/>
      <c r="I2989" s="11"/>
      <c r="J2989" s="11"/>
      <c r="K2989" s="11"/>
      <c r="L2989" s="11"/>
      <c r="M2989" s="11"/>
      <c r="N2989" s="11"/>
      <c r="O2989" s="11"/>
    </row>
    <row r="2990" spans="2:15" ht="11.25" x14ac:dyDescent="0.2">
      <c r="B2990" s="11"/>
      <c r="C2990" s="11"/>
      <c r="D2990" s="11"/>
      <c r="E2990" s="11"/>
      <c r="F2990" s="11"/>
      <c r="G2990" s="11"/>
      <c r="H2990" s="11"/>
      <c r="I2990" s="11"/>
      <c r="J2990" s="11"/>
      <c r="K2990" s="11"/>
      <c r="L2990" s="11"/>
      <c r="M2990" s="11"/>
      <c r="N2990" s="11"/>
      <c r="O2990" s="11"/>
    </row>
    <row r="2991" spans="2:15" ht="11.25" x14ac:dyDescent="0.2">
      <c r="B2991" s="11"/>
      <c r="C2991" s="11"/>
      <c r="D2991" s="11"/>
      <c r="E2991" s="11"/>
      <c r="F2991" s="11"/>
      <c r="G2991" s="11"/>
      <c r="H2991" s="11"/>
      <c r="I2991" s="11"/>
      <c r="J2991" s="11"/>
      <c r="K2991" s="11"/>
      <c r="L2991" s="11"/>
      <c r="M2991" s="11"/>
      <c r="N2991" s="11"/>
      <c r="O2991" s="11"/>
    </row>
    <row r="2992" spans="2:15" ht="11.25" x14ac:dyDescent="0.2">
      <c r="B2992" s="11"/>
      <c r="C2992" s="11"/>
      <c r="D2992" s="11"/>
      <c r="E2992" s="11"/>
      <c r="F2992" s="11"/>
      <c r="G2992" s="11"/>
      <c r="H2992" s="11"/>
      <c r="I2992" s="11"/>
      <c r="J2992" s="11"/>
      <c r="K2992" s="11"/>
      <c r="L2992" s="11"/>
      <c r="M2992" s="11"/>
      <c r="N2992" s="11"/>
      <c r="O2992" s="11"/>
    </row>
    <row r="2993" spans="2:15" ht="11.25" x14ac:dyDescent="0.2">
      <c r="B2993" s="11"/>
      <c r="C2993" s="11"/>
      <c r="D2993" s="11"/>
      <c r="E2993" s="11"/>
      <c r="F2993" s="11"/>
      <c r="G2993" s="11"/>
      <c r="H2993" s="11"/>
      <c r="I2993" s="11"/>
      <c r="J2993" s="11"/>
      <c r="K2993" s="11"/>
      <c r="L2993" s="11"/>
      <c r="M2993" s="11"/>
      <c r="N2993" s="11"/>
      <c r="O2993" s="11"/>
    </row>
    <row r="2994" spans="2:15" ht="11.25" x14ac:dyDescent="0.2">
      <c r="B2994" s="11"/>
      <c r="C2994" s="11"/>
      <c r="D2994" s="11"/>
      <c r="E2994" s="11"/>
      <c r="F2994" s="11"/>
      <c r="G2994" s="11"/>
      <c r="H2994" s="11"/>
      <c r="I2994" s="11"/>
      <c r="J2994" s="11"/>
      <c r="K2994" s="11"/>
      <c r="L2994" s="11"/>
      <c r="M2994" s="11"/>
      <c r="N2994" s="11"/>
      <c r="O2994" s="11"/>
    </row>
    <row r="2995" spans="2:15" ht="11.25" x14ac:dyDescent="0.2">
      <c r="B2995" s="11"/>
      <c r="C2995" s="11"/>
      <c r="D2995" s="11"/>
      <c r="E2995" s="11"/>
      <c r="F2995" s="11"/>
      <c r="G2995" s="11"/>
      <c r="H2995" s="11"/>
      <c r="I2995" s="11"/>
      <c r="J2995" s="11"/>
      <c r="K2995" s="11"/>
      <c r="L2995" s="11"/>
      <c r="M2995" s="11"/>
      <c r="N2995" s="11"/>
      <c r="O2995" s="11"/>
    </row>
    <row r="2996" spans="2:15" ht="11.25" x14ac:dyDescent="0.2">
      <c r="B2996" s="11"/>
      <c r="C2996" s="11"/>
      <c r="D2996" s="11"/>
      <c r="E2996" s="11"/>
      <c r="F2996" s="11"/>
      <c r="G2996" s="11"/>
      <c r="H2996" s="11"/>
      <c r="I2996" s="11"/>
      <c r="J2996" s="11"/>
      <c r="K2996" s="11"/>
      <c r="L2996" s="11"/>
      <c r="M2996" s="11"/>
      <c r="N2996" s="11"/>
      <c r="O2996" s="11"/>
    </row>
    <row r="2997" spans="2:15" ht="11.25" x14ac:dyDescent="0.2">
      <c r="B2997" s="11"/>
      <c r="C2997" s="11"/>
      <c r="D2997" s="11"/>
      <c r="E2997" s="11"/>
      <c r="F2997" s="11"/>
      <c r="G2997" s="11"/>
      <c r="H2997" s="11"/>
      <c r="I2997" s="11"/>
      <c r="J2997" s="11"/>
      <c r="K2997" s="11"/>
      <c r="L2997" s="11"/>
      <c r="M2997" s="11"/>
      <c r="N2997" s="11"/>
      <c r="O2997" s="11"/>
    </row>
    <row r="2998" spans="2:15" ht="11.25" x14ac:dyDescent="0.2">
      <c r="B2998" s="11"/>
      <c r="C2998" s="11"/>
      <c r="D2998" s="11"/>
      <c r="E2998" s="11"/>
      <c r="F2998" s="11"/>
      <c r="G2998" s="11"/>
      <c r="H2998" s="11"/>
      <c r="I2998" s="11"/>
      <c r="J2998" s="11"/>
      <c r="K2998" s="11"/>
      <c r="L2998" s="11"/>
      <c r="M2998" s="11"/>
      <c r="N2998" s="11"/>
      <c r="O2998" s="11"/>
    </row>
    <row r="2999" spans="2:15" ht="11.25" x14ac:dyDescent="0.2">
      <c r="B2999" s="11"/>
      <c r="C2999" s="11"/>
      <c r="D2999" s="11"/>
      <c r="E2999" s="11"/>
      <c r="F2999" s="11"/>
      <c r="G2999" s="11"/>
      <c r="H2999" s="11"/>
      <c r="I2999" s="11"/>
      <c r="J2999" s="11"/>
      <c r="K2999" s="11"/>
      <c r="L2999" s="11"/>
      <c r="M2999" s="11"/>
      <c r="N2999" s="11"/>
      <c r="O2999" s="11"/>
    </row>
    <row r="3000" spans="2:15" ht="11.25" x14ac:dyDescent="0.2">
      <c r="B3000" s="11"/>
      <c r="C3000" s="11"/>
      <c r="D3000" s="11"/>
      <c r="E3000" s="11"/>
      <c r="F3000" s="11"/>
      <c r="G3000" s="11"/>
      <c r="H3000" s="11"/>
      <c r="I3000" s="11"/>
      <c r="J3000" s="11"/>
      <c r="K3000" s="11"/>
      <c r="L3000" s="11"/>
      <c r="M3000" s="11"/>
      <c r="N3000" s="11"/>
      <c r="O3000" s="11"/>
    </row>
    <row r="3001" spans="2:15" ht="11.25" x14ac:dyDescent="0.2">
      <c r="B3001" s="11"/>
      <c r="C3001" s="11"/>
      <c r="D3001" s="11"/>
      <c r="E3001" s="11"/>
      <c r="F3001" s="11"/>
      <c r="G3001" s="11"/>
      <c r="H3001" s="11"/>
      <c r="I3001" s="11"/>
      <c r="J3001" s="11"/>
      <c r="K3001" s="11"/>
      <c r="L3001" s="11"/>
      <c r="M3001" s="11"/>
      <c r="N3001" s="11"/>
      <c r="O3001" s="11"/>
    </row>
    <row r="3002" spans="2:15" ht="11.25" x14ac:dyDescent="0.2">
      <c r="B3002" s="11"/>
      <c r="C3002" s="11"/>
      <c r="D3002" s="11"/>
      <c r="E3002" s="11"/>
      <c r="F3002" s="11"/>
      <c r="G3002" s="11"/>
      <c r="H3002" s="11"/>
      <c r="I3002" s="11"/>
      <c r="J3002" s="11"/>
      <c r="K3002" s="11"/>
      <c r="L3002" s="11"/>
      <c r="M3002" s="11"/>
      <c r="N3002" s="11"/>
      <c r="O3002" s="11"/>
    </row>
    <row r="3003" spans="2:15" ht="11.25" x14ac:dyDescent="0.2">
      <c r="B3003" s="11"/>
      <c r="C3003" s="11"/>
      <c r="D3003" s="11"/>
      <c r="E3003" s="11"/>
      <c r="F3003" s="11"/>
      <c r="G3003" s="11"/>
      <c r="H3003" s="11"/>
      <c r="I3003" s="11"/>
      <c r="J3003" s="11"/>
      <c r="K3003" s="11"/>
      <c r="L3003" s="11"/>
      <c r="M3003" s="11"/>
      <c r="N3003" s="11"/>
      <c r="O3003" s="11"/>
    </row>
    <row r="3004" spans="2:15" ht="11.25" x14ac:dyDescent="0.2">
      <c r="B3004" s="11"/>
      <c r="C3004" s="11"/>
      <c r="D3004" s="11"/>
      <c r="E3004" s="11"/>
      <c r="F3004" s="11"/>
      <c r="G3004" s="11"/>
      <c r="H3004" s="11"/>
      <c r="I3004" s="11"/>
      <c r="J3004" s="11"/>
      <c r="K3004" s="11"/>
      <c r="L3004" s="11"/>
      <c r="M3004" s="11"/>
      <c r="N3004" s="11"/>
      <c r="O3004" s="11"/>
    </row>
    <row r="3005" spans="2:15" ht="11.25" x14ac:dyDescent="0.2">
      <c r="B3005" s="11"/>
      <c r="C3005" s="11"/>
      <c r="D3005" s="11"/>
      <c r="E3005" s="11"/>
      <c r="F3005" s="11"/>
      <c r="G3005" s="11"/>
      <c r="H3005" s="11"/>
      <c r="I3005" s="11"/>
      <c r="J3005" s="11"/>
      <c r="K3005" s="11"/>
      <c r="L3005" s="11"/>
      <c r="M3005" s="11"/>
      <c r="N3005" s="11"/>
      <c r="O3005" s="11"/>
    </row>
    <row r="3006" spans="2:15" ht="11.25" x14ac:dyDescent="0.2">
      <c r="B3006" s="11"/>
      <c r="C3006" s="11"/>
      <c r="D3006" s="11"/>
      <c r="E3006" s="11"/>
      <c r="F3006" s="11"/>
      <c r="G3006" s="11"/>
      <c r="H3006" s="11"/>
      <c r="I3006" s="11"/>
      <c r="J3006" s="11"/>
      <c r="K3006" s="11"/>
      <c r="L3006" s="11"/>
      <c r="M3006" s="11"/>
      <c r="N3006" s="11"/>
      <c r="O3006" s="11"/>
    </row>
    <row r="3007" spans="2:15" ht="11.25" x14ac:dyDescent="0.2">
      <c r="B3007" s="11"/>
      <c r="C3007" s="11"/>
      <c r="D3007" s="11"/>
      <c r="E3007" s="11"/>
      <c r="F3007" s="11"/>
      <c r="G3007" s="11"/>
      <c r="H3007" s="11"/>
      <c r="I3007" s="11"/>
      <c r="J3007" s="11"/>
      <c r="K3007" s="11"/>
      <c r="L3007" s="11"/>
      <c r="M3007" s="11"/>
      <c r="N3007" s="11"/>
      <c r="O3007" s="11"/>
    </row>
    <row r="3008" spans="2:15" ht="11.25" x14ac:dyDescent="0.2">
      <c r="B3008" s="11"/>
      <c r="C3008" s="11"/>
      <c r="D3008" s="11"/>
      <c r="E3008" s="11"/>
      <c r="F3008" s="11"/>
      <c r="G3008" s="11"/>
      <c r="H3008" s="11"/>
      <c r="I3008" s="11"/>
      <c r="J3008" s="11"/>
      <c r="K3008" s="11"/>
      <c r="L3008" s="11"/>
      <c r="M3008" s="11"/>
      <c r="N3008" s="11"/>
      <c r="O3008" s="11"/>
    </row>
    <row r="3009" spans="2:15" ht="11.25" x14ac:dyDescent="0.2">
      <c r="B3009" s="11"/>
      <c r="C3009" s="11"/>
      <c r="D3009" s="11"/>
      <c r="E3009" s="11"/>
      <c r="F3009" s="11"/>
      <c r="G3009" s="11"/>
      <c r="H3009" s="11"/>
      <c r="I3009" s="11"/>
      <c r="J3009" s="11"/>
      <c r="K3009" s="11"/>
      <c r="L3009" s="11"/>
      <c r="M3009" s="11"/>
      <c r="N3009" s="11"/>
      <c r="O3009" s="11"/>
    </row>
    <row r="3010" spans="2:15" ht="11.25" x14ac:dyDescent="0.2">
      <c r="B3010" s="11"/>
      <c r="C3010" s="11"/>
      <c r="D3010" s="11"/>
      <c r="E3010" s="11"/>
      <c r="F3010" s="11"/>
      <c r="G3010" s="11"/>
      <c r="H3010" s="11"/>
      <c r="I3010" s="11"/>
      <c r="J3010" s="11"/>
      <c r="K3010" s="11"/>
      <c r="L3010" s="11"/>
      <c r="M3010" s="11"/>
      <c r="N3010" s="11"/>
      <c r="O3010" s="11"/>
    </row>
    <row r="3011" spans="2:15" ht="11.25" x14ac:dyDescent="0.2">
      <c r="B3011" s="11"/>
      <c r="C3011" s="11"/>
      <c r="D3011" s="11"/>
      <c r="E3011" s="11"/>
      <c r="F3011" s="11"/>
      <c r="G3011" s="11"/>
      <c r="H3011" s="11"/>
      <c r="I3011" s="11"/>
      <c r="J3011" s="11"/>
      <c r="K3011" s="11"/>
      <c r="L3011" s="11"/>
      <c r="M3011" s="11"/>
      <c r="N3011" s="11"/>
      <c r="O3011" s="11"/>
    </row>
    <row r="3012" spans="2:15" ht="11.25" x14ac:dyDescent="0.2">
      <c r="B3012" s="11"/>
      <c r="C3012" s="11"/>
      <c r="D3012" s="11"/>
      <c r="E3012" s="11"/>
      <c r="F3012" s="11"/>
      <c r="G3012" s="11"/>
      <c r="H3012" s="11"/>
      <c r="I3012" s="11"/>
      <c r="J3012" s="11"/>
      <c r="K3012" s="11"/>
      <c r="L3012" s="11"/>
      <c r="M3012" s="11"/>
      <c r="N3012" s="11"/>
      <c r="O3012" s="11"/>
    </row>
    <row r="3013" spans="2:15" ht="11.25" x14ac:dyDescent="0.2">
      <c r="B3013" s="11"/>
      <c r="C3013" s="11"/>
      <c r="D3013" s="11"/>
      <c r="E3013" s="11"/>
      <c r="F3013" s="11"/>
      <c r="G3013" s="11"/>
      <c r="H3013" s="11"/>
      <c r="I3013" s="11"/>
      <c r="J3013" s="11"/>
      <c r="K3013" s="11"/>
      <c r="L3013" s="11"/>
      <c r="M3013" s="11"/>
      <c r="N3013" s="11"/>
      <c r="O3013" s="11"/>
    </row>
    <row r="3014" spans="2:15" ht="11.25" x14ac:dyDescent="0.2">
      <c r="B3014" s="11"/>
      <c r="C3014" s="11"/>
      <c r="D3014" s="11"/>
      <c r="E3014" s="11"/>
      <c r="F3014" s="11"/>
      <c r="G3014" s="11"/>
      <c r="H3014" s="11"/>
      <c r="I3014" s="11"/>
      <c r="J3014" s="11"/>
      <c r="K3014" s="11"/>
      <c r="L3014" s="11"/>
      <c r="M3014" s="11"/>
      <c r="N3014" s="11"/>
      <c r="O3014" s="11"/>
    </row>
    <row r="3015" spans="2:15" ht="11.25" x14ac:dyDescent="0.2">
      <c r="B3015" s="11"/>
      <c r="C3015" s="11"/>
      <c r="D3015" s="11"/>
      <c r="E3015" s="11"/>
      <c r="F3015" s="11"/>
      <c r="G3015" s="11"/>
      <c r="H3015" s="11"/>
      <c r="I3015" s="11"/>
      <c r="J3015" s="11"/>
      <c r="K3015" s="11"/>
      <c r="L3015" s="11"/>
      <c r="M3015" s="11"/>
      <c r="N3015" s="11"/>
      <c r="O3015" s="11"/>
    </row>
    <row r="3016" spans="2:15" ht="11.25" x14ac:dyDescent="0.2">
      <c r="B3016" s="11"/>
      <c r="C3016" s="11"/>
      <c r="D3016" s="11"/>
      <c r="E3016" s="11"/>
      <c r="F3016" s="11"/>
      <c r="G3016" s="11"/>
      <c r="H3016" s="11"/>
      <c r="I3016" s="11"/>
      <c r="J3016" s="11"/>
      <c r="K3016" s="11"/>
      <c r="L3016" s="11"/>
      <c r="M3016" s="11"/>
      <c r="N3016" s="11"/>
      <c r="O3016" s="11"/>
    </row>
    <row r="3017" spans="2:15" ht="11.25" x14ac:dyDescent="0.2">
      <c r="B3017" s="11"/>
      <c r="C3017" s="11"/>
      <c r="D3017" s="11"/>
      <c r="E3017" s="11"/>
      <c r="F3017" s="11"/>
      <c r="G3017" s="11"/>
      <c r="H3017" s="11"/>
      <c r="I3017" s="11"/>
      <c r="J3017" s="11"/>
      <c r="K3017" s="11"/>
      <c r="L3017" s="11"/>
      <c r="M3017" s="11"/>
      <c r="N3017" s="11"/>
      <c r="O3017" s="11"/>
    </row>
    <row r="3018" spans="2:15" ht="11.25" x14ac:dyDescent="0.2">
      <c r="B3018" s="11"/>
      <c r="C3018" s="11"/>
      <c r="D3018" s="11"/>
      <c r="E3018" s="11"/>
      <c r="F3018" s="11"/>
      <c r="G3018" s="11"/>
      <c r="H3018" s="11"/>
      <c r="I3018" s="11"/>
      <c r="J3018" s="11"/>
      <c r="K3018" s="11"/>
      <c r="L3018" s="11"/>
      <c r="M3018" s="11"/>
      <c r="N3018" s="11"/>
      <c r="O3018" s="11"/>
    </row>
    <row r="3019" spans="2:15" ht="11.25" x14ac:dyDescent="0.2">
      <c r="B3019" s="11"/>
      <c r="C3019" s="11"/>
      <c r="D3019" s="11"/>
      <c r="E3019" s="11"/>
      <c r="F3019" s="11"/>
      <c r="G3019" s="11"/>
      <c r="H3019" s="11"/>
      <c r="I3019" s="11"/>
      <c r="J3019" s="11"/>
      <c r="K3019" s="11"/>
      <c r="L3019" s="11"/>
      <c r="M3019" s="11"/>
      <c r="N3019" s="11"/>
      <c r="O3019" s="11"/>
    </row>
    <row r="3020" spans="2:15" ht="11.25" x14ac:dyDescent="0.2">
      <c r="B3020" s="11"/>
      <c r="C3020" s="11"/>
      <c r="D3020" s="11"/>
      <c r="E3020" s="11"/>
      <c r="F3020" s="11"/>
      <c r="G3020" s="11"/>
      <c r="H3020" s="11"/>
      <c r="I3020" s="11"/>
      <c r="J3020" s="11"/>
      <c r="K3020" s="11"/>
      <c r="L3020" s="11"/>
      <c r="M3020" s="11"/>
      <c r="N3020" s="11"/>
      <c r="O3020" s="11"/>
    </row>
    <row r="3021" spans="2:15" ht="11.25" x14ac:dyDescent="0.2">
      <c r="B3021" s="11"/>
      <c r="C3021" s="11"/>
      <c r="D3021" s="11"/>
      <c r="E3021" s="11"/>
      <c r="F3021" s="11"/>
      <c r="G3021" s="11"/>
      <c r="H3021" s="11"/>
      <c r="I3021" s="11"/>
      <c r="J3021" s="11"/>
      <c r="K3021" s="11"/>
      <c r="L3021" s="11"/>
      <c r="M3021" s="11"/>
      <c r="N3021" s="11"/>
      <c r="O3021" s="11"/>
    </row>
    <row r="3022" spans="2:15" ht="11.25" x14ac:dyDescent="0.2">
      <c r="B3022" s="11"/>
      <c r="C3022" s="11"/>
      <c r="D3022" s="11"/>
      <c r="E3022" s="11"/>
      <c r="F3022" s="11"/>
      <c r="G3022" s="11"/>
      <c r="H3022" s="11"/>
      <c r="I3022" s="11"/>
      <c r="J3022" s="11"/>
      <c r="K3022" s="11"/>
      <c r="L3022" s="11"/>
      <c r="M3022" s="11"/>
      <c r="N3022" s="11"/>
      <c r="O3022" s="11"/>
    </row>
    <row r="3023" spans="2:15" ht="11.25" x14ac:dyDescent="0.2">
      <c r="B3023" s="11"/>
      <c r="C3023" s="11"/>
      <c r="D3023" s="11"/>
      <c r="E3023" s="11"/>
      <c r="F3023" s="11"/>
      <c r="G3023" s="11"/>
      <c r="H3023" s="11"/>
      <c r="I3023" s="11"/>
      <c r="J3023" s="11"/>
      <c r="K3023" s="11"/>
      <c r="L3023" s="11"/>
      <c r="M3023" s="11"/>
      <c r="N3023" s="11"/>
      <c r="O3023" s="11"/>
    </row>
    <row r="3024" spans="2:15" ht="11.25" x14ac:dyDescent="0.2">
      <c r="B3024" s="11"/>
      <c r="C3024" s="11"/>
      <c r="D3024" s="11"/>
      <c r="E3024" s="11"/>
      <c r="F3024" s="11"/>
      <c r="G3024" s="11"/>
      <c r="H3024" s="11"/>
      <c r="I3024" s="11"/>
      <c r="J3024" s="11"/>
      <c r="K3024" s="11"/>
      <c r="L3024" s="11"/>
      <c r="M3024" s="11"/>
      <c r="N3024" s="11"/>
      <c r="O3024" s="11"/>
    </row>
    <row r="3025" spans="2:15" ht="11.25" x14ac:dyDescent="0.2">
      <c r="B3025" s="11"/>
      <c r="C3025" s="11"/>
      <c r="D3025" s="11"/>
      <c r="E3025" s="11"/>
      <c r="F3025" s="11"/>
      <c r="G3025" s="11"/>
      <c r="H3025" s="11"/>
      <c r="I3025" s="11"/>
      <c r="J3025" s="11"/>
      <c r="K3025" s="11"/>
      <c r="L3025" s="11"/>
      <c r="M3025" s="11"/>
      <c r="N3025" s="11"/>
      <c r="O3025" s="11"/>
    </row>
    <row r="3026" spans="2:15" ht="11.25" x14ac:dyDescent="0.2">
      <c r="B3026" s="11"/>
      <c r="C3026" s="11"/>
      <c r="D3026" s="11"/>
      <c r="E3026" s="11"/>
      <c r="F3026" s="11"/>
      <c r="G3026" s="11"/>
      <c r="H3026" s="11"/>
      <c r="I3026" s="11"/>
      <c r="J3026" s="11"/>
      <c r="K3026" s="11"/>
      <c r="L3026" s="11"/>
      <c r="M3026" s="11"/>
      <c r="N3026" s="11"/>
      <c r="O3026" s="11"/>
    </row>
    <row r="3027" spans="2:15" ht="11.25" x14ac:dyDescent="0.2">
      <c r="B3027" s="11"/>
      <c r="C3027" s="11"/>
      <c r="D3027" s="11"/>
      <c r="E3027" s="11"/>
      <c r="F3027" s="11"/>
      <c r="G3027" s="11"/>
      <c r="H3027" s="11"/>
      <c r="I3027" s="11"/>
      <c r="J3027" s="11"/>
      <c r="K3027" s="11"/>
      <c r="L3027" s="11"/>
      <c r="M3027" s="11"/>
      <c r="N3027" s="11"/>
      <c r="O3027" s="11"/>
    </row>
    <row r="3028" spans="2:15" ht="11.25" x14ac:dyDescent="0.2">
      <c r="B3028" s="11"/>
      <c r="C3028" s="11"/>
      <c r="D3028" s="11"/>
      <c r="E3028" s="11"/>
      <c r="F3028" s="11"/>
      <c r="G3028" s="11"/>
      <c r="H3028" s="11"/>
      <c r="I3028" s="11"/>
      <c r="J3028" s="11"/>
      <c r="K3028" s="11"/>
      <c r="L3028" s="11"/>
      <c r="M3028" s="11"/>
      <c r="N3028" s="11"/>
      <c r="O3028" s="11"/>
    </row>
    <row r="3029" spans="2:15" ht="11.25" x14ac:dyDescent="0.2">
      <c r="B3029" s="11"/>
      <c r="C3029" s="11"/>
      <c r="D3029" s="11"/>
      <c r="E3029" s="11"/>
      <c r="F3029" s="11"/>
      <c r="G3029" s="11"/>
      <c r="H3029" s="11"/>
      <c r="I3029" s="11"/>
      <c r="J3029" s="11"/>
      <c r="K3029" s="11"/>
      <c r="L3029" s="11"/>
      <c r="M3029" s="11"/>
      <c r="N3029" s="11"/>
      <c r="O3029" s="11"/>
    </row>
    <row r="3030" spans="2:15" ht="11.25" x14ac:dyDescent="0.2">
      <c r="B3030" s="11"/>
      <c r="C3030" s="11"/>
      <c r="D3030" s="11"/>
      <c r="E3030" s="11"/>
      <c r="F3030" s="11"/>
      <c r="G3030" s="11"/>
      <c r="H3030" s="11"/>
      <c r="I3030" s="11"/>
      <c r="J3030" s="11"/>
      <c r="K3030" s="11"/>
      <c r="L3030" s="11"/>
      <c r="M3030" s="11"/>
      <c r="N3030" s="11"/>
      <c r="O3030" s="11"/>
    </row>
    <row r="3031" spans="2:15" ht="11.25" x14ac:dyDescent="0.2">
      <c r="B3031" s="11"/>
      <c r="C3031" s="11"/>
      <c r="D3031" s="11"/>
      <c r="E3031" s="11"/>
      <c r="F3031" s="11"/>
      <c r="G3031" s="11"/>
      <c r="H3031" s="11"/>
      <c r="I3031" s="11"/>
      <c r="J3031" s="11"/>
      <c r="K3031" s="11"/>
      <c r="L3031" s="11"/>
      <c r="M3031" s="11"/>
      <c r="N3031" s="11"/>
      <c r="O3031" s="11"/>
    </row>
    <row r="3032" spans="2:15" ht="11.25" x14ac:dyDescent="0.2">
      <c r="B3032" s="11"/>
      <c r="C3032" s="11"/>
      <c r="D3032" s="11"/>
      <c r="E3032" s="11"/>
      <c r="F3032" s="11"/>
      <c r="G3032" s="11"/>
      <c r="H3032" s="11"/>
      <c r="I3032" s="11"/>
      <c r="J3032" s="11"/>
      <c r="K3032" s="11"/>
      <c r="L3032" s="11"/>
      <c r="M3032" s="11"/>
      <c r="N3032" s="11"/>
      <c r="O3032" s="11"/>
    </row>
    <row r="3033" spans="2:15" ht="11.25" x14ac:dyDescent="0.2">
      <c r="B3033" s="11"/>
      <c r="C3033" s="11"/>
      <c r="D3033" s="11"/>
      <c r="E3033" s="11"/>
      <c r="F3033" s="11"/>
      <c r="G3033" s="11"/>
      <c r="H3033" s="11"/>
      <c r="I3033" s="11"/>
      <c r="J3033" s="11"/>
      <c r="K3033" s="11"/>
      <c r="L3033" s="11"/>
      <c r="M3033" s="11"/>
      <c r="N3033" s="11"/>
      <c r="O3033" s="11"/>
    </row>
    <row r="3034" spans="2:15" ht="11.25" x14ac:dyDescent="0.2">
      <c r="B3034" s="11"/>
      <c r="C3034" s="11"/>
      <c r="D3034" s="11"/>
      <c r="E3034" s="11"/>
      <c r="F3034" s="11"/>
      <c r="G3034" s="11"/>
      <c r="H3034" s="11"/>
      <c r="I3034" s="11"/>
      <c r="J3034" s="11"/>
      <c r="K3034" s="11"/>
      <c r="L3034" s="11"/>
      <c r="M3034" s="11"/>
      <c r="N3034" s="11"/>
      <c r="O3034" s="11"/>
    </row>
    <row r="3035" spans="2:15" ht="11.25" x14ac:dyDescent="0.2">
      <c r="B3035" s="11"/>
      <c r="C3035" s="11"/>
      <c r="D3035" s="11"/>
      <c r="E3035" s="11"/>
      <c r="F3035" s="11"/>
      <c r="G3035" s="11"/>
      <c r="H3035" s="11"/>
      <c r="I3035" s="11"/>
      <c r="J3035" s="11"/>
      <c r="K3035" s="11"/>
      <c r="L3035" s="11"/>
      <c r="M3035" s="11"/>
      <c r="N3035" s="11"/>
      <c r="O3035" s="11"/>
    </row>
    <row r="3036" spans="2:15" ht="11.25" x14ac:dyDescent="0.2">
      <c r="B3036" s="11"/>
      <c r="C3036" s="11"/>
      <c r="D3036" s="11"/>
      <c r="E3036" s="11"/>
      <c r="F3036" s="11"/>
      <c r="G3036" s="11"/>
      <c r="H3036" s="11"/>
      <c r="I3036" s="11"/>
      <c r="J3036" s="11"/>
      <c r="K3036" s="11"/>
      <c r="L3036" s="11"/>
      <c r="M3036" s="11"/>
      <c r="N3036" s="11"/>
      <c r="O3036" s="11"/>
    </row>
    <row r="3037" spans="2:15" ht="11.25" x14ac:dyDescent="0.2">
      <c r="B3037" s="11"/>
      <c r="C3037" s="11"/>
      <c r="D3037" s="11"/>
      <c r="E3037" s="11"/>
      <c r="F3037" s="11"/>
      <c r="G3037" s="11"/>
      <c r="H3037" s="11"/>
      <c r="I3037" s="11"/>
      <c r="J3037" s="11"/>
      <c r="K3037" s="11"/>
      <c r="L3037" s="11"/>
      <c r="M3037" s="11"/>
      <c r="N3037" s="11"/>
      <c r="O3037" s="11"/>
    </row>
    <row r="3038" spans="2:15" ht="11.25" x14ac:dyDescent="0.2">
      <c r="B3038" s="11"/>
      <c r="C3038" s="11"/>
      <c r="D3038" s="11"/>
      <c r="E3038" s="11"/>
      <c r="F3038" s="11"/>
      <c r="G3038" s="11"/>
      <c r="H3038" s="11"/>
      <c r="I3038" s="11"/>
      <c r="J3038" s="11"/>
      <c r="K3038" s="11"/>
      <c r="L3038" s="11"/>
      <c r="M3038" s="11"/>
      <c r="N3038" s="11"/>
      <c r="O3038" s="11"/>
    </row>
    <row r="3039" spans="2:15" ht="11.25" x14ac:dyDescent="0.2">
      <c r="B3039" s="11"/>
      <c r="C3039" s="11"/>
      <c r="D3039" s="11"/>
      <c r="E3039" s="11"/>
      <c r="F3039" s="11"/>
      <c r="G3039" s="11"/>
      <c r="H3039" s="11"/>
      <c r="I3039" s="11"/>
      <c r="J3039" s="11"/>
      <c r="K3039" s="11"/>
      <c r="L3039" s="11"/>
      <c r="M3039" s="11"/>
      <c r="N3039" s="11"/>
      <c r="O3039" s="11"/>
    </row>
    <row r="3040" spans="2:15" ht="11.25" x14ac:dyDescent="0.2">
      <c r="B3040" s="11"/>
      <c r="C3040" s="11"/>
      <c r="D3040" s="11"/>
      <c r="E3040" s="11"/>
      <c r="F3040" s="11"/>
      <c r="G3040" s="11"/>
      <c r="H3040" s="11"/>
      <c r="I3040" s="11"/>
      <c r="J3040" s="11"/>
      <c r="K3040" s="11"/>
      <c r="L3040" s="11"/>
      <c r="M3040" s="11"/>
      <c r="N3040" s="11"/>
      <c r="O3040" s="11"/>
    </row>
    <row r="3041" spans="2:15" ht="11.25" x14ac:dyDescent="0.2">
      <c r="B3041" s="11"/>
      <c r="C3041" s="11"/>
      <c r="D3041" s="11"/>
      <c r="E3041" s="11"/>
      <c r="F3041" s="11"/>
      <c r="G3041" s="11"/>
      <c r="H3041" s="11"/>
      <c r="I3041" s="11"/>
      <c r="J3041" s="11"/>
      <c r="K3041" s="11"/>
      <c r="L3041" s="11"/>
      <c r="M3041" s="11"/>
      <c r="N3041" s="11"/>
      <c r="O3041" s="11"/>
    </row>
    <row r="3042" spans="2:15" ht="11.25" x14ac:dyDescent="0.2">
      <c r="B3042" s="11"/>
      <c r="C3042" s="11"/>
      <c r="D3042" s="11"/>
      <c r="E3042" s="11"/>
      <c r="F3042" s="11"/>
      <c r="G3042" s="11"/>
      <c r="H3042" s="11"/>
      <c r="I3042" s="11"/>
      <c r="J3042" s="11"/>
      <c r="K3042" s="11"/>
      <c r="L3042" s="11"/>
      <c r="M3042" s="11"/>
      <c r="N3042" s="11"/>
      <c r="O3042" s="11"/>
    </row>
    <row r="3043" spans="2:15" ht="11.25" x14ac:dyDescent="0.2">
      <c r="B3043" s="11"/>
      <c r="C3043" s="11"/>
      <c r="D3043" s="11"/>
      <c r="E3043" s="11"/>
      <c r="F3043" s="11"/>
      <c r="G3043" s="11"/>
      <c r="H3043" s="11"/>
      <c r="I3043" s="11"/>
      <c r="J3043" s="11"/>
      <c r="K3043" s="11"/>
      <c r="L3043" s="11"/>
      <c r="M3043" s="11"/>
      <c r="N3043" s="11"/>
      <c r="O3043" s="11"/>
    </row>
    <row r="3044" spans="2:15" ht="11.25" x14ac:dyDescent="0.2">
      <c r="B3044" s="11"/>
      <c r="C3044" s="11"/>
      <c r="D3044" s="11"/>
      <c r="E3044" s="11"/>
      <c r="F3044" s="11"/>
      <c r="G3044" s="11"/>
      <c r="H3044" s="11"/>
      <c r="I3044" s="11"/>
      <c r="J3044" s="11"/>
      <c r="K3044" s="11"/>
      <c r="L3044" s="11"/>
      <c r="M3044" s="11"/>
      <c r="N3044" s="11"/>
      <c r="O3044" s="11"/>
    </row>
    <row r="3045" spans="2:15" ht="11.25" x14ac:dyDescent="0.2">
      <c r="B3045" s="11"/>
      <c r="C3045" s="11"/>
      <c r="D3045" s="11"/>
      <c r="E3045" s="11"/>
      <c r="F3045" s="11"/>
      <c r="G3045" s="11"/>
      <c r="H3045" s="11"/>
      <c r="I3045" s="11"/>
      <c r="J3045" s="11"/>
      <c r="K3045" s="11"/>
      <c r="L3045" s="11"/>
      <c r="M3045" s="11"/>
      <c r="N3045" s="11"/>
      <c r="O3045" s="11"/>
    </row>
    <row r="3046" spans="2:15" ht="11.25" x14ac:dyDescent="0.2">
      <c r="B3046" s="11"/>
      <c r="C3046" s="11"/>
      <c r="D3046" s="11"/>
      <c r="E3046" s="11"/>
      <c r="F3046" s="11"/>
      <c r="G3046" s="11"/>
      <c r="H3046" s="11"/>
      <c r="I3046" s="11"/>
      <c r="J3046" s="11"/>
      <c r="K3046" s="11"/>
      <c r="L3046" s="11"/>
      <c r="M3046" s="11"/>
      <c r="N3046" s="11"/>
      <c r="O3046" s="11"/>
    </row>
    <row r="3047" spans="2:15" ht="11.25" x14ac:dyDescent="0.2">
      <c r="B3047" s="11"/>
      <c r="C3047" s="11"/>
      <c r="D3047" s="11"/>
      <c r="E3047" s="11"/>
      <c r="F3047" s="11"/>
      <c r="G3047" s="11"/>
      <c r="H3047" s="11"/>
      <c r="I3047" s="11"/>
      <c r="J3047" s="11"/>
      <c r="K3047" s="11"/>
      <c r="L3047" s="11"/>
      <c r="M3047" s="11"/>
      <c r="N3047" s="11"/>
      <c r="O3047" s="11"/>
    </row>
    <row r="3048" spans="2:15" ht="11.25" x14ac:dyDescent="0.2">
      <c r="B3048" s="11"/>
      <c r="C3048" s="11"/>
      <c r="D3048" s="11"/>
      <c r="E3048" s="11"/>
      <c r="F3048" s="11"/>
      <c r="G3048" s="11"/>
      <c r="H3048" s="11"/>
      <c r="I3048" s="11"/>
      <c r="J3048" s="11"/>
      <c r="K3048" s="11"/>
      <c r="L3048" s="11"/>
      <c r="M3048" s="11"/>
      <c r="N3048" s="11"/>
      <c r="O3048" s="11"/>
    </row>
    <row r="3049" spans="2:15" ht="11.25" x14ac:dyDescent="0.2">
      <c r="B3049" s="11"/>
      <c r="C3049" s="11"/>
      <c r="D3049" s="11"/>
      <c r="E3049" s="11"/>
      <c r="F3049" s="11"/>
      <c r="G3049" s="11"/>
      <c r="H3049" s="11"/>
      <c r="I3049" s="11"/>
      <c r="J3049" s="11"/>
      <c r="K3049" s="11"/>
      <c r="L3049" s="11"/>
      <c r="M3049" s="11"/>
      <c r="N3049" s="11"/>
      <c r="O3049" s="11"/>
    </row>
    <row r="3050" spans="2:15" ht="11.25" x14ac:dyDescent="0.2">
      <c r="B3050" s="11"/>
      <c r="C3050" s="11"/>
      <c r="D3050" s="11"/>
      <c r="E3050" s="11"/>
      <c r="F3050" s="11"/>
      <c r="G3050" s="11"/>
      <c r="H3050" s="11"/>
      <c r="I3050" s="11"/>
      <c r="J3050" s="11"/>
      <c r="K3050" s="11"/>
      <c r="L3050" s="11"/>
      <c r="M3050" s="11"/>
      <c r="N3050" s="11"/>
      <c r="O3050" s="11"/>
    </row>
    <row r="3051" spans="2:15" ht="11.25" x14ac:dyDescent="0.2">
      <c r="B3051" s="11"/>
      <c r="C3051" s="11"/>
      <c r="D3051" s="11"/>
      <c r="E3051" s="11"/>
      <c r="F3051" s="11"/>
      <c r="G3051" s="11"/>
      <c r="H3051" s="11"/>
      <c r="I3051" s="11"/>
      <c r="J3051" s="11"/>
      <c r="K3051" s="11"/>
      <c r="L3051" s="11"/>
      <c r="M3051" s="11"/>
      <c r="N3051" s="11"/>
      <c r="O3051" s="11"/>
    </row>
    <row r="3052" spans="2:15" ht="11.25" x14ac:dyDescent="0.2">
      <c r="B3052" s="11"/>
      <c r="C3052" s="11"/>
      <c r="D3052" s="11"/>
      <c r="E3052" s="11"/>
      <c r="F3052" s="11"/>
      <c r="G3052" s="11"/>
      <c r="H3052" s="11"/>
      <c r="I3052" s="11"/>
      <c r="J3052" s="11"/>
      <c r="K3052" s="11"/>
      <c r="L3052" s="11"/>
      <c r="M3052" s="11"/>
      <c r="N3052" s="11"/>
      <c r="O3052" s="11"/>
    </row>
    <row r="3053" spans="2:15" ht="11.25" x14ac:dyDescent="0.2">
      <c r="B3053" s="11"/>
      <c r="C3053" s="11"/>
      <c r="D3053" s="11"/>
      <c r="E3053" s="11"/>
      <c r="F3053" s="11"/>
      <c r="G3053" s="11"/>
      <c r="H3053" s="11"/>
      <c r="I3053" s="11"/>
      <c r="J3053" s="11"/>
      <c r="K3053" s="11"/>
      <c r="L3053" s="11"/>
      <c r="M3053" s="11"/>
      <c r="N3053" s="11"/>
      <c r="O3053" s="11"/>
    </row>
    <row r="3054" spans="2:15" ht="11.25" x14ac:dyDescent="0.2">
      <c r="B3054" s="11"/>
      <c r="C3054" s="11"/>
      <c r="D3054" s="11"/>
      <c r="E3054" s="11"/>
      <c r="F3054" s="11"/>
      <c r="G3054" s="11"/>
      <c r="H3054" s="11"/>
      <c r="I3054" s="11"/>
      <c r="J3054" s="11"/>
      <c r="K3054" s="11"/>
      <c r="L3054" s="11"/>
      <c r="M3054" s="11"/>
      <c r="N3054" s="11"/>
      <c r="O3054" s="11"/>
    </row>
    <row r="3055" spans="2:15" ht="11.25" x14ac:dyDescent="0.2">
      <c r="B3055" s="11"/>
      <c r="C3055" s="11"/>
      <c r="D3055" s="11"/>
      <c r="E3055" s="11"/>
      <c r="F3055" s="11"/>
      <c r="G3055" s="11"/>
      <c r="H3055" s="11"/>
      <c r="I3055" s="11"/>
      <c r="J3055" s="11"/>
      <c r="K3055" s="11"/>
      <c r="L3055" s="11"/>
      <c r="M3055" s="11"/>
      <c r="N3055" s="11"/>
      <c r="O3055" s="11"/>
    </row>
    <row r="3056" spans="2:15" ht="11.25" x14ac:dyDescent="0.2">
      <c r="B3056" s="11"/>
      <c r="C3056" s="11"/>
      <c r="D3056" s="11"/>
      <c r="E3056" s="11"/>
      <c r="F3056" s="11"/>
      <c r="G3056" s="11"/>
      <c r="H3056" s="11"/>
      <c r="I3056" s="11"/>
      <c r="J3056" s="11"/>
      <c r="K3056" s="11"/>
      <c r="L3056" s="11"/>
      <c r="M3056" s="11"/>
      <c r="N3056" s="11"/>
      <c r="O3056" s="11"/>
    </row>
    <row r="3057" spans="2:15" ht="11.25" x14ac:dyDescent="0.2">
      <c r="B3057" s="11"/>
      <c r="C3057" s="11"/>
      <c r="D3057" s="11"/>
      <c r="E3057" s="11"/>
      <c r="F3057" s="11"/>
      <c r="G3057" s="11"/>
      <c r="H3057" s="11"/>
      <c r="I3057" s="11"/>
      <c r="J3057" s="11"/>
      <c r="K3057" s="11"/>
      <c r="L3057" s="11"/>
      <c r="M3057" s="11"/>
      <c r="N3057" s="11"/>
      <c r="O3057" s="11"/>
    </row>
    <row r="3058" spans="2:15" ht="11.25" x14ac:dyDescent="0.2">
      <c r="B3058" s="11"/>
      <c r="C3058" s="11"/>
      <c r="D3058" s="11"/>
      <c r="E3058" s="11"/>
      <c r="F3058" s="11"/>
      <c r="G3058" s="11"/>
      <c r="H3058" s="11"/>
      <c r="I3058" s="11"/>
      <c r="J3058" s="11"/>
      <c r="K3058" s="11"/>
      <c r="L3058" s="11"/>
      <c r="M3058" s="11"/>
      <c r="N3058" s="11"/>
      <c r="O3058" s="11"/>
    </row>
    <row r="3059" spans="2:15" ht="11.25" x14ac:dyDescent="0.2">
      <c r="B3059" s="11"/>
      <c r="C3059" s="11"/>
      <c r="D3059" s="11"/>
      <c r="E3059" s="11"/>
      <c r="F3059" s="11"/>
      <c r="G3059" s="11"/>
      <c r="H3059" s="11"/>
      <c r="I3059" s="11"/>
      <c r="J3059" s="11"/>
      <c r="K3059" s="11"/>
      <c r="L3059" s="11"/>
      <c r="M3059" s="11"/>
      <c r="N3059" s="11"/>
      <c r="O3059" s="11"/>
    </row>
    <row r="3060" spans="2:15" ht="11.25" x14ac:dyDescent="0.2">
      <c r="B3060" s="11"/>
      <c r="C3060" s="11"/>
      <c r="D3060" s="11"/>
      <c r="E3060" s="11"/>
      <c r="F3060" s="11"/>
      <c r="G3060" s="11"/>
      <c r="H3060" s="11"/>
      <c r="I3060" s="11"/>
      <c r="J3060" s="11"/>
      <c r="K3060" s="11"/>
      <c r="L3060" s="11"/>
      <c r="M3060" s="11"/>
      <c r="N3060" s="11"/>
      <c r="O3060" s="11"/>
    </row>
    <row r="3061" spans="2:15" ht="11.25" x14ac:dyDescent="0.2">
      <c r="B3061" s="11"/>
      <c r="C3061" s="11"/>
      <c r="D3061" s="11"/>
      <c r="E3061" s="11"/>
      <c r="F3061" s="11"/>
      <c r="G3061" s="11"/>
      <c r="H3061" s="11"/>
      <c r="I3061" s="11"/>
      <c r="J3061" s="11"/>
      <c r="K3061" s="11"/>
      <c r="L3061" s="11"/>
      <c r="M3061" s="11"/>
      <c r="N3061" s="11"/>
      <c r="O3061" s="11"/>
    </row>
    <row r="3062" spans="2:15" ht="11.25" x14ac:dyDescent="0.2">
      <c r="B3062" s="11"/>
      <c r="C3062" s="11"/>
      <c r="D3062" s="11"/>
      <c r="E3062" s="11"/>
      <c r="F3062" s="11"/>
      <c r="G3062" s="11"/>
      <c r="H3062" s="11"/>
      <c r="I3062" s="11"/>
      <c r="J3062" s="11"/>
      <c r="K3062" s="11"/>
      <c r="L3062" s="11"/>
      <c r="M3062" s="11"/>
      <c r="N3062" s="11"/>
      <c r="O3062" s="11"/>
    </row>
    <row r="3063" spans="2:15" ht="11.25" x14ac:dyDescent="0.2">
      <c r="B3063" s="11"/>
      <c r="C3063" s="11"/>
      <c r="D3063" s="11"/>
      <c r="E3063" s="11"/>
      <c r="F3063" s="11"/>
      <c r="G3063" s="11"/>
      <c r="H3063" s="11"/>
      <c r="I3063" s="11"/>
      <c r="J3063" s="11"/>
      <c r="K3063" s="11"/>
      <c r="L3063" s="11"/>
      <c r="M3063" s="11"/>
      <c r="N3063" s="11"/>
      <c r="O3063" s="11"/>
    </row>
    <row r="3064" spans="2:15" ht="11.25" x14ac:dyDescent="0.2">
      <c r="B3064" s="11"/>
      <c r="C3064" s="11"/>
      <c r="D3064" s="11"/>
      <c r="E3064" s="11"/>
      <c r="F3064" s="11"/>
      <c r="G3064" s="11"/>
      <c r="H3064" s="11"/>
      <c r="I3064" s="11"/>
      <c r="J3064" s="11"/>
      <c r="K3064" s="11"/>
      <c r="L3064" s="11"/>
      <c r="M3064" s="11"/>
      <c r="N3064" s="11"/>
      <c r="O3064" s="11"/>
    </row>
    <row r="3065" spans="2:15" ht="11.25" x14ac:dyDescent="0.2">
      <c r="B3065" s="11"/>
      <c r="C3065" s="11"/>
      <c r="D3065" s="11"/>
      <c r="E3065" s="11"/>
      <c r="F3065" s="11"/>
      <c r="G3065" s="11"/>
      <c r="H3065" s="11"/>
      <c r="I3065" s="11"/>
      <c r="J3065" s="11"/>
      <c r="K3065" s="11"/>
      <c r="L3065" s="11"/>
      <c r="M3065" s="11"/>
      <c r="N3065" s="11"/>
      <c r="O3065" s="11"/>
    </row>
    <row r="3066" spans="2:15" ht="11.25" x14ac:dyDescent="0.2">
      <c r="B3066" s="11"/>
      <c r="C3066" s="11"/>
      <c r="D3066" s="11"/>
      <c r="E3066" s="11"/>
      <c r="F3066" s="11"/>
      <c r="G3066" s="11"/>
      <c r="H3066" s="11"/>
      <c r="I3066" s="11"/>
      <c r="J3066" s="11"/>
      <c r="K3066" s="11"/>
      <c r="L3066" s="11"/>
      <c r="M3066" s="11"/>
      <c r="N3066" s="11"/>
      <c r="O3066" s="11"/>
    </row>
    <row r="3067" spans="2:15" ht="11.25" x14ac:dyDescent="0.2">
      <c r="B3067" s="11"/>
      <c r="C3067" s="11"/>
      <c r="D3067" s="11"/>
      <c r="E3067" s="11"/>
      <c r="F3067" s="11"/>
      <c r="G3067" s="11"/>
      <c r="H3067" s="11"/>
      <c r="I3067" s="11"/>
      <c r="J3067" s="11"/>
      <c r="K3067" s="11"/>
      <c r="L3067" s="11"/>
      <c r="M3067" s="11"/>
      <c r="N3067" s="11"/>
      <c r="O3067" s="11"/>
    </row>
    <row r="3068" spans="2:15" ht="11.25" x14ac:dyDescent="0.2">
      <c r="B3068" s="11"/>
      <c r="C3068" s="11"/>
      <c r="D3068" s="11"/>
      <c r="E3068" s="11"/>
      <c r="F3068" s="11"/>
      <c r="G3068" s="11"/>
      <c r="H3068" s="11"/>
      <c r="I3068" s="11"/>
      <c r="J3068" s="11"/>
      <c r="K3068" s="11"/>
      <c r="L3068" s="11"/>
      <c r="M3068" s="11"/>
      <c r="N3068" s="11"/>
      <c r="O3068" s="11"/>
    </row>
    <row r="3069" spans="2:15" ht="11.25" x14ac:dyDescent="0.2">
      <c r="B3069" s="11"/>
      <c r="C3069" s="11"/>
      <c r="D3069" s="11"/>
      <c r="E3069" s="11"/>
      <c r="F3069" s="11"/>
      <c r="G3069" s="11"/>
      <c r="H3069" s="11"/>
      <c r="I3069" s="11"/>
      <c r="J3069" s="11"/>
      <c r="K3069" s="11"/>
      <c r="L3069" s="11"/>
      <c r="M3069" s="11"/>
      <c r="N3069" s="11"/>
      <c r="O3069" s="11"/>
    </row>
    <row r="3070" spans="2:15" ht="11.25" x14ac:dyDescent="0.2">
      <c r="B3070" s="11"/>
      <c r="C3070" s="11"/>
      <c r="D3070" s="11"/>
      <c r="E3070" s="11"/>
      <c r="F3070" s="11"/>
      <c r="G3070" s="11"/>
      <c r="H3070" s="11"/>
      <c r="I3070" s="11"/>
      <c r="J3070" s="11"/>
      <c r="K3070" s="11"/>
      <c r="L3070" s="11"/>
      <c r="M3070" s="11"/>
      <c r="N3070" s="11"/>
      <c r="O3070" s="11"/>
    </row>
    <row r="3071" spans="2:15" ht="11.25" x14ac:dyDescent="0.2">
      <c r="B3071" s="11"/>
      <c r="C3071" s="11"/>
      <c r="D3071" s="11"/>
      <c r="E3071" s="11"/>
      <c r="F3071" s="11"/>
      <c r="G3071" s="11"/>
      <c r="H3071" s="11"/>
      <c r="I3071" s="11"/>
      <c r="J3071" s="11"/>
      <c r="K3071" s="11"/>
      <c r="L3071" s="11"/>
      <c r="M3071" s="11"/>
      <c r="N3071" s="11"/>
      <c r="O3071" s="11"/>
    </row>
    <row r="3072" spans="2:15" ht="11.25" x14ac:dyDescent="0.2">
      <c r="B3072" s="11"/>
      <c r="C3072" s="11"/>
      <c r="D3072" s="11"/>
      <c r="E3072" s="11"/>
      <c r="F3072" s="11"/>
      <c r="G3072" s="11"/>
      <c r="H3072" s="11"/>
      <c r="I3072" s="11"/>
      <c r="J3072" s="11"/>
      <c r="K3072" s="11"/>
      <c r="L3072" s="11"/>
      <c r="M3072" s="11"/>
      <c r="N3072" s="11"/>
      <c r="O3072" s="11"/>
    </row>
    <row r="3073" spans="2:15" ht="11.25" x14ac:dyDescent="0.2">
      <c r="B3073" s="11"/>
      <c r="C3073" s="11"/>
      <c r="D3073" s="11"/>
      <c r="E3073" s="11"/>
      <c r="F3073" s="11"/>
      <c r="G3073" s="11"/>
      <c r="H3073" s="11"/>
      <c r="I3073" s="11"/>
      <c r="J3073" s="11"/>
      <c r="K3073" s="11"/>
      <c r="L3073" s="11"/>
      <c r="M3073" s="11"/>
      <c r="N3073" s="11"/>
      <c r="O3073" s="11"/>
    </row>
    <row r="3074" spans="2:15" ht="11.25" x14ac:dyDescent="0.2">
      <c r="B3074" s="11"/>
      <c r="C3074" s="11"/>
      <c r="D3074" s="11"/>
      <c r="E3074" s="11"/>
      <c r="F3074" s="11"/>
      <c r="G3074" s="11"/>
      <c r="H3074" s="11"/>
      <c r="I3074" s="11"/>
      <c r="J3074" s="11"/>
      <c r="K3074" s="11"/>
      <c r="L3074" s="11"/>
      <c r="M3074" s="11"/>
      <c r="N3074" s="11"/>
      <c r="O3074" s="11"/>
    </row>
    <row r="3075" spans="2:15" ht="11.25" x14ac:dyDescent="0.2">
      <c r="B3075" s="11"/>
      <c r="C3075" s="11"/>
      <c r="D3075" s="11"/>
      <c r="E3075" s="11"/>
      <c r="F3075" s="11"/>
      <c r="G3075" s="11"/>
      <c r="H3075" s="11"/>
      <c r="I3075" s="11"/>
      <c r="J3075" s="11"/>
      <c r="K3075" s="11"/>
      <c r="L3075" s="11"/>
      <c r="M3075" s="11"/>
      <c r="N3075" s="11"/>
      <c r="O3075" s="11"/>
    </row>
    <row r="3076" spans="2:15" ht="11.25" x14ac:dyDescent="0.2">
      <c r="B3076" s="11"/>
      <c r="C3076" s="11"/>
      <c r="D3076" s="11"/>
      <c r="E3076" s="11"/>
      <c r="F3076" s="11"/>
      <c r="G3076" s="11"/>
      <c r="H3076" s="11"/>
      <c r="I3076" s="11"/>
      <c r="J3076" s="11"/>
      <c r="K3076" s="11"/>
      <c r="L3076" s="11"/>
      <c r="M3076" s="11"/>
      <c r="N3076" s="11"/>
      <c r="O3076" s="11"/>
    </row>
    <row r="3077" spans="2:15" ht="11.25" x14ac:dyDescent="0.2">
      <c r="B3077" s="11"/>
      <c r="C3077" s="11"/>
      <c r="D3077" s="11"/>
      <c r="E3077" s="11"/>
      <c r="F3077" s="11"/>
      <c r="G3077" s="11"/>
      <c r="H3077" s="11"/>
      <c r="I3077" s="11"/>
      <c r="J3077" s="11"/>
      <c r="K3077" s="11"/>
      <c r="L3077" s="11"/>
      <c r="M3077" s="11"/>
      <c r="N3077" s="11"/>
      <c r="O3077" s="11"/>
    </row>
    <row r="3078" spans="2:15" ht="11.25" x14ac:dyDescent="0.2">
      <c r="B3078" s="11"/>
      <c r="C3078" s="11"/>
      <c r="D3078" s="11"/>
      <c r="E3078" s="11"/>
      <c r="F3078" s="11"/>
      <c r="G3078" s="11"/>
      <c r="H3078" s="11"/>
      <c r="I3078" s="11"/>
      <c r="J3078" s="11"/>
      <c r="K3078" s="11"/>
      <c r="L3078" s="11"/>
      <c r="M3078" s="11"/>
      <c r="N3078" s="11"/>
      <c r="O3078" s="11"/>
    </row>
    <row r="3079" spans="2:15" ht="11.25" x14ac:dyDescent="0.2">
      <c r="B3079" s="11"/>
      <c r="C3079" s="11"/>
      <c r="D3079" s="11"/>
      <c r="E3079" s="11"/>
      <c r="F3079" s="11"/>
      <c r="G3079" s="11"/>
      <c r="H3079" s="11"/>
      <c r="I3079" s="11"/>
      <c r="J3079" s="11"/>
      <c r="K3079" s="11"/>
      <c r="L3079" s="11"/>
      <c r="M3079" s="11"/>
      <c r="N3079" s="11"/>
      <c r="O3079" s="11"/>
    </row>
    <row r="3080" spans="2:15" ht="11.25" x14ac:dyDescent="0.2">
      <c r="B3080" s="11"/>
      <c r="C3080" s="11"/>
      <c r="D3080" s="11"/>
      <c r="E3080" s="11"/>
      <c r="F3080" s="11"/>
      <c r="G3080" s="11"/>
      <c r="H3080" s="11"/>
      <c r="I3080" s="11"/>
      <c r="J3080" s="11"/>
      <c r="K3080" s="11"/>
      <c r="L3080" s="11"/>
      <c r="M3080" s="11"/>
      <c r="N3080" s="11"/>
      <c r="O3080" s="11"/>
    </row>
    <row r="3081" spans="2:15" ht="11.25" x14ac:dyDescent="0.2">
      <c r="B3081" s="11"/>
      <c r="C3081" s="11"/>
      <c r="D3081" s="11"/>
      <c r="E3081" s="11"/>
      <c r="F3081" s="11"/>
      <c r="G3081" s="11"/>
      <c r="H3081" s="11"/>
      <c r="I3081" s="11"/>
      <c r="J3081" s="11"/>
      <c r="K3081" s="11"/>
      <c r="L3081" s="11"/>
      <c r="M3081" s="11"/>
      <c r="N3081" s="11"/>
      <c r="O3081" s="11"/>
    </row>
    <row r="3082" spans="2:15" ht="11.25" x14ac:dyDescent="0.2">
      <c r="B3082" s="11"/>
      <c r="C3082" s="11"/>
      <c r="D3082" s="11"/>
      <c r="E3082" s="11"/>
      <c r="F3082" s="11"/>
      <c r="G3082" s="11"/>
      <c r="H3082" s="11"/>
      <c r="I3082" s="11"/>
      <c r="J3082" s="11"/>
      <c r="K3082" s="11"/>
      <c r="L3082" s="11"/>
      <c r="M3082" s="11"/>
      <c r="N3082" s="11"/>
      <c r="O3082" s="11"/>
    </row>
    <row r="3083" spans="2:15" ht="11.25" x14ac:dyDescent="0.2">
      <c r="B3083" s="11"/>
      <c r="C3083" s="11"/>
      <c r="D3083" s="11"/>
      <c r="E3083" s="11"/>
      <c r="F3083" s="11"/>
      <c r="G3083" s="11"/>
      <c r="H3083" s="11"/>
      <c r="I3083" s="11"/>
      <c r="J3083" s="11"/>
      <c r="K3083" s="11"/>
      <c r="L3083" s="11"/>
      <c r="M3083" s="11"/>
      <c r="N3083" s="11"/>
      <c r="O3083" s="11"/>
    </row>
    <row r="3084" spans="2:15" ht="11.25" x14ac:dyDescent="0.2">
      <c r="B3084" s="11"/>
      <c r="C3084" s="11"/>
      <c r="D3084" s="11"/>
      <c r="E3084" s="11"/>
      <c r="F3084" s="11"/>
      <c r="G3084" s="11"/>
      <c r="H3084" s="11"/>
      <c r="I3084" s="11"/>
      <c r="J3084" s="11"/>
      <c r="K3084" s="11"/>
      <c r="L3084" s="11"/>
      <c r="M3084" s="11"/>
      <c r="N3084" s="11"/>
      <c r="O3084" s="11"/>
    </row>
    <row r="3085" spans="2:15" ht="11.25" x14ac:dyDescent="0.2">
      <c r="B3085" s="11"/>
      <c r="C3085" s="11"/>
      <c r="D3085" s="11"/>
      <c r="E3085" s="11"/>
      <c r="F3085" s="11"/>
      <c r="G3085" s="11"/>
      <c r="H3085" s="11"/>
      <c r="I3085" s="11"/>
      <c r="J3085" s="11"/>
      <c r="K3085" s="11"/>
      <c r="L3085" s="11"/>
      <c r="M3085" s="11"/>
      <c r="N3085" s="11"/>
      <c r="O3085" s="11"/>
    </row>
    <row r="3086" spans="2:15" ht="11.25" x14ac:dyDescent="0.2">
      <c r="B3086" s="11"/>
      <c r="C3086" s="11"/>
      <c r="D3086" s="11"/>
      <c r="E3086" s="11"/>
      <c r="F3086" s="11"/>
      <c r="G3086" s="11"/>
      <c r="H3086" s="11"/>
      <c r="I3086" s="11"/>
      <c r="J3086" s="11"/>
      <c r="K3086" s="11"/>
      <c r="L3086" s="11"/>
      <c r="M3086" s="11"/>
      <c r="N3086" s="11"/>
      <c r="O3086" s="11"/>
    </row>
    <row r="3087" spans="2:15" ht="11.25" x14ac:dyDescent="0.2">
      <c r="B3087" s="11"/>
      <c r="C3087" s="11"/>
      <c r="D3087" s="11"/>
      <c r="E3087" s="11"/>
      <c r="F3087" s="11"/>
      <c r="G3087" s="11"/>
      <c r="H3087" s="11"/>
      <c r="I3087" s="11"/>
      <c r="J3087" s="11"/>
      <c r="K3087" s="11"/>
      <c r="L3087" s="11"/>
      <c r="M3087" s="11"/>
      <c r="N3087" s="11"/>
      <c r="O3087" s="11"/>
    </row>
    <row r="3088" spans="2:15" ht="11.25" x14ac:dyDescent="0.2">
      <c r="B3088" s="11"/>
      <c r="C3088" s="11"/>
      <c r="D3088" s="11"/>
      <c r="E3088" s="11"/>
      <c r="F3088" s="11"/>
      <c r="G3088" s="11"/>
      <c r="H3088" s="11"/>
      <c r="I3088" s="11"/>
      <c r="J3088" s="11"/>
      <c r="K3088" s="11"/>
      <c r="L3088" s="11"/>
      <c r="M3088" s="11"/>
      <c r="N3088" s="11"/>
      <c r="O3088" s="11"/>
    </row>
    <row r="3089" spans="2:15" ht="11.25" x14ac:dyDescent="0.2">
      <c r="B3089" s="11"/>
      <c r="C3089" s="11"/>
      <c r="D3089" s="11"/>
      <c r="E3089" s="11"/>
      <c r="F3089" s="11"/>
      <c r="G3089" s="11"/>
      <c r="H3089" s="11"/>
      <c r="I3089" s="11"/>
      <c r="J3089" s="11"/>
      <c r="K3089" s="11"/>
      <c r="L3089" s="11"/>
      <c r="M3089" s="11"/>
      <c r="N3089" s="11"/>
      <c r="O3089" s="11"/>
    </row>
    <row r="3090" spans="2:15" ht="11.25" x14ac:dyDescent="0.2">
      <c r="B3090" s="11"/>
      <c r="C3090" s="11"/>
      <c r="D3090" s="11"/>
      <c r="E3090" s="11"/>
      <c r="F3090" s="11"/>
      <c r="G3090" s="11"/>
      <c r="H3090" s="11"/>
      <c r="I3090" s="11"/>
      <c r="J3090" s="11"/>
      <c r="K3090" s="11"/>
      <c r="L3090" s="11"/>
      <c r="M3090" s="11"/>
      <c r="N3090" s="11"/>
      <c r="O3090" s="11"/>
    </row>
    <row r="3091" spans="2:15" ht="11.25" x14ac:dyDescent="0.2">
      <c r="B3091" s="11"/>
      <c r="C3091" s="11"/>
      <c r="D3091" s="11"/>
      <c r="E3091" s="11"/>
      <c r="F3091" s="11"/>
      <c r="G3091" s="11"/>
      <c r="H3091" s="11"/>
      <c r="I3091" s="11"/>
      <c r="J3091" s="11"/>
      <c r="K3091" s="11"/>
      <c r="L3091" s="11"/>
      <c r="M3091" s="11"/>
      <c r="N3091" s="11"/>
      <c r="O3091" s="11"/>
    </row>
    <row r="3092" spans="2:15" ht="11.25" x14ac:dyDescent="0.2">
      <c r="B3092" s="11"/>
      <c r="C3092" s="11"/>
      <c r="D3092" s="11"/>
      <c r="E3092" s="11"/>
      <c r="F3092" s="11"/>
      <c r="G3092" s="11"/>
      <c r="H3092" s="11"/>
      <c r="I3092" s="11"/>
      <c r="J3092" s="11"/>
      <c r="K3092" s="11"/>
      <c r="L3092" s="11"/>
      <c r="M3092" s="11"/>
      <c r="N3092" s="11"/>
      <c r="O3092" s="11"/>
    </row>
    <row r="3093" spans="2:15" ht="11.25" x14ac:dyDescent="0.2">
      <c r="B3093" s="11"/>
      <c r="C3093" s="11"/>
      <c r="D3093" s="11"/>
      <c r="E3093" s="11"/>
      <c r="F3093" s="11"/>
      <c r="G3093" s="11"/>
      <c r="H3093" s="11"/>
      <c r="I3093" s="11"/>
      <c r="J3093" s="11"/>
      <c r="K3093" s="11"/>
      <c r="L3093" s="11"/>
      <c r="M3093" s="11"/>
      <c r="N3093" s="11"/>
      <c r="O3093" s="11"/>
    </row>
    <row r="3094" spans="2:15" ht="11.25" x14ac:dyDescent="0.2">
      <c r="B3094" s="11"/>
      <c r="C3094" s="11"/>
      <c r="D3094" s="11"/>
      <c r="E3094" s="11"/>
      <c r="F3094" s="11"/>
      <c r="G3094" s="11"/>
      <c r="H3094" s="11"/>
      <c r="I3094" s="11"/>
      <c r="J3094" s="11"/>
      <c r="K3094" s="11"/>
      <c r="L3094" s="11"/>
      <c r="M3094" s="11"/>
      <c r="N3094" s="11"/>
      <c r="O3094" s="11"/>
    </row>
    <row r="3095" spans="2:15" ht="11.25" x14ac:dyDescent="0.2">
      <c r="B3095" s="11"/>
      <c r="C3095" s="11"/>
      <c r="D3095" s="11"/>
      <c r="E3095" s="11"/>
      <c r="F3095" s="11"/>
      <c r="G3095" s="11"/>
      <c r="H3095" s="11"/>
      <c r="I3095" s="11"/>
      <c r="J3095" s="11"/>
      <c r="K3095" s="11"/>
      <c r="L3095" s="11"/>
      <c r="M3095" s="11"/>
      <c r="N3095" s="11"/>
      <c r="O3095" s="11"/>
    </row>
    <row r="3096" spans="2:15" ht="11.25" x14ac:dyDescent="0.2">
      <c r="B3096" s="11"/>
      <c r="C3096" s="11"/>
      <c r="D3096" s="11"/>
      <c r="E3096" s="11"/>
      <c r="F3096" s="11"/>
      <c r="G3096" s="11"/>
      <c r="H3096" s="11"/>
      <c r="I3096" s="11"/>
      <c r="J3096" s="11"/>
      <c r="K3096" s="11"/>
      <c r="L3096" s="11"/>
      <c r="M3096" s="11"/>
      <c r="N3096" s="11"/>
      <c r="O3096" s="11"/>
    </row>
    <row r="3097" spans="2:15" ht="11.25" x14ac:dyDescent="0.2">
      <c r="B3097" s="11"/>
      <c r="C3097" s="11"/>
      <c r="D3097" s="11"/>
      <c r="E3097" s="11"/>
      <c r="F3097" s="11"/>
      <c r="G3097" s="11"/>
      <c r="H3097" s="11"/>
      <c r="I3097" s="11"/>
      <c r="J3097" s="11"/>
      <c r="K3097" s="11"/>
      <c r="L3097" s="11"/>
      <c r="M3097" s="11"/>
      <c r="N3097" s="11"/>
      <c r="O3097" s="11"/>
    </row>
    <row r="3098" spans="2:15" ht="11.25" x14ac:dyDescent="0.2">
      <c r="B3098" s="11"/>
      <c r="C3098" s="11"/>
      <c r="D3098" s="11"/>
      <c r="E3098" s="11"/>
      <c r="F3098" s="11"/>
      <c r="G3098" s="11"/>
      <c r="H3098" s="11"/>
      <c r="I3098" s="11"/>
      <c r="J3098" s="11"/>
      <c r="K3098" s="11"/>
      <c r="L3098" s="11"/>
      <c r="M3098" s="11"/>
      <c r="N3098" s="11"/>
      <c r="O3098" s="11"/>
    </row>
    <row r="3099" spans="2:15" ht="11.25" x14ac:dyDescent="0.2">
      <c r="B3099" s="11"/>
      <c r="C3099" s="11"/>
      <c r="D3099" s="11"/>
      <c r="E3099" s="11"/>
      <c r="F3099" s="11"/>
      <c r="G3099" s="11"/>
      <c r="H3099" s="11"/>
      <c r="I3099" s="11"/>
      <c r="J3099" s="11"/>
      <c r="K3099" s="11"/>
      <c r="L3099" s="11"/>
      <c r="M3099" s="11"/>
      <c r="N3099" s="11"/>
      <c r="O3099" s="11"/>
    </row>
    <row r="3100" spans="2:15" ht="11.25" x14ac:dyDescent="0.2">
      <c r="B3100" s="11"/>
      <c r="C3100" s="11"/>
      <c r="D3100" s="11"/>
      <c r="E3100" s="11"/>
      <c r="F3100" s="11"/>
      <c r="G3100" s="11"/>
      <c r="H3100" s="11"/>
      <c r="I3100" s="11"/>
      <c r="J3100" s="11"/>
      <c r="K3100" s="11"/>
      <c r="L3100" s="11"/>
      <c r="M3100" s="11"/>
      <c r="N3100" s="11"/>
      <c r="O3100" s="11"/>
    </row>
    <row r="3101" spans="2:15" ht="11.25" x14ac:dyDescent="0.2">
      <c r="B3101" s="11"/>
      <c r="C3101" s="11"/>
      <c r="D3101" s="11"/>
      <c r="E3101" s="11"/>
      <c r="F3101" s="11"/>
      <c r="G3101" s="11"/>
      <c r="H3101" s="11"/>
      <c r="I3101" s="11"/>
      <c r="J3101" s="11"/>
      <c r="K3101" s="11"/>
      <c r="L3101" s="11"/>
      <c r="M3101" s="11"/>
      <c r="N3101" s="11"/>
      <c r="O3101" s="11"/>
    </row>
    <row r="3102" spans="2:15" ht="11.25" x14ac:dyDescent="0.2">
      <c r="B3102" s="11"/>
      <c r="C3102" s="11"/>
      <c r="D3102" s="11"/>
      <c r="E3102" s="11"/>
      <c r="F3102" s="11"/>
      <c r="G3102" s="11"/>
      <c r="H3102" s="11"/>
      <c r="I3102" s="11"/>
      <c r="J3102" s="11"/>
      <c r="K3102" s="11"/>
      <c r="L3102" s="11"/>
      <c r="M3102" s="11"/>
      <c r="N3102" s="11"/>
      <c r="O3102" s="11"/>
    </row>
    <row r="3103" spans="2:15" ht="11.25" x14ac:dyDescent="0.2">
      <c r="B3103" s="11"/>
      <c r="C3103" s="11"/>
      <c r="D3103" s="11"/>
      <c r="E3103" s="11"/>
      <c r="F3103" s="11"/>
      <c r="G3103" s="11"/>
      <c r="H3103" s="11"/>
      <c r="I3103" s="11"/>
      <c r="J3103" s="11"/>
      <c r="K3103" s="11"/>
      <c r="L3103" s="11"/>
      <c r="M3103" s="11"/>
      <c r="N3103" s="11"/>
      <c r="O3103" s="11"/>
    </row>
    <row r="3104" spans="2:15" ht="11.25" x14ac:dyDescent="0.2">
      <c r="B3104" s="11"/>
      <c r="C3104" s="11"/>
      <c r="D3104" s="11"/>
      <c r="E3104" s="11"/>
      <c r="F3104" s="11"/>
      <c r="G3104" s="11"/>
      <c r="H3104" s="11"/>
      <c r="I3104" s="11"/>
      <c r="J3104" s="11"/>
      <c r="K3104" s="11"/>
      <c r="L3104" s="11"/>
      <c r="M3104" s="11"/>
      <c r="N3104" s="11"/>
      <c r="O3104" s="11"/>
    </row>
    <row r="3105" spans="2:15" ht="11.25" x14ac:dyDescent="0.2">
      <c r="B3105" s="11"/>
      <c r="C3105" s="11"/>
      <c r="D3105" s="11"/>
      <c r="E3105" s="11"/>
      <c r="F3105" s="11"/>
      <c r="G3105" s="11"/>
      <c r="H3105" s="11"/>
      <c r="I3105" s="11"/>
      <c r="J3105" s="11"/>
      <c r="K3105" s="11"/>
      <c r="L3105" s="11"/>
      <c r="M3105" s="11"/>
      <c r="N3105" s="11"/>
      <c r="O3105" s="11"/>
    </row>
    <row r="3106" spans="2:15" ht="11.25" x14ac:dyDescent="0.2">
      <c r="B3106" s="11"/>
      <c r="C3106" s="11"/>
      <c r="D3106" s="11"/>
      <c r="E3106" s="11"/>
      <c r="F3106" s="11"/>
      <c r="G3106" s="11"/>
      <c r="H3106" s="11"/>
      <c r="I3106" s="11"/>
      <c r="J3106" s="11"/>
      <c r="K3106" s="11"/>
      <c r="L3106" s="11"/>
      <c r="M3106" s="11"/>
      <c r="N3106" s="11"/>
      <c r="O3106" s="11"/>
    </row>
    <row r="3107" spans="2:15" ht="11.25" x14ac:dyDescent="0.2">
      <c r="B3107" s="11"/>
      <c r="C3107" s="11"/>
      <c r="D3107" s="11"/>
      <c r="E3107" s="11"/>
      <c r="F3107" s="11"/>
      <c r="G3107" s="11"/>
      <c r="H3107" s="11"/>
      <c r="I3107" s="11"/>
      <c r="J3107" s="11"/>
      <c r="K3107" s="11"/>
      <c r="L3107" s="11"/>
      <c r="M3107" s="11"/>
      <c r="N3107" s="11"/>
      <c r="O3107" s="11"/>
    </row>
    <row r="3108" spans="2:15" ht="11.25" x14ac:dyDescent="0.2">
      <c r="B3108" s="11"/>
      <c r="C3108" s="11"/>
      <c r="D3108" s="11"/>
      <c r="E3108" s="11"/>
      <c r="F3108" s="11"/>
      <c r="G3108" s="11"/>
      <c r="H3108" s="11"/>
      <c r="I3108" s="11"/>
      <c r="J3108" s="11"/>
      <c r="K3108" s="11"/>
      <c r="L3108" s="11"/>
      <c r="M3108" s="11"/>
      <c r="N3108" s="11"/>
      <c r="O3108" s="11"/>
    </row>
    <row r="3109" spans="2:15" ht="11.25" x14ac:dyDescent="0.2">
      <c r="B3109" s="11"/>
      <c r="C3109" s="11"/>
      <c r="D3109" s="11"/>
      <c r="E3109" s="11"/>
      <c r="F3109" s="11"/>
      <c r="G3109" s="11"/>
      <c r="H3109" s="11"/>
      <c r="I3109" s="11"/>
      <c r="J3109" s="11"/>
      <c r="K3109" s="11"/>
      <c r="L3109" s="11"/>
      <c r="M3109" s="11"/>
      <c r="N3109" s="11"/>
      <c r="O3109" s="11"/>
    </row>
    <row r="3110" spans="2:15" ht="11.25" x14ac:dyDescent="0.2">
      <c r="B3110" s="11"/>
      <c r="C3110" s="11"/>
      <c r="D3110" s="11"/>
      <c r="E3110" s="11"/>
      <c r="F3110" s="11"/>
      <c r="G3110" s="11"/>
      <c r="H3110" s="11"/>
      <c r="I3110" s="11"/>
      <c r="J3110" s="11"/>
      <c r="K3110" s="11"/>
      <c r="L3110" s="11"/>
      <c r="M3110" s="11"/>
      <c r="N3110" s="11"/>
      <c r="O3110" s="11"/>
    </row>
    <row r="3111" spans="2:15" ht="11.25" x14ac:dyDescent="0.2">
      <c r="B3111" s="11"/>
      <c r="C3111" s="11"/>
      <c r="D3111" s="11"/>
      <c r="E3111" s="11"/>
      <c r="F3111" s="11"/>
      <c r="G3111" s="11"/>
      <c r="H3111" s="11"/>
      <c r="I3111" s="11"/>
      <c r="J3111" s="11"/>
      <c r="K3111" s="11"/>
      <c r="L3111" s="11"/>
      <c r="M3111" s="11"/>
      <c r="N3111" s="11"/>
      <c r="O3111" s="11"/>
    </row>
    <row r="3112" spans="2:15" ht="11.25" x14ac:dyDescent="0.2">
      <c r="B3112" s="11"/>
      <c r="C3112" s="11"/>
      <c r="D3112" s="11"/>
      <c r="E3112" s="11"/>
      <c r="F3112" s="11"/>
      <c r="G3112" s="11"/>
      <c r="H3112" s="11"/>
      <c r="I3112" s="11"/>
      <c r="J3112" s="11"/>
      <c r="K3112" s="11"/>
      <c r="L3112" s="11"/>
      <c r="M3112" s="11"/>
      <c r="N3112" s="11"/>
      <c r="O3112" s="11"/>
    </row>
    <row r="3113" spans="2:15" ht="11.25" x14ac:dyDescent="0.2">
      <c r="B3113" s="11"/>
      <c r="C3113" s="11"/>
      <c r="D3113" s="11"/>
      <c r="E3113" s="11"/>
      <c r="F3113" s="11"/>
      <c r="G3113" s="11"/>
      <c r="H3113" s="11"/>
      <c r="I3113" s="11"/>
      <c r="J3113" s="11"/>
      <c r="K3113" s="11"/>
      <c r="L3113" s="11"/>
      <c r="M3113" s="11"/>
      <c r="N3113" s="11"/>
      <c r="O3113" s="11"/>
    </row>
    <row r="3114" spans="2:15" ht="11.25" x14ac:dyDescent="0.2">
      <c r="B3114" s="11"/>
      <c r="C3114" s="11"/>
      <c r="D3114" s="11"/>
      <c r="E3114" s="11"/>
      <c r="F3114" s="11"/>
      <c r="G3114" s="11"/>
      <c r="H3114" s="11"/>
      <c r="I3114" s="11"/>
      <c r="J3114" s="11"/>
      <c r="K3114" s="11"/>
      <c r="L3114" s="11"/>
      <c r="M3114" s="11"/>
      <c r="N3114" s="11"/>
      <c r="O3114" s="11"/>
    </row>
    <row r="3115" spans="2:15" ht="11.25" x14ac:dyDescent="0.2">
      <c r="B3115" s="11"/>
      <c r="C3115" s="11"/>
      <c r="D3115" s="11"/>
      <c r="E3115" s="11"/>
      <c r="F3115" s="11"/>
      <c r="G3115" s="11"/>
      <c r="H3115" s="11"/>
      <c r="I3115" s="11"/>
      <c r="J3115" s="11"/>
      <c r="K3115" s="11"/>
      <c r="L3115" s="11"/>
      <c r="M3115" s="11"/>
      <c r="N3115" s="11"/>
      <c r="O3115" s="11"/>
    </row>
    <row r="3116" spans="2:15" ht="11.25" x14ac:dyDescent="0.2">
      <c r="B3116" s="11"/>
      <c r="C3116" s="11"/>
      <c r="D3116" s="11"/>
      <c r="E3116" s="11"/>
      <c r="F3116" s="11"/>
      <c r="G3116" s="11"/>
      <c r="H3116" s="11"/>
      <c r="I3116" s="11"/>
      <c r="J3116" s="11"/>
      <c r="K3116" s="11"/>
      <c r="L3116" s="11"/>
      <c r="M3116" s="11"/>
      <c r="N3116" s="11"/>
      <c r="O3116" s="11"/>
    </row>
    <row r="3117" spans="2:15" ht="11.25" x14ac:dyDescent="0.2">
      <c r="B3117" s="11"/>
      <c r="C3117" s="11"/>
      <c r="D3117" s="11"/>
      <c r="E3117" s="11"/>
      <c r="F3117" s="11"/>
      <c r="G3117" s="11"/>
      <c r="H3117" s="11"/>
      <c r="I3117" s="11"/>
      <c r="J3117" s="11"/>
      <c r="K3117" s="11"/>
      <c r="L3117" s="11"/>
      <c r="M3117" s="11"/>
      <c r="N3117" s="11"/>
      <c r="O3117" s="11"/>
    </row>
    <row r="3118" spans="2:15" ht="11.25" x14ac:dyDescent="0.2">
      <c r="B3118" s="11"/>
      <c r="C3118" s="11"/>
      <c r="D3118" s="11"/>
      <c r="E3118" s="11"/>
      <c r="F3118" s="11"/>
      <c r="G3118" s="11"/>
      <c r="H3118" s="11"/>
      <c r="I3118" s="11"/>
      <c r="J3118" s="11"/>
      <c r="K3118" s="11"/>
      <c r="L3118" s="11"/>
      <c r="M3118" s="11"/>
      <c r="N3118" s="11"/>
      <c r="O3118" s="11"/>
    </row>
    <row r="3119" spans="2:15" ht="11.25" x14ac:dyDescent="0.2">
      <c r="B3119" s="11"/>
      <c r="C3119" s="11"/>
      <c r="D3119" s="11"/>
      <c r="E3119" s="11"/>
      <c r="F3119" s="11"/>
      <c r="G3119" s="11"/>
      <c r="H3119" s="11"/>
      <c r="I3119" s="11"/>
      <c r="J3119" s="11"/>
      <c r="K3119" s="11"/>
      <c r="L3119" s="11"/>
      <c r="M3119" s="11"/>
      <c r="N3119" s="11"/>
      <c r="O3119" s="11"/>
    </row>
    <row r="3120" spans="2:15" ht="11.25" x14ac:dyDescent="0.2">
      <c r="B3120" s="11"/>
      <c r="C3120" s="11"/>
      <c r="D3120" s="11"/>
      <c r="E3120" s="11"/>
      <c r="F3120" s="11"/>
      <c r="G3120" s="11"/>
      <c r="H3120" s="11"/>
      <c r="I3120" s="11"/>
      <c r="J3120" s="11"/>
      <c r="K3120" s="11"/>
      <c r="L3120" s="11"/>
      <c r="M3120" s="11"/>
      <c r="N3120" s="11"/>
      <c r="O3120" s="11"/>
    </row>
    <row r="3121" spans="2:15" ht="11.25" x14ac:dyDescent="0.2">
      <c r="B3121" s="11"/>
      <c r="C3121" s="11"/>
      <c r="D3121" s="11"/>
      <c r="E3121" s="11"/>
      <c r="F3121" s="11"/>
      <c r="G3121" s="11"/>
      <c r="H3121" s="11"/>
      <c r="I3121" s="11"/>
      <c r="J3121" s="11"/>
      <c r="K3121" s="11"/>
      <c r="L3121" s="11"/>
      <c r="M3121" s="11"/>
      <c r="N3121" s="11"/>
      <c r="O3121" s="11"/>
    </row>
    <row r="3122" spans="2:15" ht="11.25" x14ac:dyDescent="0.2">
      <c r="B3122" s="11"/>
      <c r="C3122" s="11"/>
      <c r="D3122" s="11"/>
      <c r="E3122" s="11"/>
      <c r="F3122" s="11"/>
      <c r="G3122" s="11"/>
      <c r="H3122" s="11"/>
      <c r="I3122" s="11"/>
      <c r="J3122" s="11"/>
      <c r="K3122" s="11"/>
      <c r="L3122" s="11"/>
      <c r="M3122" s="11"/>
      <c r="N3122" s="11"/>
      <c r="O3122" s="11"/>
    </row>
    <row r="3123" spans="2:15" ht="11.25" x14ac:dyDescent="0.2">
      <c r="B3123" s="11"/>
      <c r="C3123" s="11"/>
      <c r="D3123" s="11"/>
      <c r="E3123" s="11"/>
      <c r="F3123" s="11"/>
      <c r="G3123" s="11"/>
      <c r="H3123" s="11"/>
      <c r="I3123" s="11"/>
      <c r="J3123" s="11"/>
      <c r="K3123" s="11"/>
      <c r="L3123" s="11"/>
      <c r="M3123" s="11"/>
      <c r="N3123" s="11"/>
      <c r="O3123" s="11"/>
    </row>
    <row r="3124" spans="2:15" ht="11.25" x14ac:dyDescent="0.2">
      <c r="B3124" s="11"/>
      <c r="C3124" s="11"/>
      <c r="D3124" s="11"/>
      <c r="E3124" s="11"/>
      <c r="F3124" s="11"/>
      <c r="G3124" s="11"/>
      <c r="H3124" s="11"/>
      <c r="I3124" s="11"/>
      <c r="J3124" s="11"/>
      <c r="K3124" s="11"/>
      <c r="L3124" s="11"/>
      <c r="M3124" s="11"/>
      <c r="N3124" s="11"/>
      <c r="O3124" s="11"/>
    </row>
    <row r="3125" spans="2:15" ht="11.25" x14ac:dyDescent="0.2">
      <c r="B3125" s="11"/>
      <c r="C3125" s="11"/>
      <c r="D3125" s="11"/>
      <c r="E3125" s="11"/>
      <c r="F3125" s="11"/>
      <c r="G3125" s="11"/>
      <c r="H3125" s="11"/>
      <c r="I3125" s="11"/>
      <c r="J3125" s="11"/>
      <c r="K3125" s="11"/>
      <c r="L3125" s="11"/>
      <c r="M3125" s="11"/>
      <c r="N3125" s="11"/>
      <c r="O3125" s="11"/>
    </row>
    <row r="3126" spans="2:15" ht="11.25" x14ac:dyDescent="0.2">
      <c r="B3126" s="11"/>
      <c r="C3126" s="11"/>
      <c r="D3126" s="11"/>
      <c r="E3126" s="11"/>
      <c r="F3126" s="11"/>
      <c r="G3126" s="11"/>
      <c r="H3126" s="11"/>
      <c r="I3126" s="11"/>
      <c r="J3126" s="11"/>
      <c r="K3126" s="11"/>
      <c r="L3126" s="11"/>
      <c r="M3126" s="11"/>
      <c r="N3126" s="11"/>
      <c r="O3126" s="11"/>
    </row>
    <row r="3127" spans="2:15" ht="11.25" x14ac:dyDescent="0.2">
      <c r="B3127" s="11"/>
      <c r="C3127" s="11"/>
      <c r="D3127" s="11"/>
      <c r="E3127" s="11"/>
      <c r="F3127" s="11"/>
      <c r="G3127" s="11"/>
      <c r="H3127" s="11"/>
      <c r="I3127" s="11"/>
      <c r="J3127" s="11"/>
      <c r="K3127" s="11"/>
      <c r="L3127" s="11"/>
      <c r="M3127" s="11"/>
      <c r="N3127" s="11"/>
      <c r="O3127" s="11"/>
    </row>
    <row r="3128" spans="2:15" ht="11.25" x14ac:dyDescent="0.2">
      <c r="B3128" s="11"/>
      <c r="C3128" s="11"/>
      <c r="D3128" s="11"/>
      <c r="E3128" s="11"/>
      <c r="F3128" s="11"/>
      <c r="G3128" s="11"/>
      <c r="H3128" s="11"/>
      <c r="I3128" s="11"/>
      <c r="J3128" s="11"/>
      <c r="K3128" s="11"/>
      <c r="L3128" s="11"/>
      <c r="M3128" s="11"/>
      <c r="N3128" s="11"/>
      <c r="O3128" s="11"/>
    </row>
    <row r="3129" spans="2:15" ht="11.25" x14ac:dyDescent="0.2">
      <c r="B3129" s="11"/>
      <c r="C3129" s="11"/>
      <c r="D3129" s="11"/>
      <c r="E3129" s="11"/>
      <c r="F3129" s="11"/>
      <c r="G3129" s="11"/>
      <c r="H3129" s="11"/>
      <c r="I3129" s="11"/>
      <c r="J3129" s="11"/>
      <c r="K3129" s="11"/>
      <c r="L3129" s="11"/>
      <c r="M3129" s="11"/>
      <c r="N3129" s="11"/>
      <c r="O3129" s="11"/>
    </row>
    <row r="3130" spans="2:15" ht="11.25" x14ac:dyDescent="0.2">
      <c r="B3130" s="11"/>
      <c r="C3130" s="11"/>
      <c r="D3130" s="11"/>
      <c r="E3130" s="11"/>
      <c r="F3130" s="11"/>
      <c r="G3130" s="11"/>
      <c r="H3130" s="11"/>
      <c r="I3130" s="11"/>
      <c r="J3130" s="11"/>
      <c r="K3130" s="11"/>
      <c r="L3130" s="11"/>
      <c r="M3130" s="11"/>
      <c r="N3130" s="11"/>
      <c r="O3130" s="11"/>
    </row>
    <row r="3131" spans="2:15" ht="11.25" x14ac:dyDescent="0.2">
      <c r="B3131" s="11"/>
      <c r="C3131" s="11"/>
      <c r="D3131" s="11"/>
      <c r="E3131" s="11"/>
      <c r="F3131" s="11"/>
      <c r="G3131" s="11"/>
      <c r="H3131" s="11"/>
      <c r="I3131" s="11"/>
      <c r="J3131" s="11"/>
      <c r="K3131" s="11"/>
      <c r="L3131" s="11"/>
      <c r="M3131" s="11"/>
      <c r="N3131" s="11"/>
      <c r="O3131" s="11"/>
    </row>
    <row r="3132" spans="2:15" ht="11.25" x14ac:dyDescent="0.2">
      <c r="B3132" s="11"/>
      <c r="C3132" s="11"/>
      <c r="D3132" s="11"/>
      <c r="E3132" s="11"/>
      <c r="F3132" s="11"/>
      <c r="G3132" s="11"/>
      <c r="H3132" s="11"/>
      <c r="I3132" s="11"/>
      <c r="J3132" s="11"/>
      <c r="K3132" s="11"/>
      <c r="L3132" s="11"/>
      <c r="M3132" s="11"/>
      <c r="N3132" s="11"/>
      <c r="O3132" s="11"/>
    </row>
    <row r="3133" spans="2:15" ht="11.25" x14ac:dyDescent="0.2">
      <c r="B3133" s="11"/>
      <c r="C3133" s="11"/>
      <c r="D3133" s="11"/>
      <c r="E3133" s="11"/>
      <c r="F3133" s="11"/>
      <c r="G3133" s="11"/>
      <c r="H3133" s="11"/>
      <c r="I3133" s="11"/>
      <c r="J3133" s="11"/>
      <c r="K3133" s="11"/>
      <c r="L3133" s="11"/>
      <c r="M3133" s="11"/>
      <c r="N3133" s="11"/>
      <c r="O3133" s="11"/>
    </row>
    <row r="3134" spans="2:15" ht="11.25" x14ac:dyDescent="0.2">
      <c r="B3134" s="11"/>
      <c r="C3134" s="11"/>
      <c r="D3134" s="11"/>
      <c r="E3134" s="11"/>
      <c r="F3134" s="11"/>
      <c r="G3134" s="11"/>
      <c r="H3134" s="11"/>
      <c r="I3134" s="11"/>
      <c r="J3134" s="11"/>
      <c r="K3134" s="11"/>
      <c r="L3134" s="11"/>
      <c r="M3134" s="11"/>
      <c r="N3134" s="11"/>
      <c r="O3134" s="11"/>
    </row>
    <row r="3135" spans="2:15" ht="11.25" x14ac:dyDescent="0.2">
      <c r="B3135" s="11"/>
      <c r="C3135" s="11"/>
      <c r="D3135" s="11"/>
      <c r="E3135" s="11"/>
      <c r="F3135" s="11"/>
      <c r="G3135" s="11"/>
      <c r="H3135" s="11"/>
      <c r="I3135" s="11"/>
      <c r="J3135" s="11"/>
      <c r="K3135" s="11"/>
      <c r="L3135" s="11"/>
      <c r="M3135" s="11"/>
      <c r="N3135" s="11"/>
      <c r="O3135" s="11"/>
    </row>
    <row r="3136" spans="2:15" ht="11.25" x14ac:dyDescent="0.2">
      <c r="B3136" s="11"/>
      <c r="C3136" s="11"/>
      <c r="D3136" s="11"/>
      <c r="E3136" s="11"/>
      <c r="F3136" s="11"/>
      <c r="G3136" s="11"/>
      <c r="H3136" s="11"/>
      <c r="I3136" s="11"/>
      <c r="J3136" s="11"/>
      <c r="K3136" s="11"/>
      <c r="L3136" s="11"/>
      <c r="M3136" s="11"/>
      <c r="N3136" s="11"/>
      <c r="O3136" s="11"/>
    </row>
    <row r="3137" spans="2:15" ht="11.25" x14ac:dyDescent="0.2">
      <c r="B3137" s="11"/>
      <c r="C3137" s="11"/>
      <c r="D3137" s="11"/>
      <c r="E3137" s="11"/>
      <c r="F3137" s="11"/>
      <c r="G3137" s="11"/>
      <c r="H3137" s="11"/>
      <c r="I3137" s="11"/>
      <c r="J3137" s="11"/>
      <c r="K3137" s="11"/>
      <c r="L3137" s="11"/>
      <c r="M3137" s="11"/>
      <c r="N3137" s="11"/>
      <c r="O3137" s="11"/>
    </row>
    <row r="3138" spans="2:15" ht="11.25" x14ac:dyDescent="0.2">
      <c r="B3138" s="11"/>
      <c r="C3138" s="11"/>
      <c r="D3138" s="11"/>
      <c r="E3138" s="11"/>
      <c r="F3138" s="11"/>
      <c r="G3138" s="11"/>
      <c r="H3138" s="11"/>
      <c r="I3138" s="11"/>
      <c r="J3138" s="11"/>
      <c r="K3138" s="11"/>
      <c r="L3138" s="11"/>
      <c r="M3138" s="11"/>
      <c r="N3138" s="11"/>
      <c r="O3138" s="11"/>
    </row>
    <row r="3139" spans="2:15" ht="11.25" x14ac:dyDescent="0.2">
      <c r="B3139" s="11"/>
      <c r="C3139" s="11"/>
      <c r="D3139" s="11"/>
      <c r="E3139" s="11"/>
      <c r="F3139" s="11"/>
      <c r="G3139" s="11"/>
      <c r="H3139" s="11"/>
      <c r="I3139" s="11"/>
      <c r="J3139" s="11"/>
      <c r="K3139" s="11"/>
      <c r="L3139" s="11"/>
      <c r="M3139" s="11"/>
      <c r="N3139" s="11"/>
      <c r="O3139" s="11"/>
    </row>
    <row r="3140" spans="2:15" ht="11.25" x14ac:dyDescent="0.2">
      <c r="B3140" s="11"/>
      <c r="C3140" s="11"/>
      <c r="D3140" s="11"/>
      <c r="E3140" s="11"/>
      <c r="F3140" s="11"/>
      <c r="G3140" s="11"/>
      <c r="H3140" s="11"/>
      <c r="I3140" s="11"/>
      <c r="J3140" s="11"/>
      <c r="K3140" s="11"/>
      <c r="L3140" s="11"/>
      <c r="M3140" s="11"/>
      <c r="N3140" s="11"/>
      <c r="O3140" s="11"/>
    </row>
    <row r="3141" spans="2:15" ht="11.25" x14ac:dyDescent="0.2">
      <c r="B3141" s="11"/>
      <c r="C3141" s="11"/>
      <c r="D3141" s="11"/>
      <c r="E3141" s="11"/>
      <c r="F3141" s="11"/>
      <c r="G3141" s="11"/>
      <c r="H3141" s="11"/>
      <c r="I3141" s="11"/>
      <c r="J3141" s="11"/>
      <c r="K3141" s="11"/>
      <c r="L3141" s="11"/>
      <c r="M3141" s="11"/>
      <c r="N3141" s="11"/>
      <c r="O3141" s="11"/>
    </row>
    <row r="3142" spans="2:15" ht="11.25" x14ac:dyDescent="0.2">
      <c r="B3142" s="11"/>
      <c r="C3142" s="11"/>
      <c r="D3142" s="11"/>
      <c r="E3142" s="11"/>
      <c r="F3142" s="11"/>
      <c r="G3142" s="11"/>
      <c r="H3142" s="11"/>
      <c r="I3142" s="11"/>
      <c r="J3142" s="11"/>
      <c r="K3142" s="11"/>
      <c r="L3142" s="11"/>
      <c r="M3142" s="11"/>
      <c r="N3142" s="11"/>
      <c r="O3142" s="11"/>
    </row>
    <row r="3143" spans="2:15" ht="11.25" x14ac:dyDescent="0.2">
      <c r="B3143" s="11"/>
      <c r="C3143" s="11"/>
      <c r="D3143" s="11"/>
      <c r="E3143" s="11"/>
      <c r="F3143" s="11"/>
      <c r="G3143" s="11"/>
      <c r="H3143" s="11"/>
      <c r="I3143" s="11"/>
      <c r="J3143" s="11"/>
      <c r="K3143" s="11"/>
      <c r="L3143" s="11"/>
      <c r="M3143" s="11"/>
      <c r="N3143" s="11"/>
      <c r="O3143" s="11"/>
    </row>
    <row r="3144" spans="2:15" ht="11.25" x14ac:dyDescent="0.2">
      <c r="B3144" s="11"/>
      <c r="C3144" s="11"/>
      <c r="D3144" s="11"/>
      <c r="E3144" s="11"/>
      <c r="F3144" s="11"/>
      <c r="G3144" s="11"/>
      <c r="H3144" s="11"/>
      <c r="I3144" s="11"/>
      <c r="J3144" s="11"/>
      <c r="K3144" s="11"/>
      <c r="L3144" s="11"/>
      <c r="M3144" s="11"/>
      <c r="N3144" s="11"/>
      <c r="O3144" s="11"/>
    </row>
    <row r="3145" spans="2:15" ht="11.25" x14ac:dyDescent="0.2">
      <c r="B3145" s="11"/>
      <c r="C3145" s="11"/>
      <c r="D3145" s="11"/>
      <c r="E3145" s="11"/>
      <c r="F3145" s="11"/>
      <c r="G3145" s="11"/>
      <c r="H3145" s="11"/>
      <c r="I3145" s="11"/>
      <c r="J3145" s="11"/>
      <c r="K3145" s="11"/>
      <c r="L3145" s="11"/>
      <c r="M3145" s="11"/>
      <c r="N3145" s="11"/>
      <c r="O3145" s="11"/>
    </row>
    <row r="3146" spans="2:15" ht="11.25" x14ac:dyDescent="0.2">
      <c r="B3146" s="11"/>
      <c r="C3146" s="11"/>
      <c r="D3146" s="11"/>
      <c r="E3146" s="11"/>
      <c r="F3146" s="11"/>
      <c r="G3146" s="11"/>
      <c r="H3146" s="11"/>
      <c r="I3146" s="11"/>
      <c r="J3146" s="11"/>
      <c r="K3146" s="11"/>
      <c r="L3146" s="11"/>
      <c r="M3146" s="11"/>
      <c r="N3146" s="11"/>
      <c r="O3146" s="11"/>
    </row>
    <row r="3147" spans="2:15" ht="11.25" x14ac:dyDescent="0.2">
      <c r="B3147" s="11"/>
      <c r="C3147" s="11"/>
      <c r="D3147" s="11"/>
      <c r="E3147" s="11"/>
      <c r="F3147" s="11"/>
      <c r="G3147" s="11"/>
      <c r="H3147" s="11"/>
      <c r="I3147" s="11"/>
      <c r="J3147" s="11"/>
      <c r="K3147" s="11"/>
      <c r="L3147" s="11"/>
      <c r="M3147" s="11"/>
      <c r="N3147" s="11"/>
      <c r="O3147" s="11"/>
    </row>
    <row r="3148" spans="2:15" ht="11.25" x14ac:dyDescent="0.2">
      <c r="B3148" s="11"/>
      <c r="C3148" s="11"/>
      <c r="D3148" s="11"/>
      <c r="E3148" s="11"/>
      <c r="F3148" s="11"/>
      <c r="G3148" s="11"/>
      <c r="H3148" s="11"/>
      <c r="I3148" s="11"/>
      <c r="J3148" s="11"/>
      <c r="K3148" s="11"/>
      <c r="L3148" s="11"/>
      <c r="M3148" s="11"/>
      <c r="N3148" s="11"/>
      <c r="O3148" s="11"/>
    </row>
    <row r="3149" spans="2:15" ht="11.25" x14ac:dyDescent="0.2">
      <c r="B3149" s="11"/>
      <c r="C3149" s="11"/>
      <c r="D3149" s="11"/>
      <c r="E3149" s="11"/>
      <c r="F3149" s="11"/>
      <c r="G3149" s="11"/>
      <c r="H3149" s="11"/>
      <c r="I3149" s="11"/>
      <c r="J3149" s="11"/>
      <c r="K3149" s="11"/>
      <c r="L3149" s="11"/>
      <c r="M3149" s="11"/>
      <c r="N3149" s="11"/>
      <c r="O3149" s="11"/>
    </row>
    <row r="3150" spans="2:15" ht="11.25" x14ac:dyDescent="0.2">
      <c r="B3150" s="11"/>
      <c r="C3150" s="11"/>
      <c r="D3150" s="11"/>
      <c r="E3150" s="11"/>
      <c r="F3150" s="11"/>
      <c r="G3150" s="11"/>
      <c r="H3150" s="11"/>
      <c r="I3150" s="11"/>
      <c r="J3150" s="11"/>
      <c r="K3150" s="11"/>
      <c r="L3150" s="11"/>
      <c r="M3150" s="11"/>
      <c r="N3150" s="11"/>
      <c r="O3150" s="11"/>
    </row>
    <row r="3151" spans="2:15" ht="11.25" x14ac:dyDescent="0.2">
      <c r="B3151" s="11"/>
      <c r="C3151" s="11"/>
      <c r="D3151" s="11"/>
      <c r="E3151" s="11"/>
      <c r="F3151" s="11"/>
      <c r="G3151" s="11"/>
      <c r="H3151" s="11"/>
      <c r="I3151" s="11"/>
      <c r="J3151" s="11"/>
      <c r="K3151" s="11"/>
      <c r="L3151" s="11"/>
      <c r="M3151" s="11"/>
      <c r="N3151" s="11"/>
      <c r="O3151" s="11"/>
    </row>
    <row r="3152" spans="2:15" ht="11.25" x14ac:dyDescent="0.2">
      <c r="B3152" s="11"/>
      <c r="C3152" s="11"/>
      <c r="D3152" s="11"/>
      <c r="E3152" s="11"/>
      <c r="F3152" s="11"/>
      <c r="G3152" s="11"/>
      <c r="H3152" s="11"/>
      <c r="I3152" s="11"/>
      <c r="J3152" s="11"/>
      <c r="K3152" s="11"/>
      <c r="L3152" s="11"/>
      <c r="M3152" s="11"/>
      <c r="N3152" s="11"/>
      <c r="O3152" s="11"/>
    </row>
    <row r="3153" spans="2:15" ht="11.25" x14ac:dyDescent="0.2">
      <c r="B3153" s="11"/>
      <c r="C3153" s="11"/>
      <c r="D3153" s="11"/>
      <c r="E3153" s="11"/>
      <c r="F3153" s="11"/>
      <c r="G3153" s="11"/>
      <c r="H3153" s="11"/>
      <c r="I3153" s="11"/>
      <c r="J3153" s="11"/>
      <c r="K3153" s="11"/>
      <c r="L3153" s="11"/>
      <c r="M3153" s="11"/>
      <c r="N3153" s="11"/>
      <c r="O3153" s="11"/>
    </row>
    <row r="3154" spans="2:15" ht="11.25" x14ac:dyDescent="0.2">
      <c r="B3154" s="11"/>
      <c r="C3154" s="11"/>
      <c r="D3154" s="11"/>
      <c r="E3154" s="11"/>
      <c r="F3154" s="11"/>
      <c r="G3154" s="11"/>
      <c r="H3154" s="11"/>
      <c r="I3154" s="11"/>
      <c r="J3154" s="11"/>
      <c r="K3154" s="11"/>
      <c r="L3154" s="11"/>
      <c r="M3154" s="11"/>
      <c r="N3154" s="11"/>
      <c r="O3154" s="11"/>
    </row>
    <row r="3155" spans="2:15" ht="11.25" x14ac:dyDescent="0.2">
      <c r="B3155" s="11"/>
      <c r="C3155" s="11"/>
      <c r="D3155" s="11"/>
      <c r="E3155" s="11"/>
      <c r="F3155" s="11"/>
      <c r="G3155" s="11"/>
      <c r="H3155" s="11"/>
      <c r="I3155" s="11"/>
      <c r="J3155" s="11"/>
      <c r="K3155" s="11"/>
      <c r="L3155" s="11"/>
      <c r="M3155" s="11"/>
      <c r="N3155" s="11"/>
      <c r="O3155" s="11"/>
    </row>
    <row r="3156" spans="2:15" ht="11.25" x14ac:dyDescent="0.2">
      <c r="B3156" s="11"/>
      <c r="C3156" s="11"/>
      <c r="D3156" s="11"/>
      <c r="E3156" s="11"/>
      <c r="F3156" s="11"/>
      <c r="G3156" s="11"/>
      <c r="H3156" s="11"/>
      <c r="I3156" s="11"/>
      <c r="J3156" s="11"/>
      <c r="K3156" s="11"/>
      <c r="L3156" s="11"/>
      <c r="M3156" s="11"/>
      <c r="N3156" s="11"/>
      <c r="O3156" s="11"/>
    </row>
    <row r="3157" spans="2:15" ht="11.25" x14ac:dyDescent="0.2">
      <c r="B3157" s="11"/>
      <c r="C3157" s="11"/>
      <c r="D3157" s="11"/>
      <c r="E3157" s="11"/>
      <c r="F3157" s="11"/>
      <c r="G3157" s="11"/>
      <c r="H3157" s="11"/>
      <c r="I3157" s="11"/>
      <c r="J3157" s="11"/>
      <c r="K3157" s="11"/>
      <c r="L3157" s="11"/>
      <c r="M3157" s="11"/>
      <c r="N3157" s="11"/>
      <c r="O3157" s="11"/>
    </row>
    <row r="3158" spans="2:15" ht="11.25" x14ac:dyDescent="0.2">
      <c r="B3158" s="11"/>
      <c r="C3158" s="11"/>
      <c r="D3158" s="11"/>
      <c r="E3158" s="11"/>
      <c r="F3158" s="11"/>
      <c r="G3158" s="11"/>
      <c r="H3158" s="11"/>
      <c r="I3158" s="11"/>
      <c r="J3158" s="11"/>
      <c r="K3158" s="11"/>
      <c r="L3158" s="11"/>
      <c r="M3158" s="11"/>
      <c r="N3158" s="11"/>
      <c r="O3158" s="11"/>
    </row>
    <row r="3159" spans="2:15" ht="11.25" x14ac:dyDescent="0.2">
      <c r="B3159" s="11"/>
      <c r="C3159" s="11"/>
      <c r="D3159" s="11"/>
      <c r="E3159" s="11"/>
      <c r="F3159" s="11"/>
      <c r="G3159" s="11"/>
      <c r="H3159" s="11"/>
      <c r="I3159" s="11"/>
      <c r="J3159" s="11"/>
      <c r="K3159" s="11"/>
      <c r="L3159" s="11"/>
      <c r="M3159" s="11"/>
      <c r="N3159" s="11"/>
      <c r="O3159" s="11"/>
    </row>
    <row r="3160" spans="2:15" ht="11.25" x14ac:dyDescent="0.2">
      <c r="B3160" s="11"/>
      <c r="C3160" s="11"/>
      <c r="D3160" s="11"/>
      <c r="E3160" s="11"/>
      <c r="F3160" s="11"/>
      <c r="G3160" s="11"/>
      <c r="H3160" s="11"/>
      <c r="I3160" s="11"/>
      <c r="J3160" s="11"/>
      <c r="K3160" s="11"/>
      <c r="L3160" s="11"/>
      <c r="M3160" s="11"/>
      <c r="N3160" s="11"/>
      <c r="O3160" s="11"/>
    </row>
    <row r="3161" spans="2:15" ht="11.25" x14ac:dyDescent="0.2">
      <c r="B3161" s="11"/>
      <c r="C3161" s="11"/>
      <c r="D3161" s="11"/>
      <c r="E3161" s="11"/>
      <c r="F3161" s="11"/>
      <c r="G3161" s="11"/>
      <c r="H3161" s="11"/>
      <c r="I3161" s="11"/>
      <c r="J3161" s="11"/>
      <c r="K3161" s="11"/>
      <c r="L3161" s="11"/>
      <c r="M3161" s="11"/>
      <c r="N3161" s="11"/>
      <c r="O3161" s="11"/>
    </row>
    <row r="3162" spans="2:15" ht="11.25" x14ac:dyDescent="0.2">
      <c r="B3162" s="11"/>
      <c r="C3162" s="11"/>
      <c r="D3162" s="11"/>
      <c r="E3162" s="11"/>
      <c r="F3162" s="11"/>
      <c r="G3162" s="11"/>
      <c r="H3162" s="11"/>
      <c r="I3162" s="11"/>
      <c r="J3162" s="11"/>
      <c r="K3162" s="11"/>
      <c r="L3162" s="11"/>
      <c r="M3162" s="11"/>
      <c r="N3162" s="11"/>
      <c r="O3162" s="11"/>
    </row>
    <row r="3163" spans="2:15" ht="11.25" x14ac:dyDescent="0.2">
      <c r="B3163" s="11"/>
      <c r="C3163" s="11"/>
      <c r="D3163" s="11"/>
      <c r="E3163" s="11"/>
      <c r="F3163" s="11"/>
      <c r="G3163" s="11"/>
      <c r="H3163" s="11"/>
      <c r="I3163" s="11"/>
      <c r="J3163" s="11"/>
      <c r="K3163" s="11"/>
      <c r="L3163" s="11"/>
      <c r="M3163" s="11"/>
      <c r="N3163" s="11"/>
      <c r="O3163" s="11"/>
    </row>
    <row r="3164" spans="2:15" ht="11.25" x14ac:dyDescent="0.2">
      <c r="B3164" s="11"/>
      <c r="C3164" s="11"/>
      <c r="D3164" s="11"/>
      <c r="E3164" s="11"/>
      <c r="F3164" s="11"/>
      <c r="G3164" s="11"/>
      <c r="H3164" s="11"/>
      <c r="I3164" s="11"/>
      <c r="J3164" s="11"/>
      <c r="K3164" s="11"/>
      <c r="L3164" s="11"/>
      <c r="M3164" s="11"/>
      <c r="N3164" s="11"/>
      <c r="O3164" s="11"/>
    </row>
    <row r="3165" spans="2:15" ht="11.25" x14ac:dyDescent="0.2">
      <c r="B3165" s="11"/>
      <c r="C3165" s="11"/>
      <c r="D3165" s="11"/>
      <c r="E3165" s="11"/>
      <c r="F3165" s="11"/>
      <c r="G3165" s="11"/>
      <c r="H3165" s="11"/>
      <c r="I3165" s="11"/>
      <c r="J3165" s="11"/>
      <c r="K3165" s="11"/>
      <c r="L3165" s="11"/>
      <c r="M3165" s="11"/>
      <c r="N3165" s="11"/>
      <c r="O3165" s="11"/>
    </row>
    <row r="3166" spans="2:15" ht="11.25" x14ac:dyDescent="0.2">
      <c r="B3166" s="11"/>
      <c r="C3166" s="11"/>
      <c r="D3166" s="11"/>
      <c r="E3166" s="11"/>
      <c r="F3166" s="11"/>
      <c r="G3166" s="11"/>
      <c r="H3166" s="11"/>
      <c r="I3166" s="11"/>
      <c r="J3166" s="11"/>
      <c r="K3166" s="11"/>
      <c r="L3166" s="11"/>
      <c r="M3166" s="11"/>
      <c r="N3166" s="11"/>
      <c r="O3166" s="11"/>
    </row>
    <row r="3167" spans="2:15" ht="11.25" x14ac:dyDescent="0.2">
      <c r="B3167" s="11"/>
      <c r="C3167" s="11"/>
      <c r="D3167" s="11"/>
      <c r="E3167" s="11"/>
      <c r="F3167" s="11"/>
      <c r="G3167" s="11"/>
      <c r="H3167" s="11"/>
      <c r="I3167" s="11"/>
      <c r="J3167" s="11"/>
      <c r="K3167" s="11"/>
      <c r="L3167" s="11"/>
      <c r="M3167" s="11"/>
      <c r="N3167" s="11"/>
      <c r="O3167" s="11"/>
    </row>
    <row r="3168" spans="2:15" ht="11.25" x14ac:dyDescent="0.2">
      <c r="B3168" s="11"/>
      <c r="C3168" s="11"/>
      <c r="D3168" s="11"/>
      <c r="E3168" s="11"/>
      <c r="F3168" s="11"/>
      <c r="G3168" s="11"/>
      <c r="H3168" s="11"/>
      <c r="I3168" s="11"/>
      <c r="J3168" s="11"/>
      <c r="K3168" s="11"/>
      <c r="L3168" s="11"/>
      <c r="M3168" s="11"/>
      <c r="N3168" s="11"/>
      <c r="O3168" s="11"/>
    </row>
    <row r="3169" spans="2:15" ht="11.25" x14ac:dyDescent="0.2">
      <c r="B3169" s="11"/>
      <c r="C3169" s="11"/>
      <c r="D3169" s="11"/>
      <c r="E3169" s="11"/>
      <c r="F3169" s="11"/>
      <c r="G3169" s="11"/>
      <c r="H3169" s="11"/>
      <c r="I3169" s="11"/>
      <c r="J3169" s="11"/>
      <c r="K3169" s="11"/>
      <c r="L3169" s="11"/>
      <c r="M3169" s="11"/>
      <c r="N3169" s="11"/>
      <c r="O3169" s="11"/>
    </row>
    <row r="3170" spans="2:15" ht="11.25" x14ac:dyDescent="0.2">
      <c r="B3170" s="11"/>
      <c r="C3170" s="11"/>
      <c r="D3170" s="11"/>
      <c r="E3170" s="11"/>
      <c r="F3170" s="11"/>
      <c r="G3170" s="11"/>
      <c r="H3170" s="11"/>
      <c r="I3170" s="11"/>
      <c r="J3170" s="11"/>
      <c r="K3170" s="11"/>
      <c r="L3170" s="11"/>
      <c r="M3170" s="11"/>
      <c r="N3170" s="11"/>
      <c r="O3170" s="11"/>
    </row>
    <row r="3171" spans="2:15" ht="11.25" x14ac:dyDescent="0.2">
      <c r="B3171" s="11"/>
      <c r="C3171" s="11"/>
      <c r="D3171" s="11"/>
      <c r="E3171" s="11"/>
      <c r="F3171" s="11"/>
      <c r="G3171" s="11"/>
      <c r="H3171" s="11"/>
      <c r="I3171" s="11"/>
      <c r="J3171" s="11"/>
      <c r="K3171" s="11"/>
      <c r="L3171" s="11"/>
      <c r="M3171" s="11"/>
      <c r="N3171" s="11"/>
      <c r="O3171" s="11"/>
    </row>
    <row r="3172" spans="2:15" ht="11.25" x14ac:dyDescent="0.2">
      <c r="B3172" s="11"/>
      <c r="C3172" s="11"/>
      <c r="D3172" s="11"/>
      <c r="E3172" s="11"/>
      <c r="F3172" s="11"/>
      <c r="G3172" s="11"/>
      <c r="H3172" s="11"/>
      <c r="I3172" s="11"/>
      <c r="J3172" s="11"/>
      <c r="K3172" s="11"/>
      <c r="L3172" s="11"/>
      <c r="M3172" s="11"/>
      <c r="N3172" s="11"/>
      <c r="O3172" s="11"/>
    </row>
    <row r="3173" spans="2:15" ht="11.25" x14ac:dyDescent="0.2">
      <c r="B3173" s="11"/>
      <c r="C3173" s="11"/>
      <c r="D3173" s="11"/>
      <c r="E3173" s="11"/>
      <c r="F3173" s="11"/>
      <c r="G3173" s="11"/>
      <c r="H3173" s="11"/>
      <c r="I3173" s="11"/>
      <c r="J3173" s="11"/>
      <c r="K3173" s="11"/>
      <c r="L3173" s="11"/>
      <c r="M3173" s="11"/>
      <c r="N3173" s="11"/>
      <c r="O3173" s="11"/>
    </row>
    <row r="3174" spans="2:15" ht="11.25" x14ac:dyDescent="0.2">
      <c r="B3174" s="11"/>
      <c r="C3174" s="11"/>
      <c r="D3174" s="11"/>
      <c r="E3174" s="11"/>
      <c r="F3174" s="11"/>
      <c r="G3174" s="11"/>
      <c r="H3174" s="11"/>
      <c r="I3174" s="11"/>
      <c r="J3174" s="11"/>
      <c r="K3174" s="11"/>
      <c r="L3174" s="11"/>
      <c r="M3174" s="11"/>
      <c r="N3174" s="11"/>
      <c r="O3174" s="11"/>
    </row>
    <row r="3175" spans="2:15" ht="11.25" x14ac:dyDescent="0.2">
      <c r="B3175" s="11"/>
      <c r="C3175" s="11"/>
      <c r="D3175" s="11"/>
      <c r="E3175" s="11"/>
      <c r="F3175" s="11"/>
      <c r="G3175" s="11"/>
      <c r="H3175" s="11"/>
      <c r="I3175" s="11"/>
      <c r="J3175" s="11"/>
      <c r="K3175" s="11"/>
      <c r="L3175" s="11"/>
      <c r="M3175" s="11"/>
      <c r="N3175" s="11"/>
      <c r="O3175" s="11"/>
    </row>
    <row r="3176" spans="2:15" ht="11.25" x14ac:dyDescent="0.2">
      <c r="B3176" s="11"/>
      <c r="C3176" s="11"/>
      <c r="D3176" s="11"/>
      <c r="E3176" s="11"/>
      <c r="F3176" s="11"/>
      <c r="G3176" s="11"/>
      <c r="H3176" s="11"/>
      <c r="I3176" s="11"/>
      <c r="J3176" s="11"/>
      <c r="K3176" s="11"/>
      <c r="L3176" s="11"/>
      <c r="M3176" s="11"/>
      <c r="N3176" s="11"/>
      <c r="O3176" s="11"/>
    </row>
    <row r="3177" spans="2:15" ht="11.25" x14ac:dyDescent="0.2">
      <c r="B3177" s="11"/>
      <c r="C3177" s="11"/>
      <c r="D3177" s="11"/>
      <c r="E3177" s="11"/>
      <c r="F3177" s="11"/>
      <c r="G3177" s="11"/>
      <c r="H3177" s="11"/>
      <c r="I3177" s="11"/>
      <c r="J3177" s="11"/>
      <c r="K3177" s="11"/>
      <c r="L3177" s="11"/>
      <c r="M3177" s="11"/>
      <c r="N3177" s="11"/>
      <c r="O3177" s="11"/>
    </row>
    <row r="3178" spans="2:15" ht="11.25" x14ac:dyDescent="0.2">
      <c r="B3178" s="11"/>
      <c r="C3178" s="11"/>
      <c r="D3178" s="11"/>
      <c r="E3178" s="11"/>
      <c r="F3178" s="11"/>
      <c r="G3178" s="11"/>
      <c r="H3178" s="11"/>
      <c r="I3178" s="11"/>
      <c r="J3178" s="11"/>
      <c r="K3178" s="11"/>
      <c r="L3178" s="11"/>
      <c r="M3178" s="11"/>
      <c r="N3178" s="11"/>
      <c r="O3178" s="11"/>
    </row>
    <row r="3179" spans="2:15" ht="11.25" x14ac:dyDescent="0.2">
      <c r="B3179" s="11"/>
      <c r="C3179" s="11"/>
      <c r="D3179" s="11"/>
      <c r="E3179" s="11"/>
      <c r="F3179" s="11"/>
      <c r="G3179" s="11"/>
      <c r="H3179" s="11"/>
      <c r="I3179" s="11"/>
      <c r="J3179" s="11"/>
      <c r="K3179" s="11"/>
      <c r="L3179" s="11"/>
      <c r="M3179" s="11"/>
      <c r="N3179" s="11"/>
      <c r="O3179" s="11"/>
    </row>
    <row r="3180" spans="2:15" ht="11.25" x14ac:dyDescent="0.2">
      <c r="B3180" s="11"/>
      <c r="C3180" s="11"/>
      <c r="D3180" s="11"/>
      <c r="E3180" s="11"/>
      <c r="F3180" s="11"/>
      <c r="G3180" s="11"/>
      <c r="H3180" s="11"/>
      <c r="I3180" s="11"/>
      <c r="J3180" s="11"/>
      <c r="K3180" s="11"/>
      <c r="L3180" s="11"/>
      <c r="M3180" s="11"/>
      <c r="N3180" s="11"/>
      <c r="O3180" s="11"/>
    </row>
    <row r="3181" spans="2:15" ht="11.25" x14ac:dyDescent="0.2">
      <c r="B3181" s="11"/>
      <c r="C3181" s="11"/>
      <c r="D3181" s="11"/>
      <c r="E3181" s="11"/>
      <c r="F3181" s="11"/>
      <c r="G3181" s="11"/>
      <c r="H3181" s="11"/>
      <c r="I3181" s="11"/>
      <c r="J3181" s="11"/>
      <c r="K3181" s="11"/>
      <c r="L3181" s="11"/>
      <c r="M3181" s="11"/>
      <c r="N3181" s="11"/>
      <c r="O3181" s="11"/>
    </row>
    <row r="3182" spans="2:15" ht="11.25" x14ac:dyDescent="0.2">
      <c r="B3182" s="11"/>
      <c r="C3182" s="11"/>
      <c r="D3182" s="11"/>
      <c r="E3182" s="11"/>
      <c r="F3182" s="11"/>
      <c r="G3182" s="11"/>
      <c r="H3182" s="11"/>
      <c r="I3182" s="11"/>
      <c r="J3182" s="11"/>
      <c r="K3182" s="11"/>
      <c r="L3182" s="11"/>
      <c r="M3182" s="11"/>
      <c r="N3182" s="11"/>
      <c r="O3182" s="11"/>
    </row>
    <row r="3183" spans="2:15" ht="11.25" x14ac:dyDescent="0.2">
      <c r="B3183" s="11"/>
      <c r="C3183" s="11"/>
      <c r="D3183" s="11"/>
      <c r="E3183" s="11"/>
      <c r="F3183" s="11"/>
      <c r="G3183" s="11"/>
      <c r="H3183" s="11"/>
      <c r="I3183" s="11"/>
      <c r="J3183" s="11"/>
      <c r="K3183" s="11"/>
      <c r="L3183" s="11"/>
      <c r="M3183" s="11"/>
      <c r="N3183" s="11"/>
      <c r="O3183" s="11"/>
    </row>
    <row r="3184" spans="2:15" ht="11.25" x14ac:dyDescent="0.2">
      <c r="B3184" s="11"/>
      <c r="C3184" s="11"/>
      <c r="D3184" s="11"/>
      <c r="E3184" s="11"/>
      <c r="F3184" s="11"/>
      <c r="G3184" s="11"/>
      <c r="H3184" s="11"/>
      <c r="I3184" s="11"/>
      <c r="J3184" s="11"/>
      <c r="K3184" s="11"/>
      <c r="L3184" s="11"/>
      <c r="M3184" s="11"/>
      <c r="N3184" s="11"/>
      <c r="O3184" s="11"/>
    </row>
    <row r="3185" spans="2:15" ht="11.25" x14ac:dyDescent="0.2">
      <c r="B3185" s="11"/>
      <c r="C3185" s="11"/>
      <c r="D3185" s="11"/>
      <c r="E3185" s="11"/>
      <c r="F3185" s="11"/>
      <c r="G3185" s="11"/>
      <c r="H3185" s="11"/>
      <c r="I3185" s="11"/>
      <c r="J3185" s="11"/>
      <c r="K3185" s="11"/>
      <c r="L3185" s="11"/>
      <c r="M3185" s="11"/>
      <c r="N3185" s="11"/>
      <c r="O3185" s="11"/>
    </row>
    <row r="3186" spans="2:15" ht="11.25" x14ac:dyDescent="0.2">
      <c r="B3186" s="11"/>
      <c r="C3186" s="11"/>
      <c r="D3186" s="11"/>
      <c r="E3186" s="11"/>
      <c r="F3186" s="11"/>
      <c r="G3186" s="11"/>
      <c r="H3186" s="11"/>
      <c r="I3186" s="11"/>
      <c r="J3186" s="11"/>
      <c r="K3186" s="11"/>
      <c r="L3186" s="11"/>
      <c r="M3186" s="11"/>
      <c r="N3186" s="11"/>
      <c r="O3186" s="11"/>
    </row>
    <row r="3187" spans="2:15" ht="11.25" x14ac:dyDescent="0.2">
      <c r="B3187" s="11"/>
      <c r="C3187" s="11"/>
      <c r="D3187" s="11"/>
      <c r="E3187" s="11"/>
      <c r="F3187" s="11"/>
      <c r="G3187" s="11"/>
      <c r="H3187" s="11"/>
      <c r="I3187" s="11"/>
      <c r="J3187" s="11"/>
      <c r="K3187" s="11"/>
      <c r="L3187" s="11"/>
      <c r="M3187" s="11"/>
      <c r="N3187" s="11"/>
      <c r="O3187" s="11"/>
    </row>
    <row r="3188" spans="2:15" ht="11.25" x14ac:dyDescent="0.2">
      <c r="B3188" s="11"/>
      <c r="C3188" s="11"/>
      <c r="D3188" s="11"/>
      <c r="E3188" s="11"/>
      <c r="F3188" s="11"/>
      <c r="G3188" s="11"/>
      <c r="H3188" s="11"/>
      <c r="I3188" s="11"/>
      <c r="J3188" s="11"/>
      <c r="K3188" s="11"/>
      <c r="L3188" s="11"/>
      <c r="M3188" s="11"/>
      <c r="N3188" s="11"/>
      <c r="O3188" s="11"/>
    </row>
    <row r="3189" spans="2:15" ht="11.25" x14ac:dyDescent="0.2">
      <c r="B3189" s="11"/>
      <c r="C3189" s="11"/>
      <c r="D3189" s="11"/>
      <c r="E3189" s="11"/>
      <c r="F3189" s="11"/>
      <c r="G3189" s="11"/>
      <c r="H3189" s="11"/>
      <c r="I3189" s="11"/>
      <c r="J3189" s="11"/>
      <c r="K3189" s="11"/>
      <c r="L3189" s="11"/>
      <c r="M3189" s="11"/>
      <c r="N3189" s="11"/>
      <c r="O3189" s="11"/>
    </row>
    <row r="3190" spans="2:15" ht="11.25" x14ac:dyDescent="0.2">
      <c r="B3190" s="11"/>
      <c r="C3190" s="11"/>
      <c r="D3190" s="11"/>
      <c r="E3190" s="11"/>
      <c r="F3190" s="11"/>
      <c r="G3190" s="11"/>
      <c r="H3190" s="11"/>
      <c r="I3190" s="11"/>
      <c r="J3190" s="11"/>
      <c r="K3190" s="11"/>
      <c r="L3190" s="11"/>
      <c r="M3190" s="11"/>
      <c r="N3190" s="11"/>
      <c r="O3190" s="11"/>
    </row>
    <row r="3191" spans="2:15" ht="11.25" x14ac:dyDescent="0.2">
      <c r="B3191" s="11"/>
      <c r="C3191" s="11"/>
      <c r="D3191" s="11"/>
      <c r="E3191" s="11"/>
      <c r="F3191" s="11"/>
      <c r="G3191" s="11"/>
      <c r="H3191" s="11"/>
      <c r="I3191" s="11"/>
      <c r="J3191" s="11"/>
      <c r="K3191" s="11"/>
      <c r="L3191" s="11"/>
      <c r="M3191" s="11"/>
      <c r="N3191" s="11"/>
      <c r="O3191" s="11"/>
    </row>
    <row r="3192" spans="2:15" ht="11.25" x14ac:dyDescent="0.2">
      <c r="B3192" s="11"/>
      <c r="C3192" s="11"/>
      <c r="D3192" s="11"/>
      <c r="E3192" s="11"/>
      <c r="F3192" s="11"/>
      <c r="G3192" s="11"/>
      <c r="H3192" s="11"/>
      <c r="I3192" s="11"/>
      <c r="J3192" s="11"/>
      <c r="K3192" s="11"/>
      <c r="L3192" s="11"/>
      <c r="M3192" s="11"/>
      <c r="N3192" s="11"/>
      <c r="O3192" s="11"/>
    </row>
    <row r="3193" spans="2:15" ht="11.25" x14ac:dyDescent="0.2">
      <c r="B3193" s="11"/>
      <c r="C3193" s="11"/>
      <c r="D3193" s="11"/>
      <c r="E3193" s="11"/>
      <c r="F3193" s="11"/>
      <c r="G3193" s="11"/>
      <c r="H3193" s="11"/>
      <c r="I3193" s="11"/>
      <c r="J3193" s="11"/>
      <c r="K3193" s="11"/>
      <c r="L3193" s="11"/>
      <c r="M3193" s="11"/>
      <c r="N3193" s="11"/>
      <c r="O3193" s="11"/>
    </row>
    <row r="3194" spans="2:15" ht="11.25" x14ac:dyDescent="0.2">
      <c r="B3194" s="11"/>
      <c r="C3194" s="11"/>
      <c r="D3194" s="11"/>
      <c r="E3194" s="11"/>
      <c r="F3194" s="11"/>
      <c r="G3194" s="11"/>
      <c r="H3194" s="11"/>
      <c r="I3194" s="11"/>
      <c r="J3194" s="11"/>
      <c r="K3194" s="11"/>
      <c r="L3194" s="11"/>
      <c r="M3194" s="11"/>
      <c r="N3194" s="11"/>
      <c r="O3194" s="11"/>
    </row>
    <row r="3195" spans="2:15" ht="11.25" x14ac:dyDescent="0.2">
      <c r="B3195" s="11"/>
      <c r="C3195" s="11"/>
      <c r="D3195" s="11"/>
      <c r="E3195" s="11"/>
      <c r="F3195" s="11"/>
      <c r="G3195" s="11"/>
      <c r="H3195" s="11"/>
      <c r="I3195" s="11"/>
      <c r="J3195" s="11"/>
      <c r="K3195" s="11"/>
      <c r="L3195" s="11"/>
      <c r="M3195" s="11"/>
      <c r="N3195" s="11"/>
      <c r="O3195" s="11"/>
    </row>
    <row r="3196" spans="2:15" ht="11.25" x14ac:dyDescent="0.2">
      <c r="B3196" s="11"/>
      <c r="C3196" s="11"/>
      <c r="D3196" s="11"/>
      <c r="E3196" s="11"/>
      <c r="F3196" s="11"/>
      <c r="G3196" s="11"/>
      <c r="H3196" s="11"/>
      <c r="I3196" s="11"/>
      <c r="J3196" s="11"/>
      <c r="K3196" s="11"/>
      <c r="L3196" s="11"/>
      <c r="M3196" s="11"/>
      <c r="N3196" s="11"/>
      <c r="O3196" s="11"/>
    </row>
    <row r="3197" spans="2:15" ht="11.25" x14ac:dyDescent="0.2">
      <c r="B3197" s="11"/>
      <c r="C3197" s="11"/>
      <c r="D3197" s="11"/>
      <c r="E3197" s="11"/>
      <c r="F3197" s="11"/>
      <c r="G3197" s="11"/>
      <c r="H3197" s="11"/>
      <c r="I3197" s="11"/>
      <c r="J3197" s="11"/>
      <c r="K3197" s="11"/>
      <c r="L3197" s="11"/>
      <c r="M3197" s="11"/>
      <c r="N3197" s="11"/>
      <c r="O3197" s="11"/>
    </row>
    <row r="3198" spans="2:15" ht="11.25" x14ac:dyDescent="0.2">
      <c r="B3198" s="11"/>
      <c r="C3198" s="11"/>
      <c r="D3198" s="11"/>
      <c r="E3198" s="11"/>
      <c r="F3198" s="11"/>
      <c r="G3198" s="11"/>
      <c r="H3198" s="11"/>
      <c r="I3198" s="11"/>
      <c r="J3198" s="11"/>
      <c r="K3198" s="11"/>
      <c r="L3198" s="11"/>
      <c r="M3198" s="11"/>
      <c r="N3198" s="11"/>
      <c r="O3198" s="11"/>
    </row>
    <row r="3199" spans="2:15" ht="11.25" x14ac:dyDescent="0.2">
      <c r="B3199" s="11"/>
      <c r="C3199" s="11"/>
      <c r="D3199" s="11"/>
      <c r="E3199" s="11"/>
      <c r="F3199" s="11"/>
      <c r="G3199" s="11"/>
      <c r="H3199" s="11"/>
      <c r="I3199" s="11"/>
      <c r="J3199" s="11"/>
      <c r="K3199" s="11"/>
      <c r="L3199" s="11"/>
      <c r="M3199" s="11"/>
      <c r="N3199" s="11"/>
      <c r="O3199" s="11"/>
    </row>
    <row r="3200" spans="2:15" ht="11.25" x14ac:dyDescent="0.2">
      <c r="B3200" s="11"/>
      <c r="C3200" s="11"/>
      <c r="D3200" s="11"/>
      <c r="E3200" s="11"/>
      <c r="F3200" s="11"/>
      <c r="G3200" s="11"/>
      <c r="H3200" s="11"/>
      <c r="I3200" s="11"/>
      <c r="J3200" s="11"/>
      <c r="K3200" s="11"/>
      <c r="L3200" s="11"/>
      <c r="M3200" s="11"/>
      <c r="N3200" s="11"/>
      <c r="O3200" s="11"/>
    </row>
    <row r="3201" spans="2:15" ht="11.25" x14ac:dyDescent="0.2">
      <c r="B3201" s="11"/>
      <c r="C3201" s="11"/>
      <c r="D3201" s="11"/>
      <c r="E3201" s="11"/>
      <c r="F3201" s="11"/>
      <c r="G3201" s="11"/>
      <c r="H3201" s="11"/>
      <c r="I3201" s="11"/>
      <c r="J3201" s="11"/>
      <c r="K3201" s="11"/>
      <c r="L3201" s="11"/>
      <c r="M3201" s="11"/>
      <c r="N3201" s="11"/>
      <c r="O3201" s="11"/>
    </row>
    <row r="3202" spans="2:15" ht="11.25" x14ac:dyDescent="0.2">
      <c r="B3202" s="11"/>
      <c r="C3202" s="11"/>
      <c r="D3202" s="11"/>
      <c r="E3202" s="11"/>
      <c r="F3202" s="11"/>
      <c r="G3202" s="11"/>
      <c r="H3202" s="11"/>
      <c r="I3202" s="11"/>
      <c r="J3202" s="11"/>
      <c r="K3202" s="11"/>
      <c r="L3202" s="11"/>
      <c r="M3202" s="11"/>
      <c r="N3202" s="11"/>
      <c r="O3202" s="11"/>
    </row>
    <row r="3203" spans="2:15" ht="11.25" x14ac:dyDescent="0.2">
      <c r="B3203" s="11"/>
      <c r="C3203" s="11"/>
      <c r="D3203" s="11"/>
      <c r="E3203" s="11"/>
      <c r="F3203" s="11"/>
      <c r="G3203" s="11"/>
      <c r="H3203" s="11"/>
      <c r="I3203" s="11"/>
      <c r="J3203" s="11"/>
      <c r="K3203" s="11"/>
      <c r="L3203" s="11"/>
      <c r="M3203" s="11"/>
      <c r="N3203" s="11"/>
      <c r="O3203" s="11"/>
    </row>
    <row r="3204" spans="2:15" ht="11.25" x14ac:dyDescent="0.2">
      <c r="B3204" s="11"/>
      <c r="C3204" s="11"/>
      <c r="D3204" s="11"/>
      <c r="E3204" s="11"/>
      <c r="F3204" s="11"/>
      <c r="G3204" s="11"/>
      <c r="H3204" s="11"/>
      <c r="I3204" s="11"/>
      <c r="J3204" s="11"/>
      <c r="K3204" s="11"/>
      <c r="L3204" s="11"/>
      <c r="M3204" s="11"/>
      <c r="N3204" s="11"/>
      <c r="O3204" s="11"/>
    </row>
    <row r="3205" spans="2:15" ht="11.25" x14ac:dyDescent="0.2">
      <c r="B3205" s="11"/>
      <c r="C3205" s="11"/>
      <c r="D3205" s="11"/>
      <c r="E3205" s="11"/>
      <c r="F3205" s="11"/>
      <c r="G3205" s="11"/>
      <c r="H3205" s="11"/>
      <c r="I3205" s="11"/>
      <c r="J3205" s="11"/>
      <c r="K3205" s="11"/>
      <c r="L3205" s="11"/>
      <c r="M3205" s="11"/>
      <c r="N3205" s="11"/>
      <c r="O3205" s="11"/>
    </row>
    <row r="3206" spans="2:15" ht="11.25" x14ac:dyDescent="0.2">
      <c r="B3206" s="11"/>
      <c r="C3206" s="11"/>
      <c r="D3206" s="11"/>
      <c r="E3206" s="11"/>
      <c r="F3206" s="11"/>
      <c r="G3206" s="11"/>
      <c r="H3206" s="11"/>
      <c r="I3206" s="11"/>
      <c r="J3206" s="11"/>
      <c r="K3206" s="11"/>
      <c r="L3206" s="11"/>
      <c r="M3206" s="11"/>
      <c r="N3206" s="11"/>
      <c r="O3206" s="11"/>
    </row>
    <row r="3207" spans="2:15" ht="11.25" x14ac:dyDescent="0.2">
      <c r="B3207" s="11"/>
      <c r="C3207" s="11"/>
      <c r="D3207" s="11"/>
      <c r="E3207" s="11"/>
      <c r="F3207" s="11"/>
      <c r="G3207" s="11"/>
      <c r="H3207" s="11"/>
      <c r="I3207" s="11"/>
      <c r="J3207" s="11"/>
      <c r="K3207" s="11"/>
      <c r="L3207" s="11"/>
      <c r="M3207" s="11"/>
      <c r="N3207" s="11"/>
      <c r="O3207" s="11"/>
    </row>
    <row r="3208" spans="2:15" ht="11.25" x14ac:dyDescent="0.2">
      <c r="B3208" s="11"/>
      <c r="C3208" s="11"/>
      <c r="D3208" s="11"/>
      <c r="E3208" s="11"/>
      <c r="F3208" s="11"/>
      <c r="G3208" s="11"/>
      <c r="H3208" s="11"/>
      <c r="I3208" s="11"/>
      <c r="J3208" s="11"/>
      <c r="K3208" s="11"/>
      <c r="L3208" s="11"/>
      <c r="M3208" s="11"/>
      <c r="N3208" s="11"/>
      <c r="O3208" s="11"/>
    </row>
    <row r="3209" spans="2:15" ht="11.25" x14ac:dyDescent="0.2">
      <c r="B3209" s="11"/>
      <c r="C3209" s="11"/>
      <c r="D3209" s="11"/>
      <c r="E3209" s="11"/>
      <c r="F3209" s="11"/>
      <c r="G3209" s="11"/>
      <c r="H3209" s="11"/>
      <c r="I3209" s="11"/>
      <c r="J3209" s="11"/>
      <c r="K3209" s="11"/>
      <c r="L3209" s="11"/>
      <c r="M3209" s="11"/>
      <c r="N3209" s="11"/>
      <c r="O3209" s="11"/>
    </row>
    <row r="3210" spans="2:15" ht="11.25" x14ac:dyDescent="0.2">
      <c r="B3210" s="11"/>
      <c r="C3210" s="11"/>
      <c r="D3210" s="11"/>
      <c r="E3210" s="11"/>
      <c r="F3210" s="11"/>
      <c r="G3210" s="11"/>
      <c r="H3210" s="11"/>
      <c r="I3210" s="11"/>
      <c r="J3210" s="11"/>
      <c r="K3210" s="11"/>
      <c r="L3210" s="11"/>
      <c r="M3210" s="11"/>
      <c r="N3210" s="11"/>
      <c r="O3210" s="11"/>
    </row>
    <row r="3211" spans="2:15" ht="11.25" x14ac:dyDescent="0.2">
      <c r="B3211" s="11"/>
      <c r="C3211" s="11"/>
      <c r="D3211" s="11"/>
      <c r="E3211" s="11"/>
      <c r="F3211" s="11"/>
      <c r="G3211" s="11"/>
      <c r="H3211" s="11"/>
      <c r="I3211" s="11"/>
      <c r="J3211" s="11"/>
      <c r="K3211" s="11"/>
      <c r="L3211" s="11"/>
      <c r="M3211" s="11"/>
      <c r="N3211" s="11"/>
      <c r="O3211" s="11"/>
    </row>
    <row r="3212" spans="2:15" ht="11.25" x14ac:dyDescent="0.2">
      <c r="B3212" s="11"/>
      <c r="C3212" s="11"/>
      <c r="D3212" s="11"/>
      <c r="E3212" s="11"/>
      <c r="F3212" s="11"/>
      <c r="G3212" s="11"/>
      <c r="H3212" s="11"/>
      <c r="I3212" s="11"/>
      <c r="J3212" s="11"/>
      <c r="K3212" s="11"/>
      <c r="L3212" s="11"/>
      <c r="M3212" s="11"/>
      <c r="N3212" s="11"/>
      <c r="O3212" s="11"/>
    </row>
    <row r="3213" spans="2:15" ht="11.25" x14ac:dyDescent="0.2">
      <c r="B3213" s="11"/>
      <c r="C3213" s="11"/>
      <c r="D3213" s="11"/>
      <c r="E3213" s="11"/>
      <c r="F3213" s="11"/>
      <c r="G3213" s="11"/>
      <c r="H3213" s="11"/>
      <c r="I3213" s="11"/>
      <c r="J3213" s="11"/>
      <c r="K3213" s="11"/>
      <c r="L3213" s="11"/>
      <c r="M3213" s="11"/>
      <c r="N3213" s="11"/>
      <c r="O3213" s="11"/>
    </row>
    <row r="3214" spans="2:15" ht="11.25" x14ac:dyDescent="0.2">
      <c r="B3214" s="11"/>
      <c r="C3214" s="11"/>
      <c r="D3214" s="11"/>
      <c r="E3214" s="11"/>
      <c r="F3214" s="11"/>
      <c r="G3214" s="11"/>
      <c r="H3214" s="11"/>
      <c r="I3214" s="11"/>
      <c r="J3214" s="11"/>
      <c r="K3214" s="11"/>
      <c r="L3214" s="11"/>
      <c r="M3214" s="11"/>
      <c r="N3214" s="11"/>
      <c r="O3214" s="11"/>
    </row>
    <row r="3215" spans="2:15" ht="11.25" x14ac:dyDescent="0.2">
      <c r="B3215" s="11"/>
      <c r="C3215" s="11"/>
      <c r="D3215" s="11"/>
      <c r="E3215" s="11"/>
      <c r="F3215" s="11"/>
      <c r="G3215" s="11"/>
      <c r="H3215" s="11"/>
      <c r="I3215" s="11"/>
      <c r="J3215" s="11"/>
      <c r="K3215" s="11"/>
      <c r="L3215" s="11"/>
      <c r="M3215" s="11"/>
      <c r="N3215" s="11"/>
      <c r="O3215" s="11"/>
    </row>
    <row r="3216" spans="2:15" ht="11.25" x14ac:dyDescent="0.2">
      <c r="B3216" s="11"/>
      <c r="C3216" s="11"/>
      <c r="D3216" s="11"/>
      <c r="E3216" s="11"/>
      <c r="F3216" s="11"/>
      <c r="G3216" s="11"/>
      <c r="H3216" s="11"/>
      <c r="I3216" s="11"/>
      <c r="J3216" s="11"/>
      <c r="K3216" s="11"/>
      <c r="L3216" s="11"/>
      <c r="M3216" s="11"/>
      <c r="N3216" s="11"/>
      <c r="O3216" s="11"/>
    </row>
    <row r="3217" spans="2:15" ht="11.25" x14ac:dyDescent="0.2">
      <c r="B3217" s="11"/>
      <c r="C3217" s="11"/>
      <c r="D3217" s="11"/>
      <c r="E3217" s="11"/>
      <c r="F3217" s="11"/>
      <c r="G3217" s="11"/>
      <c r="H3217" s="11"/>
      <c r="I3217" s="11"/>
      <c r="J3217" s="11"/>
      <c r="K3217" s="11"/>
      <c r="L3217" s="11"/>
      <c r="M3217" s="11"/>
      <c r="N3217" s="11"/>
      <c r="O3217" s="11"/>
    </row>
    <row r="3218" spans="2:15" ht="11.25" x14ac:dyDescent="0.2">
      <c r="B3218" s="11"/>
      <c r="C3218" s="11"/>
      <c r="D3218" s="11"/>
      <c r="E3218" s="11"/>
      <c r="F3218" s="11"/>
      <c r="G3218" s="11"/>
      <c r="H3218" s="11"/>
      <c r="I3218" s="11"/>
      <c r="J3218" s="11"/>
      <c r="K3218" s="11"/>
      <c r="L3218" s="11"/>
      <c r="M3218" s="11"/>
      <c r="N3218" s="11"/>
      <c r="O3218" s="11"/>
    </row>
    <row r="3219" spans="2:15" ht="11.25" x14ac:dyDescent="0.2">
      <c r="B3219" s="11"/>
      <c r="C3219" s="11"/>
      <c r="D3219" s="11"/>
      <c r="E3219" s="11"/>
      <c r="F3219" s="11"/>
      <c r="G3219" s="11"/>
      <c r="H3219" s="11"/>
      <c r="I3219" s="11"/>
      <c r="J3219" s="11"/>
      <c r="K3219" s="11"/>
      <c r="L3219" s="11"/>
      <c r="M3219" s="11"/>
      <c r="N3219" s="11"/>
      <c r="O3219" s="11"/>
    </row>
    <row r="3220" spans="2:15" ht="11.25" x14ac:dyDescent="0.2">
      <c r="B3220" s="11"/>
      <c r="C3220" s="11"/>
      <c r="D3220" s="11"/>
      <c r="E3220" s="11"/>
      <c r="F3220" s="11"/>
      <c r="G3220" s="11"/>
      <c r="H3220" s="11"/>
      <c r="I3220" s="11"/>
      <c r="J3220" s="11"/>
      <c r="K3220" s="11"/>
      <c r="L3220" s="11"/>
      <c r="M3220" s="11"/>
      <c r="N3220" s="11"/>
      <c r="O3220" s="11"/>
    </row>
    <row r="3221" spans="2:15" ht="11.25" x14ac:dyDescent="0.2">
      <c r="B3221" s="11"/>
      <c r="C3221" s="11"/>
      <c r="D3221" s="11"/>
      <c r="E3221" s="11"/>
      <c r="F3221" s="11"/>
      <c r="G3221" s="11"/>
      <c r="H3221" s="11"/>
      <c r="I3221" s="11"/>
      <c r="J3221" s="11"/>
      <c r="K3221" s="11"/>
      <c r="L3221" s="11"/>
      <c r="M3221" s="11"/>
      <c r="N3221" s="11"/>
      <c r="O3221" s="11"/>
    </row>
    <row r="3222" spans="2:15" ht="11.25" x14ac:dyDescent="0.2">
      <c r="B3222" s="11"/>
      <c r="C3222" s="11"/>
      <c r="D3222" s="11"/>
      <c r="E3222" s="11"/>
      <c r="F3222" s="11"/>
      <c r="G3222" s="11"/>
      <c r="H3222" s="11"/>
      <c r="I3222" s="11"/>
      <c r="J3222" s="11"/>
      <c r="K3222" s="11"/>
      <c r="L3222" s="11"/>
      <c r="M3222" s="11"/>
      <c r="N3222" s="11"/>
      <c r="O3222" s="11"/>
    </row>
    <row r="3223" spans="2:15" ht="11.25" x14ac:dyDescent="0.2">
      <c r="B3223" s="11"/>
      <c r="C3223" s="11"/>
      <c r="D3223" s="11"/>
      <c r="E3223" s="11"/>
      <c r="F3223" s="11"/>
      <c r="G3223" s="11"/>
      <c r="H3223" s="11"/>
      <c r="I3223" s="11"/>
      <c r="J3223" s="11"/>
      <c r="K3223" s="11"/>
      <c r="L3223" s="11"/>
      <c r="M3223" s="11"/>
      <c r="N3223" s="11"/>
      <c r="O3223" s="11"/>
    </row>
    <row r="3224" spans="2:15" ht="11.25" x14ac:dyDescent="0.2">
      <c r="B3224" s="11"/>
      <c r="C3224" s="11"/>
      <c r="D3224" s="11"/>
      <c r="E3224" s="11"/>
      <c r="F3224" s="11"/>
      <c r="G3224" s="11"/>
      <c r="H3224" s="11"/>
      <c r="I3224" s="11"/>
      <c r="J3224" s="11"/>
      <c r="K3224" s="11"/>
      <c r="L3224" s="11"/>
      <c r="M3224" s="11"/>
      <c r="N3224" s="11"/>
      <c r="O3224" s="11"/>
    </row>
    <row r="3225" spans="2:15" ht="11.25" x14ac:dyDescent="0.2">
      <c r="B3225" s="11"/>
      <c r="C3225" s="11"/>
      <c r="D3225" s="11"/>
      <c r="E3225" s="11"/>
      <c r="F3225" s="11"/>
      <c r="G3225" s="11"/>
      <c r="H3225" s="11"/>
      <c r="I3225" s="11"/>
      <c r="J3225" s="11"/>
      <c r="K3225" s="11"/>
      <c r="L3225" s="11"/>
      <c r="M3225" s="11"/>
      <c r="N3225" s="11"/>
      <c r="O3225" s="11"/>
    </row>
    <row r="3226" spans="2:15" ht="11.25" x14ac:dyDescent="0.2">
      <c r="B3226" s="11"/>
      <c r="C3226" s="11"/>
      <c r="D3226" s="11"/>
      <c r="E3226" s="11"/>
      <c r="F3226" s="11"/>
      <c r="G3226" s="11"/>
      <c r="H3226" s="11"/>
      <c r="I3226" s="11"/>
      <c r="J3226" s="11"/>
      <c r="K3226" s="11"/>
      <c r="L3226" s="11"/>
      <c r="M3226" s="11"/>
      <c r="N3226" s="11"/>
      <c r="O3226" s="11"/>
    </row>
    <row r="3227" spans="2:15" ht="11.25" x14ac:dyDescent="0.2">
      <c r="B3227" s="11"/>
      <c r="C3227" s="11"/>
      <c r="D3227" s="11"/>
      <c r="E3227" s="11"/>
      <c r="F3227" s="11"/>
      <c r="G3227" s="11"/>
      <c r="H3227" s="11"/>
      <c r="I3227" s="11"/>
      <c r="J3227" s="11"/>
      <c r="K3227" s="11"/>
      <c r="L3227" s="11"/>
      <c r="M3227" s="11"/>
      <c r="N3227" s="11"/>
      <c r="O3227" s="11"/>
    </row>
    <row r="3228" spans="2:15" ht="11.25" x14ac:dyDescent="0.2">
      <c r="B3228" s="11"/>
      <c r="C3228" s="11"/>
      <c r="D3228" s="11"/>
      <c r="E3228" s="11"/>
      <c r="F3228" s="11"/>
      <c r="G3228" s="11"/>
      <c r="H3228" s="11"/>
      <c r="I3228" s="11"/>
      <c r="J3228" s="11"/>
      <c r="K3228" s="11"/>
      <c r="L3228" s="11"/>
      <c r="M3228" s="11"/>
      <c r="N3228" s="11"/>
      <c r="O3228" s="11"/>
    </row>
    <row r="3229" spans="2:15" ht="11.25" x14ac:dyDescent="0.2">
      <c r="B3229" s="11"/>
      <c r="C3229" s="11"/>
      <c r="D3229" s="11"/>
      <c r="E3229" s="11"/>
      <c r="F3229" s="11"/>
      <c r="G3229" s="11"/>
      <c r="H3229" s="11"/>
      <c r="I3229" s="11"/>
      <c r="J3229" s="11"/>
      <c r="K3229" s="11"/>
      <c r="L3229" s="11"/>
      <c r="M3229" s="11"/>
      <c r="N3229" s="11"/>
      <c r="O3229" s="11"/>
    </row>
    <row r="3230" spans="2:15" ht="11.25" x14ac:dyDescent="0.2">
      <c r="B3230" s="11"/>
      <c r="C3230" s="11"/>
      <c r="D3230" s="11"/>
      <c r="E3230" s="11"/>
      <c r="F3230" s="11"/>
      <c r="G3230" s="11"/>
      <c r="H3230" s="11"/>
      <c r="I3230" s="11"/>
      <c r="J3230" s="11"/>
      <c r="K3230" s="11"/>
      <c r="L3230" s="11"/>
      <c r="M3230" s="11"/>
      <c r="N3230" s="11"/>
      <c r="O3230" s="11"/>
    </row>
    <row r="3231" spans="2:15" ht="11.25" x14ac:dyDescent="0.2">
      <c r="B3231" s="11"/>
      <c r="C3231" s="11"/>
      <c r="D3231" s="11"/>
      <c r="E3231" s="11"/>
      <c r="F3231" s="11"/>
      <c r="G3231" s="11"/>
      <c r="H3231" s="11"/>
      <c r="I3231" s="11"/>
      <c r="J3231" s="11"/>
      <c r="K3231" s="11"/>
      <c r="L3231" s="11"/>
      <c r="M3231" s="11"/>
      <c r="N3231" s="11"/>
      <c r="O3231" s="11"/>
    </row>
    <row r="3232" spans="2:15" ht="11.25" x14ac:dyDescent="0.2">
      <c r="B3232" s="11"/>
      <c r="C3232" s="11"/>
      <c r="D3232" s="11"/>
      <c r="E3232" s="11"/>
      <c r="F3232" s="11"/>
      <c r="G3232" s="11"/>
      <c r="H3232" s="11"/>
      <c r="I3232" s="11"/>
      <c r="J3232" s="11"/>
      <c r="K3232" s="11"/>
      <c r="L3232" s="11"/>
      <c r="M3232" s="11"/>
      <c r="N3232" s="11"/>
      <c r="O3232" s="11"/>
    </row>
    <row r="3233" spans="2:15" ht="11.25" x14ac:dyDescent="0.2">
      <c r="B3233" s="11"/>
      <c r="C3233" s="11"/>
      <c r="D3233" s="11"/>
      <c r="E3233" s="11"/>
      <c r="F3233" s="11"/>
      <c r="G3233" s="11"/>
      <c r="H3233" s="11"/>
      <c r="I3233" s="11"/>
      <c r="J3233" s="11"/>
      <c r="K3233" s="11"/>
      <c r="L3233" s="11"/>
      <c r="M3233" s="11"/>
      <c r="N3233" s="11"/>
      <c r="O3233" s="11"/>
    </row>
    <row r="3234" spans="2:15" ht="11.25" x14ac:dyDescent="0.2">
      <c r="B3234" s="11"/>
      <c r="C3234" s="11"/>
      <c r="D3234" s="11"/>
      <c r="E3234" s="11"/>
      <c r="F3234" s="11"/>
      <c r="G3234" s="11"/>
      <c r="H3234" s="11"/>
      <c r="I3234" s="11"/>
      <c r="J3234" s="11"/>
      <c r="K3234" s="11"/>
      <c r="L3234" s="11"/>
      <c r="M3234" s="11"/>
      <c r="N3234" s="11"/>
      <c r="O3234" s="11"/>
    </row>
    <row r="3235" spans="2:15" ht="11.25" x14ac:dyDescent="0.2">
      <c r="B3235" s="11"/>
      <c r="C3235" s="11"/>
      <c r="D3235" s="11"/>
      <c r="E3235" s="11"/>
      <c r="F3235" s="11"/>
      <c r="G3235" s="11"/>
      <c r="H3235" s="11"/>
      <c r="I3235" s="11"/>
      <c r="J3235" s="11"/>
      <c r="K3235" s="11"/>
      <c r="L3235" s="11"/>
      <c r="M3235" s="11"/>
      <c r="N3235" s="11"/>
      <c r="O3235" s="11"/>
    </row>
    <row r="3236" spans="2:15" ht="11.25" x14ac:dyDescent="0.2">
      <c r="B3236" s="11"/>
      <c r="C3236" s="11"/>
      <c r="D3236" s="11"/>
      <c r="E3236" s="11"/>
      <c r="F3236" s="11"/>
      <c r="G3236" s="11"/>
      <c r="H3236" s="11"/>
      <c r="I3236" s="11"/>
      <c r="J3236" s="11"/>
      <c r="K3236" s="11"/>
      <c r="L3236" s="11"/>
      <c r="M3236" s="11"/>
      <c r="N3236" s="11"/>
      <c r="O3236" s="11"/>
    </row>
    <row r="3237" spans="2:15" ht="11.25" x14ac:dyDescent="0.2">
      <c r="B3237" s="11"/>
      <c r="C3237" s="11"/>
      <c r="D3237" s="11"/>
      <c r="E3237" s="11"/>
      <c r="F3237" s="11"/>
      <c r="G3237" s="11"/>
      <c r="H3237" s="11"/>
      <c r="I3237" s="11"/>
      <c r="J3237" s="11"/>
      <c r="K3237" s="11"/>
      <c r="L3237" s="11"/>
      <c r="M3237" s="11"/>
      <c r="N3237" s="11"/>
      <c r="O3237" s="11"/>
    </row>
    <row r="3238" spans="2:15" ht="11.25" x14ac:dyDescent="0.2">
      <c r="B3238" s="11"/>
      <c r="C3238" s="11"/>
      <c r="D3238" s="11"/>
      <c r="E3238" s="11"/>
      <c r="F3238" s="11"/>
      <c r="G3238" s="11"/>
      <c r="H3238" s="11"/>
      <c r="I3238" s="11"/>
      <c r="J3238" s="11"/>
      <c r="K3238" s="11"/>
      <c r="L3238" s="11"/>
      <c r="M3238" s="11"/>
      <c r="N3238" s="11"/>
      <c r="O3238" s="11"/>
    </row>
    <row r="3239" spans="2:15" ht="11.25" x14ac:dyDescent="0.2">
      <c r="B3239" s="11"/>
      <c r="C3239" s="11"/>
      <c r="D3239" s="11"/>
      <c r="E3239" s="11"/>
      <c r="F3239" s="11"/>
      <c r="G3239" s="11"/>
      <c r="H3239" s="11"/>
      <c r="I3239" s="11"/>
      <c r="J3239" s="11"/>
      <c r="K3239" s="11"/>
      <c r="L3239" s="11"/>
      <c r="M3239" s="11"/>
      <c r="N3239" s="11"/>
      <c r="O3239" s="11"/>
    </row>
    <row r="3240" spans="2:15" ht="11.25" x14ac:dyDescent="0.2">
      <c r="B3240" s="11"/>
      <c r="C3240" s="11"/>
      <c r="D3240" s="11"/>
      <c r="E3240" s="11"/>
      <c r="F3240" s="11"/>
      <c r="G3240" s="11"/>
      <c r="H3240" s="11"/>
      <c r="I3240" s="11"/>
      <c r="J3240" s="11"/>
      <c r="K3240" s="11"/>
      <c r="L3240" s="11"/>
      <c r="M3240" s="11"/>
      <c r="N3240" s="11"/>
      <c r="O3240" s="11"/>
    </row>
    <row r="3241" spans="2:15" ht="11.25" x14ac:dyDescent="0.2">
      <c r="B3241" s="11"/>
      <c r="C3241" s="11"/>
      <c r="D3241" s="11"/>
      <c r="E3241" s="11"/>
      <c r="F3241" s="11"/>
      <c r="G3241" s="11"/>
      <c r="H3241" s="11"/>
      <c r="I3241" s="11"/>
      <c r="J3241" s="11"/>
      <c r="K3241" s="11"/>
      <c r="L3241" s="11"/>
      <c r="M3241" s="11"/>
      <c r="N3241" s="11"/>
      <c r="O3241" s="11"/>
    </row>
    <row r="3242" spans="2:15" ht="11.25" x14ac:dyDescent="0.2">
      <c r="B3242" s="11"/>
      <c r="C3242" s="11"/>
      <c r="D3242" s="11"/>
      <c r="E3242" s="11"/>
      <c r="F3242" s="11"/>
      <c r="G3242" s="11"/>
      <c r="H3242" s="11"/>
      <c r="I3242" s="11"/>
      <c r="J3242" s="11"/>
      <c r="K3242" s="11"/>
      <c r="L3242" s="11"/>
      <c r="M3242" s="11"/>
      <c r="N3242" s="11"/>
      <c r="O3242" s="11"/>
    </row>
    <row r="3243" spans="2:15" ht="11.25" x14ac:dyDescent="0.2">
      <c r="B3243" s="11"/>
      <c r="C3243" s="11"/>
      <c r="D3243" s="11"/>
      <c r="E3243" s="11"/>
      <c r="F3243" s="11"/>
      <c r="G3243" s="11"/>
      <c r="H3243" s="11"/>
      <c r="I3243" s="11"/>
      <c r="J3243" s="11"/>
      <c r="K3243" s="11"/>
      <c r="L3243" s="11"/>
      <c r="M3243" s="11"/>
      <c r="N3243" s="11"/>
      <c r="O3243" s="11"/>
    </row>
    <row r="3244" spans="2:15" ht="11.25" x14ac:dyDescent="0.2">
      <c r="B3244" s="11"/>
      <c r="C3244" s="11"/>
      <c r="D3244" s="11"/>
      <c r="E3244" s="11"/>
      <c r="F3244" s="11"/>
      <c r="G3244" s="11"/>
      <c r="H3244" s="11"/>
      <c r="I3244" s="11"/>
      <c r="J3244" s="11"/>
      <c r="K3244" s="11"/>
      <c r="L3244" s="11"/>
      <c r="M3244" s="11"/>
      <c r="N3244" s="11"/>
      <c r="O3244" s="11"/>
    </row>
    <row r="3245" spans="2:15" ht="11.25" x14ac:dyDescent="0.2">
      <c r="B3245" s="11"/>
      <c r="C3245" s="11"/>
      <c r="D3245" s="11"/>
      <c r="E3245" s="11"/>
      <c r="F3245" s="11"/>
      <c r="G3245" s="11"/>
      <c r="H3245" s="11"/>
      <c r="I3245" s="11"/>
      <c r="J3245" s="11"/>
      <c r="K3245" s="11"/>
      <c r="L3245" s="11"/>
      <c r="M3245" s="11"/>
      <c r="N3245" s="11"/>
      <c r="O3245" s="11"/>
    </row>
    <row r="3246" spans="2:15" ht="11.25" x14ac:dyDescent="0.2">
      <c r="B3246" s="11"/>
      <c r="C3246" s="11"/>
      <c r="D3246" s="11"/>
      <c r="E3246" s="11"/>
      <c r="F3246" s="11"/>
      <c r="G3246" s="11"/>
      <c r="H3246" s="11"/>
      <c r="I3246" s="11"/>
      <c r="J3246" s="11"/>
      <c r="K3246" s="11"/>
      <c r="L3246" s="11"/>
      <c r="M3246" s="11"/>
      <c r="N3246" s="11"/>
      <c r="O3246" s="11"/>
    </row>
    <row r="3247" spans="2:15" ht="11.25" x14ac:dyDescent="0.2">
      <c r="B3247" s="11"/>
      <c r="C3247" s="11"/>
      <c r="D3247" s="11"/>
      <c r="E3247" s="11"/>
      <c r="F3247" s="11"/>
      <c r="G3247" s="11"/>
      <c r="H3247" s="11"/>
      <c r="I3247" s="11"/>
      <c r="J3247" s="11"/>
      <c r="K3247" s="11"/>
      <c r="L3247" s="11"/>
      <c r="M3247" s="11"/>
      <c r="N3247" s="11"/>
      <c r="O3247" s="11"/>
    </row>
    <row r="3248" spans="2:15" ht="11.25" x14ac:dyDescent="0.2">
      <c r="B3248" s="11"/>
      <c r="C3248" s="11"/>
      <c r="D3248" s="11"/>
      <c r="E3248" s="11"/>
      <c r="F3248" s="11"/>
      <c r="G3248" s="11"/>
      <c r="H3248" s="11"/>
      <c r="I3248" s="11"/>
      <c r="J3248" s="11"/>
      <c r="K3248" s="11"/>
      <c r="L3248" s="11"/>
      <c r="M3248" s="11"/>
      <c r="N3248" s="11"/>
      <c r="O3248" s="11"/>
    </row>
    <row r="3249" spans="2:15" ht="11.25" x14ac:dyDescent="0.2">
      <c r="B3249" s="11"/>
      <c r="C3249" s="11"/>
      <c r="D3249" s="11"/>
      <c r="E3249" s="11"/>
      <c r="F3249" s="11"/>
      <c r="G3249" s="11"/>
      <c r="H3249" s="11"/>
      <c r="I3249" s="11"/>
      <c r="J3249" s="11"/>
      <c r="K3249" s="11"/>
      <c r="L3249" s="11"/>
      <c r="M3249" s="11"/>
      <c r="N3249" s="11"/>
      <c r="O3249" s="11"/>
    </row>
    <row r="3250" spans="2:15" ht="11.25" x14ac:dyDescent="0.2">
      <c r="B3250" s="11"/>
      <c r="C3250" s="11"/>
      <c r="D3250" s="11"/>
      <c r="E3250" s="11"/>
      <c r="F3250" s="11"/>
      <c r="G3250" s="11"/>
      <c r="H3250" s="11"/>
      <c r="I3250" s="11"/>
      <c r="J3250" s="11"/>
      <c r="K3250" s="11"/>
      <c r="L3250" s="11"/>
      <c r="M3250" s="11"/>
      <c r="N3250" s="11"/>
      <c r="O3250" s="11"/>
    </row>
    <row r="3251" spans="2:15" ht="11.25" x14ac:dyDescent="0.2">
      <c r="B3251" s="11"/>
      <c r="C3251" s="11"/>
      <c r="D3251" s="11"/>
      <c r="E3251" s="11"/>
      <c r="F3251" s="11"/>
      <c r="G3251" s="11"/>
      <c r="H3251" s="11"/>
      <c r="I3251" s="11"/>
      <c r="J3251" s="11"/>
      <c r="K3251" s="11"/>
      <c r="L3251" s="11"/>
      <c r="M3251" s="11"/>
      <c r="N3251" s="11"/>
      <c r="O3251" s="11"/>
    </row>
    <row r="3252" spans="2:15" ht="11.25" x14ac:dyDescent="0.2">
      <c r="B3252" s="11"/>
      <c r="C3252" s="11"/>
      <c r="D3252" s="11"/>
      <c r="E3252" s="11"/>
      <c r="F3252" s="11"/>
      <c r="G3252" s="11"/>
      <c r="H3252" s="11"/>
      <c r="I3252" s="11"/>
      <c r="J3252" s="11"/>
      <c r="K3252" s="11"/>
      <c r="L3252" s="11"/>
      <c r="M3252" s="11"/>
      <c r="N3252" s="11"/>
      <c r="O3252" s="11"/>
    </row>
    <row r="3253" spans="2:15" ht="11.25" x14ac:dyDescent="0.2">
      <c r="B3253" s="11"/>
      <c r="C3253" s="11"/>
      <c r="D3253" s="11"/>
      <c r="E3253" s="11"/>
      <c r="F3253" s="11"/>
      <c r="G3253" s="11"/>
      <c r="H3253" s="11"/>
      <c r="I3253" s="11"/>
      <c r="J3253" s="11"/>
      <c r="K3253" s="11"/>
      <c r="L3253" s="11"/>
      <c r="M3253" s="11"/>
      <c r="N3253" s="11"/>
      <c r="O3253" s="11"/>
    </row>
    <row r="3254" spans="2:15" ht="11.25" x14ac:dyDescent="0.2">
      <c r="B3254" s="11"/>
      <c r="C3254" s="11"/>
      <c r="D3254" s="11"/>
      <c r="E3254" s="11"/>
      <c r="F3254" s="11"/>
      <c r="G3254" s="11"/>
      <c r="H3254" s="11"/>
      <c r="I3254" s="11"/>
      <c r="J3254" s="11"/>
      <c r="K3254" s="11"/>
      <c r="L3254" s="11"/>
      <c r="M3254" s="11"/>
      <c r="N3254" s="11"/>
      <c r="O3254" s="11"/>
    </row>
    <row r="3255" spans="2:15" ht="11.25" x14ac:dyDescent="0.2">
      <c r="B3255" s="11"/>
      <c r="C3255" s="11"/>
      <c r="D3255" s="11"/>
      <c r="E3255" s="11"/>
      <c r="F3255" s="11"/>
      <c r="G3255" s="11"/>
      <c r="H3255" s="11"/>
      <c r="I3255" s="11"/>
      <c r="J3255" s="11"/>
      <c r="K3255" s="11"/>
      <c r="L3255" s="11"/>
      <c r="M3255" s="11"/>
      <c r="N3255" s="11"/>
      <c r="O3255" s="11"/>
    </row>
    <row r="3256" spans="2:15" ht="11.25" x14ac:dyDescent="0.2">
      <c r="B3256" s="11"/>
      <c r="C3256" s="11"/>
      <c r="D3256" s="11"/>
      <c r="E3256" s="11"/>
      <c r="F3256" s="11"/>
      <c r="G3256" s="11"/>
      <c r="H3256" s="11"/>
      <c r="I3256" s="11"/>
      <c r="J3256" s="11"/>
      <c r="K3256" s="11"/>
      <c r="L3256" s="11"/>
      <c r="M3256" s="11"/>
      <c r="N3256" s="11"/>
      <c r="O3256" s="11"/>
    </row>
    <row r="3257" spans="2:15" ht="11.25" x14ac:dyDescent="0.2">
      <c r="B3257" s="11"/>
      <c r="C3257" s="11"/>
      <c r="D3257" s="11"/>
      <c r="E3257" s="11"/>
      <c r="F3257" s="11"/>
      <c r="G3257" s="11"/>
      <c r="H3257" s="11"/>
      <c r="I3257" s="11"/>
      <c r="J3257" s="11"/>
      <c r="K3257" s="11"/>
      <c r="L3257" s="11"/>
      <c r="M3257" s="11"/>
      <c r="N3257" s="11"/>
      <c r="O3257" s="11"/>
    </row>
    <row r="3258" spans="2:15" ht="11.25" x14ac:dyDescent="0.2">
      <c r="B3258" s="11"/>
      <c r="C3258" s="11"/>
      <c r="D3258" s="11"/>
      <c r="E3258" s="11"/>
      <c r="F3258" s="11"/>
      <c r="G3258" s="11"/>
      <c r="H3258" s="11"/>
      <c r="I3258" s="11"/>
      <c r="J3258" s="11"/>
      <c r="K3258" s="11"/>
      <c r="L3258" s="11"/>
      <c r="M3258" s="11"/>
      <c r="N3258" s="11"/>
      <c r="O3258" s="11"/>
    </row>
    <row r="3259" spans="2:15" ht="11.25" x14ac:dyDescent="0.2">
      <c r="B3259" s="11"/>
      <c r="C3259" s="11"/>
      <c r="D3259" s="11"/>
      <c r="E3259" s="11"/>
      <c r="F3259" s="11"/>
      <c r="G3259" s="11"/>
      <c r="H3259" s="11"/>
      <c r="I3259" s="11"/>
      <c r="J3259" s="11"/>
      <c r="K3259" s="11"/>
      <c r="L3259" s="11"/>
      <c r="M3259" s="11"/>
      <c r="N3259" s="11"/>
      <c r="O3259" s="11"/>
    </row>
    <row r="3260" spans="2:15" ht="11.25" x14ac:dyDescent="0.2">
      <c r="B3260" s="11"/>
      <c r="C3260" s="11"/>
      <c r="D3260" s="11"/>
      <c r="E3260" s="11"/>
      <c r="F3260" s="11"/>
      <c r="G3260" s="11"/>
      <c r="H3260" s="11"/>
      <c r="I3260" s="11"/>
      <c r="J3260" s="11"/>
      <c r="K3260" s="11"/>
      <c r="L3260" s="11"/>
      <c r="M3260" s="11"/>
      <c r="N3260" s="11"/>
      <c r="O3260" s="11"/>
    </row>
    <row r="3261" spans="2:15" ht="11.25" x14ac:dyDescent="0.2">
      <c r="B3261" s="11"/>
      <c r="C3261" s="11"/>
      <c r="D3261" s="11"/>
      <c r="E3261" s="11"/>
      <c r="F3261" s="11"/>
      <c r="G3261" s="11"/>
      <c r="H3261" s="11"/>
      <c r="I3261" s="11"/>
      <c r="J3261" s="11"/>
      <c r="K3261" s="11"/>
      <c r="L3261" s="11"/>
      <c r="M3261" s="11"/>
      <c r="N3261" s="11"/>
      <c r="O3261" s="11"/>
    </row>
    <row r="3262" spans="2:15" ht="11.25" x14ac:dyDescent="0.2">
      <c r="B3262" s="11"/>
      <c r="C3262" s="11"/>
      <c r="D3262" s="11"/>
      <c r="E3262" s="11"/>
      <c r="F3262" s="11"/>
      <c r="G3262" s="11"/>
      <c r="H3262" s="11"/>
      <c r="I3262" s="11"/>
      <c r="J3262" s="11"/>
      <c r="K3262" s="11"/>
      <c r="L3262" s="11"/>
      <c r="M3262" s="11"/>
      <c r="N3262" s="11"/>
      <c r="O3262" s="11"/>
    </row>
    <row r="3263" spans="2:15" ht="11.25" x14ac:dyDescent="0.2">
      <c r="B3263" s="11"/>
      <c r="C3263" s="11"/>
      <c r="D3263" s="11"/>
      <c r="E3263" s="11"/>
      <c r="F3263" s="11"/>
      <c r="G3263" s="11"/>
      <c r="H3263" s="11"/>
      <c r="I3263" s="11"/>
      <c r="J3263" s="11"/>
      <c r="K3263" s="11"/>
      <c r="L3263" s="11"/>
      <c r="M3263" s="11"/>
      <c r="N3263" s="11"/>
      <c r="O3263" s="11"/>
    </row>
    <row r="3264" spans="2:15" ht="11.25" x14ac:dyDescent="0.2">
      <c r="B3264" s="11"/>
      <c r="C3264" s="11"/>
      <c r="D3264" s="11"/>
      <c r="E3264" s="11"/>
      <c r="F3264" s="11"/>
      <c r="G3264" s="11"/>
      <c r="H3264" s="11"/>
      <c r="I3264" s="11"/>
      <c r="J3264" s="11"/>
      <c r="K3264" s="11"/>
      <c r="L3264" s="11"/>
      <c r="M3264" s="11"/>
      <c r="N3264" s="11"/>
      <c r="O3264" s="11"/>
    </row>
    <row r="3265" spans="2:15" ht="11.25" x14ac:dyDescent="0.2">
      <c r="B3265" s="11"/>
      <c r="C3265" s="11"/>
      <c r="D3265" s="11"/>
      <c r="E3265" s="11"/>
      <c r="F3265" s="11"/>
      <c r="G3265" s="11"/>
      <c r="H3265" s="11"/>
      <c r="I3265" s="11"/>
      <c r="J3265" s="11"/>
      <c r="K3265" s="11"/>
      <c r="L3265" s="11"/>
      <c r="M3265" s="11"/>
      <c r="N3265" s="11"/>
      <c r="O3265" s="11"/>
    </row>
    <row r="3266" spans="2:15" ht="11.25" x14ac:dyDescent="0.2">
      <c r="B3266" s="11"/>
      <c r="C3266" s="11"/>
      <c r="D3266" s="11"/>
      <c r="E3266" s="11"/>
      <c r="F3266" s="11"/>
      <c r="G3266" s="11"/>
      <c r="H3266" s="11"/>
      <c r="I3266" s="11"/>
      <c r="J3266" s="11"/>
      <c r="K3266" s="11"/>
      <c r="L3266" s="11"/>
      <c r="M3266" s="11"/>
      <c r="N3266" s="11"/>
      <c r="O3266" s="11"/>
    </row>
    <row r="3267" spans="2:15" ht="11.25" x14ac:dyDescent="0.2">
      <c r="B3267" s="11"/>
      <c r="C3267" s="11"/>
      <c r="D3267" s="11"/>
      <c r="E3267" s="11"/>
      <c r="F3267" s="11"/>
      <c r="G3267" s="11"/>
      <c r="H3267" s="11"/>
      <c r="I3267" s="11"/>
      <c r="J3267" s="11"/>
      <c r="K3267" s="11"/>
      <c r="L3267" s="11"/>
      <c r="M3267" s="11"/>
      <c r="N3267" s="11"/>
      <c r="O3267" s="11"/>
    </row>
    <row r="3268" spans="2:15" ht="11.25" x14ac:dyDescent="0.2">
      <c r="B3268" s="11"/>
      <c r="C3268" s="11"/>
      <c r="D3268" s="11"/>
      <c r="E3268" s="11"/>
      <c r="F3268" s="11"/>
      <c r="G3268" s="11"/>
      <c r="H3268" s="11"/>
      <c r="I3268" s="11"/>
      <c r="J3268" s="11"/>
      <c r="K3268" s="11"/>
      <c r="L3268" s="11"/>
      <c r="M3268" s="11"/>
      <c r="N3268" s="11"/>
      <c r="O3268" s="11"/>
    </row>
    <row r="3269" spans="2:15" ht="11.25" x14ac:dyDescent="0.2">
      <c r="B3269" s="11"/>
      <c r="C3269" s="11"/>
      <c r="D3269" s="11"/>
      <c r="E3269" s="11"/>
      <c r="F3269" s="11"/>
      <c r="G3269" s="11"/>
      <c r="H3269" s="11"/>
      <c r="I3269" s="11"/>
      <c r="J3269" s="11"/>
      <c r="K3269" s="11"/>
      <c r="L3269" s="11"/>
      <c r="M3269" s="11"/>
      <c r="N3269" s="11"/>
      <c r="O3269" s="11"/>
    </row>
    <row r="3270" spans="2:15" ht="11.25" x14ac:dyDescent="0.2">
      <c r="B3270" s="11"/>
      <c r="C3270" s="11"/>
      <c r="D3270" s="11"/>
      <c r="E3270" s="11"/>
      <c r="F3270" s="11"/>
      <c r="G3270" s="11"/>
      <c r="H3270" s="11"/>
      <c r="I3270" s="11"/>
      <c r="J3270" s="11"/>
      <c r="K3270" s="11"/>
      <c r="L3270" s="11"/>
      <c r="M3270" s="11"/>
      <c r="N3270" s="11"/>
      <c r="O3270" s="11"/>
    </row>
    <row r="3271" spans="2:15" ht="11.25" x14ac:dyDescent="0.2">
      <c r="B3271" s="11"/>
      <c r="C3271" s="11"/>
      <c r="D3271" s="11"/>
      <c r="E3271" s="11"/>
      <c r="F3271" s="11"/>
      <c r="G3271" s="11"/>
      <c r="H3271" s="11"/>
      <c r="I3271" s="11"/>
      <c r="J3271" s="11"/>
      <c r="K3271" s="11"/>
      <c r="L3271" s="11"/>
      <c r="M3271" s="11"/>
      <c r="N3271" s="11"/>
      <c r="O3271" s="11"/>
    </row>
    <row r="3272" spans="2:15" ht="11.25" x14ac:dyDescent="0.2">
      <c r="B3272" s="11"/>
      <c r="C3272" s="11"/>
      <c r="D3272" s="11"/>
      <c r="E3272" s="11"/>
      <c r="F3272" s="11"/>
      <c r="G3272" s="11"/>
      <c r="H3272" s="11"/>
      <c r="I3272" s="11"/>
      <c r="J3272" s="11"/>
      <c r="K3272" s="11"/>
      <c r="L3272" s="11"/>
      <c r="M3272" s="11"/>
      <c r="N3272" s="11"/>
      <c r="O3272" s="11"/>
    </row>
    <row r="3273" spans="2:15" ht="11.25" x14ac:dyDescent="0.2">
      <c r="B3273" s="11"/>
      <c r="C3273" s="11"/>
      <c r="D3273" s="11"/>
      <c r="E3273" s="11"/>
      <c r="F3273" s="11"/>
      <c r="G3273" s="11"/>
      <c r="H3273" s="11"/>
      <c r="I3273" s="11"/>
      <c r="J3273" s="11"/>
      <c r="K3273" s="11"/>
      <c r="L3273" s="11"/>
      <c r="M3273" s="11"/>
      <c r="N3273" s="11"/>
      <c r="O3273" s="11"/>
    </row>
    <row r="3274" spans="2:15" ht="11.25" x14ac:dyDescent="0.2">
      <c r="B3274" s="11"/>
      <c r="C3274" s="11"/>
      <c r="D3274" s="11"/>
      <c r="E3274" s="11"/>
      <c r="F3274" s="11"/>
      <c r="G3274" s="11"/>
      <c r="H3274" s="11"/>
      <c r="I3274" s="11"/>
      <c r="J3274" s="11"/>
      <c r="K3274" s="11"/>
      <c r="L3274" s="11"/>
      <c r="M3274" s="11"/>
      <c r="N3274" s="11"/>
      <c r="O3274" s="11"/>
    </row>
    <row r="3275" spans="2:15" ht="11.25" x14ac:dyDescent="0.2">
      <c r="B3275" s="11"/>
      <c r="C3275" s="11"/>
      <c r="D3275" s="11"/>
      <c r="E3275" s="11"/>
      <c r="F3275" s="11"/>
      <c r="G3275" s="11"/>
      <c r="H3275" s="11"/>
      <c r="I3275" s="11"/>
      <c r="J3275" s="11"/>
      <c r="K3275" s="11"/>
      <c r="L3275" s="11"/>
      <c r="M3275" s="11"/>
      <c r="N3275" s="11"/>
      <c r="O3275" s="11"/>
    </row>
    <row r="3276" spans="2:15" ht="11.25" x14ac:dyDescent="0.2">
      <c r="B3276" s="11"/>
      <c r="C3276" s="11"/>
      <c r="D3276" s="11"/>
      <c r="E3276" s="11"/>
      <c r="F3276" s="11"/>
      <c r="G3276" s="11"/>
      <c r="H3276" s="11"/>
      <c r="I3276" s="11"/>
      <c r="J3276" s="11"/>
      <c r="K3276" s="11"/>
      <c r="L3276" s="11"/>
      <c r="M3276" s="11"/>
      <c r="N3276" s="11"/>
      <c r="O3276" s="11"/>
    </row>
    <row r="3277" spans="2:15" ht="11.25" x14ac:dyDescent="0.2">
      <c r="B3277" s="11"/>
      <c r="C3277" s="11"/>
      <c r="D3277" s="11"/>
      <c r="E3277" s="11"/>
      <c r="F3277" s="11"/>
      <c r="G3277" s="11"/>
      <c r="H3277" s="11"/>
      <c r="I3277" s="11"/>
      <c r="J3277" s="11"/>
      <c r="K3277" s="11"/>
      <c r="L3277" s="11"/>
      <c r="M3277" s="11"/>
      <c r="N3277" s="11"/>
      <c r="O3277" s="11"/>
    </row>
    <row r="3278" spans="2:15" ht="11.25" x14ac:dyDescent="0.2">
      <c r="B3278" s="11"/>
      <c r="C3278" s="11"/>
      <c r="D3278" s="11"/>
      <c r="E3278" s="11"/>
      <c r="F3278" s="11"/>
      <c r="G3278" s="11"/>
      <c r="H3278" s="11"/>
      <c r="I3278" s="11"/>
      <c r="J3278" s="11"/>
      <c r="K3278" s="11"/>
      <c r="L3278" s="11"/>
      <c r="M3278" s="11"/>
      <c r="N3278" s="11"/>
      <c r="O3278" s="11"/>
    </row>
    <row r="3279" spans="2:15" ht="11.25" x14ac:dyDescent="0.2">
      <c r="B3279" s="11"/>
      <c r="C3279" s="11"/>
      <c r="D3279" s="11"/>
      <c r="E3279" s="11"/>
      <c r="F3279" s="11"/>
      <c r="G3279" s="11"/>
      <c r="H3279" s="11"/>
      <c r="I3279" s="11"/>
      <c r="J3279" s="11"/>
      <c r="K3279" s="11"/>
      <c r="L3279" s="11"/>
      <c r="M3279" s="11"/>
      <c r="N3279" s="11"/>
      <c r="O3279" s="11"/>
    </row>
    <row r="3280" spans="2:15" ht="11.25" x14ac:dyDescent="0.2">
      <c r="B3280" s="11"/>
      <c r="C3280" s="11"/>
      <c r="D3280" s="11"/>
      <c r="E3280" s="11"/>
      <c r="F3280" s="11"/>
      <c r="G3280" s="11"/>
      <c r="H3280" s="11"/>
      <c r="I3280" s="11"/>
      <c r="J3280" s="11"/>
      <c r="K3280" s="11"/>
      <c r="L3280" s="11"/>
      <c r="M3280" s="11"/>
      <c r="N3280" s="11"/>
      <c r="O3280" s="11"/>
    </row>
    <row r="3281" spans="2:15" ht="11.25" x14ac:dyDescent="0.2">
      <c r="B3281" s="11"/>
      <c r="C3281" s="11"/>
      <c r="D3281" s="11"/>
      <c r="E3281" s="11"/>
      <c r="F3281" s="11"/>
      <c r="G3281" s="11"/>
      <c r="H3281" s="11"/>
      <c r="I3281" s="11"/>
      <c r="J3281" s="11"/>
      <c r="K3281" s="11"/>
      <c r="L3281" s="11"/>
      <c r="M3281" s="11"/>
      <c r="N3281" s="11"/>
      <c r="O3281" s="11"/>
    </row>
    <row r="3282" spans="2:15" ht="11.25" x14ac:dyDescent="0.2">
      <c r="B3282" s="11"/>
      <c r="C3282" s="11"/>
      <c r="D3282" s="11"/>
      <c r="E3282" s="11"/>
      <c r="F3282" s="11"/>
      <c r="G3282" s="11"/>
      <c r="H3282" s="11"/>
      <c r="I3282" s="11"/>
      <c r="J3282" s="11"/>
      <c r="K3282" s="11"/>
      <c r="L3282" s="11"/>
      <c r="M3282" s="11"/>
      <c r="N3282" s="11"/>
      <c r="O3282" s="11"/>
    </row>
    <row r="3283" spans="2:15" ht="11.25" x14ac:dyDescent="0.2">
      <c r="B3283" s="11"/>
      <c r="C3283" s="11"/>
      <c r="D3283" s="11"/>
      <c r="E3283" s="11"/>
      <c r="F3283" s="11"/>
      <c r="G3283" s="11"/>
      <c r="H3283" s="11"/>
      <c r="I3283" s="11"/>
      <c r="J3283" s="11"/>
      <c r="K3283" s="11"/>
      <c r="L3283" s="11"/>
      <c r="M3283" s="11"/>
      <c r="N3283" s="11"/>
      <c r="O3283" s="11"/>
    </row>
    <row r="3284" spans="2:15" ht="11.25" x14ac:dyDescent="0.2">
      <c r="B3284" s="11"/>
      <c r="C3284" s="11"/>
      <c r="D3284" s="11"/>
      <c r="E3284" s="11"/>
      <c r="F3284" s="11"/>
      <c r="G3284" s="11"/>
      <c r="H3284" s="11"/>
      <c r="I3284" s="11"/>
      <c r="J3284" s="11"/>
      <c r="K3284" s="11"/>
      <c r="L3284" s="11"/>
      <c r="M3284" s="11"/>
      <c r="N3284" s="11"/>
      <c r="O3284" s="11"/>
    </row>
    <row r="3285" spans="2:15" ht="11.25" x14ac:dyDescent="0.2">
      <c r="B3285" s="11"/>
      <c r="C3285" s="11"/>
      <c r="D3285" s="11"/>
      <c r="E3285" s="11"/>
      <c r="F3285" s="11"/>
      <c r="G3285" s="11"/>
      <c r="H3285" s="11"/>
      <c r="I3285" s="11"/>
      <c r="J3285" s="11"/>
      <c r="K3285" s="11"/>
      <c r="L3285" s="11"/>
      <c r="M3285" s="11"/>
      <c r="N3285" s="11"/>
      <c r="O3285" s="11"/>
    </row>
    <row r="3286" spans="2:15" ht="11.25" x14ac:dyDescent="0.2">
      <c r="B3286" s="11"/>
      <c r="C3286" s="11"/>
      <c r="D3286" s="11"/>
      <c r="E3286" s="11"/>
      <c r="F3286" s="11"/>
      <c r="G3286" s="11"/>
      <c r="H3286" s="11"/>
      <c r="I3286" s="11"/>
      <c r="J3286" s="11"/>
      <c r="K3286" s="11"/>
      <c r="L3286" s="11"/>
      <c r="M3286" s="11"/>
      <c r="N3286" s="11"/>
      <c r="O3286" s="11"/>
    </row>
    <row r="3287" spans="2:15" ht="11.25" x14ac:dyDescent="0.2">
      <c r="B3287" s="11"/>
      <c r="C3287" s="11"/>
      <c r="D3287" s="11"/>
      <c r="E3287" s="11"/>
      <c r="F3287" s="11"/>
      <c r="G3287" s="11"/>
      <c r="H3287" s="11"/>
      <c r="I3287" s="11"/>
      <c r="J3287" s="11"/>
      <c r="K3287" s="11"/>
      <c r="L3287" s="11"/>
      <c r="M3287" s="11"/>
      <c r="N3287" s="11"/>
      <c r="O3287" s="11"/>
    </row>
    <row r="3288" spans="2:15" ht="11.25" x14ac:dyDescent="0.2">
      <c r="B3288" s="11"/>
      <c r="C3288" s="11"/>
      <c r="D3288" s="11"/>
      <c r="E3288" s="11"/>
      <c r="F3288" s="11"/>
      <c r="G3288" s="11"/>
      <c r="H3288" s="11"/>
      <c r="I3288" s="11"/>
      <c r="J3288" s="11"/>
      <c r="K3288" s="11"/>
      <c r="L3288" s="11"/>
      <c r="M3288" s="11"/>
      <c r="N3288" s="11"/>
      <c r="O3288" s="11"/>
    </row>
    <row r="3289" spans="2:15" ht="11.25" x14ac:dyDescent="0.2">
      <c r="B3289" s="11"/>
      <c r="C3289" s="11"/>
      <c r="D3289" s="11"/>
      <c r="E3289" s="11"/>
      <c r="F3289" s="11"/>
      <c r="G3289" s="11"/>
      <c r="H3289" s="11"/>
      <c r="I3289" s="11"/>
      <c r="J3289" s="11"/>
      <c r="K3289" s="11"/>
      <c r="L3289" s="11"/>
      <c r="M3289" s="11"/>
      <c r="N3289" s="11"/>
      <c r="O3289" s="11"/>
    </row>
    <row r="3290" spans="2:15" ht="11.25" x14ac:dyDescent="0.2">
      <c r="B3290" s="11"/>
      <c r="C3290" s="11"/>
      <c r="D3290" s="11"/>
      <c r="E3290" s="11"/>
      <c r="F3290" s="11"/>
      <c r="G3290" s="11"/>
      <c r="H3290" s="11"/>
      <c r="I3290" s="11"/>
      <c r="J3290" s="11"/>
      <c r="K3290" s="11"/>
      <c r="L3290" s="11"/>
      <c r="M3290" s="11"/>
      <c r="N3290" s="11"/>
      <c r="O3290" s="11"/>
    </row>
    <row r="3291" spans="2:15" ht="11.25" x14ac:dyDescent="0.2">
      <c r="B3291" s="11"/>
      <c r="C3291" s="11"/>
      <c r="D3291" s="11"/>
      <c r="E3291" s="11"/>
      <c r="F3291" s="11"/>
      <c r="G3291" s="11"/>
      <c r="H3291" s="11"/>
      <c r="I3291" s="11"/>
      <c r="J3291" s="11"/>
      <c r="K3291" s="11"/>
      <c r="L3291" s="11"/>
      <c r="M3291" s="11"/>
      <c r="N3291" s="11"/>
      <c r="O3291" s="11"/>
    </row>
    <row r="3292" spans="2:15" ht="11.25" x14ac:dyDescent="0.2">
      <c r="B3292" s="11"/>
      <c r="C3292" s="11"/>
      <c r="D3292" s="11"/>
      <c r="E3292" s="11"/>
      <c r="F3292" s="11"/>
      <c r="G3292" s="11"/>
      <c r="H3292" s="11"/>
      <c r="I3292" s="11"/>
      <c r="J3292" s="11"/>
      <c r="K3292" s="11"/>
      <c r="L3292" s="11"/>
      <c r="M3292" s="11"/>
      <c r="N3292" s="11"/>
      <c r="O3292" s="11"/>
    </row>
    <row r="3293" spans="2:15" ht="11.25" x14ac:dyDescent="0.2">
      <c r="B3293" s="11"/>
      <c r="C3293" s="11"/>
      <c r="D3293" s="11"/>
      <c r="E3293" s="11"/>
      <c r="F3293" s="11"/>
      <c r="G3293" s="11"/>
      <c r="H3293" s="11"/>
      <c r="I3293" s="11"/>
      <c r="J3293" s="11"/>
      <c r="K3293" s="11"/>
      <c r="L3293" s="11"/>
      <c r="M3293" s="11"/>
      <c r="N3293" s="11"/>
      <c r="O3293" s="11"/>
    </row>
    <row r="3294" spans="2:15" ht="11.25" x14ac:dyDescent="0.2">
      <c r="B3294" s="11"/>
      <c r="C3294" s="11"/>
      <c r="D3294" s="11"/>
      <c r="E3294" s="11"/>
      <c r="F3294" s="11"/>
      <c r="G3294" s="11"/>
      <c r="H3294" s="11"/>
      <c r="I3294" s="11"/>
      <c r="J3294" s="11"/>
      <c r="K3294" s="11"/>
      <c r="L3294" s="11"/>
      <c r="M3294" s="11"/>
      <c r="N3294" s="11"/>
      <c r="O3294" s="11"/>
    </row>
    <row r="3295" spans="2:15" ht="11.25" x14ac:dyDescent="0.2">
      <c r="B3295" s="11"/>
      <c r="C3295" s="11"/>
      <c r="D3295" s="11"/>
      <c r="E3295" s="11"/>
      <c r="F3295" s="11"/>
      <c r="G3295" s="11"/>
      <c r="H3295" s="11"/>
      <c r="I3295" s="11"/>
      <c r="J3295" s="11"/>
      <c r="K3295" s="11"/>
      <c r="L3295" s="11"/>
      <c r="M3295" s="11"/>
      <c r="N3295" s="11"/>
      <c r="O3295" s="11"/>
    </row>
    <row r="3296" spans="2:15" ht="11.25" x14ac:dyDescent="0.2">
      <c r="B3296" s="11"/>
      <c r="C3296" s="11"/>
      <c r="D3296" s="11"/>
      <c r="E3296" s="11"/>
      <c r="F3296" s="11"/>
      <c r="G3296" s="11"/>
      <c r="H3296" s="11"/>
      <c r="I3296" s="11"/>
      <c r="J3296" s="11"/>
      <c r="K3296" s="11"/>
      <c r="L3296" s="11"/>
      <c r="M3296" s="11"/>
      <c r="N3296" s="11"/>
      <c r="O3296" s="11"/>
    </row>
    <row r="3297" spans="2:15" ht="11.25" x14ac:dyDescent="0.2">
      <c r="B3297" s="11"/>
      <c r="C3297" s="11"/>
      <c r="D3297" s="11"/>
      <c r="E3297" s="11"/>
      <c r="F3297" s="11"/>
      <c r="G3297" s="11"/>
      <c r="H3297" s="11"/>
      <c r="I3297" s="11"/>
      <c r="J3297" s="11"/>
      <c r="K3297" s="11"/>
      <c r="L3297" s="11"/>
      <c r="M3297" s="11"/>
      <c r="N3297" s="11"/>
      <c r="O3297" s="11"/>
    </row>
    <row r="3298" spans="2:15" ht="11.25" x14ac:dyDescent="0.2">
      <c r="B3298" s="11"/>
      <c r="C3298" s="11"/>
      <c r="D3298" s="11"/>
      <c r="E3298" s="11"/>
      <c r="F3298" s="11"/>
      <c r="G3298" s="11"/>
      <c r="H3298" s="11"/>
      <c r="I3298" s="11"/>
      <c r="J3298" s="11"/>
      <c r="K3298" s="11"/>
      <c r="L3298" s="11"/>
      <c r="M3298" s="11"/>
      <c r="N3298" s="11"/>
      <c r="O3298" s="11"/>
    </row>
    <row r="3299" spans="2:15" ht="11.25" x14ac:dyDescent="0.2">
      <c r="B3299" s="11"/>
      <c r="C3299" s="11"/>
      <c r="D3299" s="11"/>
      <c r="E3299" s="11"/>
      <c r="F3299" s="11"/>
      <c r="G3299" s="11"/>
      <c r="H3299" s="11"/>
      <c r="I3299" s="11"/>
      <c r="J3299" s="11"/>
      <c r="K3299" s="11"/>
      <c r="L3299" s="11"/>
      <c r="M3299" s="11"/>
      <c r="N3299" s="11"/>
      <c r="O3299" s="11"/>
    </row>
    <row r="3300" spans="2:15" ht="11.25" x14ac:dyDescent="0.2">
      <c r="B3300" s="11"/>
      <c r="C3300" s="11"/>
      <c r="D3300" s="11"/>
      <c r="E3300" s="11"/>
      <c r="F3300" s="11"/>
      <c r="G3300" s="11"/>
      <c r="H3300" s="11"/>
      <c r="I3300" s="11"/>
      <c r="J3300" s="11"/>
      <c r="K3300" s="11"/>
      <c r="L3300" s="11"/>
      <c r="M3300" s="11"/>
      <c r="N3300" s="11"/>
      <c r="O3300" s="11"/>
    </row>
    <row r="3301" spans="2:15" ht="11.25" x14ac:dyDescent="0.2">
      <c r="B3301" s="11"/>
      <c r="C3301" s="11"/>
      <c r="D3301" s="11"/>
      <c r="E3301" s="11"/>
      <c r="F3301" s="11"/>
      <c r="G3301" s="11"/>
      <c r="H3301" s="11"/>
      <c r="I3301" s="11"/>
      <c r="J3301" s="11"/>
      <c r="K3301" s="11"/>
      <c r="L3301" s="11"/>
      <c r="M3301" s="11"/>
      <c r="N3301" s="11"/>
      <c r="O3301" s="11"/>
    </row>
    <row r="3302" spans="2:15" ht="11.25" x14ac:dyDescent="0.2">
      <c r="B3302" s="11"/>
      <c r="C3302" s="11"/>
      <c r="D3302" s="11"/>
      <c r="E3302" s="11"/>
      <c r="F3302" s="11"/>
      <c r="G3302" s="11"/>
      <c r="H3302" s="11"/>
      <c r="I3302" s="11"/>
      <c r="J3302" s="11"/>
      <c r="K3302" s="11"/>
      <c r="L3302" s="11"/>
      <c r="M3302" s="11"/>
      <c r="N3302" s="11"/>
      <c r="O3302" s="11"/>
    </row>
    <row r="3303" spans="2:15" ht="11.25" x14ac:dyDescent="0.2">
      <c r="B3303" s="11"/>
      <c r="C3303" s="11"/>
      <c r="D3303" s="11"/>
      <c r="E3303" s="11"/>
      <c r="F3303" s="11"/>
      <c r="G3303" s="11"/>
      <c r="H3303" s="11"/>
      <c r="I3303" s="11"/>
      <c r="J3303" s="11"/>
      <c r="K3303" s="11"/>
      <c r="L3303" s="11"/>
      <c r="M3303" s="11"/>
      <c r="N3303" s="11"/>
      <c r="O3303" s="11"/>
    </row>
    <row r="3304" spans="2:15" ht="11.25" x14ac:dyDescent="0.2">
      <c r="B3304" s="11"/>
      <c r="C3304" s="11"/>
      <c r="D3304" s="11"/>
      <c r="E3304" s="11"/>
      <c r="F3304" s="11"/>
      <c r="G3304" s="11"/>
      <c r="H3304" s="11"/>
      <c r="I3304" s="11"/>
      <c r="J3304" s="11"/>
      <c r="K3304" s="11"/>
      <c r="L3304" s="11"/>
      <c r="M3304" s="11"/>
      <c r="N3304" s="11"/>
      <c r="O3304" s="11"/>
    </row>
    <row r="3305" spans="2:15" ht="11.25" x14ac:dyDescent="0.2">
      <c r="B3305" s="11"/>
      <c r="C3305" s="11"/>
      <c r="D3305" s="11"/>
      <c r="E3305" s="11"/>
      <c r="F3305" s="11"/>
      <c r="G3305" s="11"/>
      <c r="H3305" s="11"/>
      <c r="I3305" s="11"/>
      <c r="J3305" s="11"/>
      <c r="K3305" s="11"/>
      <c r="L3305" s="11"/>
      <c r="M3305" s="11"/>
      <c r="N3305" s="11"/>
      <c r="O3305" s="11"/>
    </row>
    <row r="3306" spans="2:15" ht="11.25" x14ac:dyDescent="0.2">
      <c r="B3306" s="11"/>
      <c r="C3306" s="11"/>
      <c r="D3306" s="11"/>
      <c r="E3306" s="11"/>
      <c r="F3306" s="11"/>
      <c r="G3306" s="11"/>
      <c r="H3306" s="11"/>
      <c r="I3306" s="11"/>
      <c r="J3306" s="11"/>
      <c r="K3306" s="11"/>
      <c r="L3306" s="11"/>
      <c r="M3306" s="11"/>
      <c r="N3306" s="11"/>
      <c r="O3306" s="11"/>
    </row>
    <row r="3307" spans="2:15" ht="11.25" x14ac:dyDescent="0.2">
      <c r="B3307" s="11"/>
      <c r="C3307" s="11"/>
      <c r="D3307" s="11"/>
      <c r="E3307" s="11"/>
      <c r="F3307" s="11"/>
      <c r="G3307" s="11"/>
      <c r="H3307" s="11"/>
      <c r="I3307" s="11"/>
      <c r="J3307" s="11"/>
      <c r="K3307" s="11"/>
      <c r="L3307" s="11"/>
      <c r="M3307" s="11"/>
      <c r="N3307" s="11"/>
      <c r="O3307" s="11"/>
    </row>
    <row r="3308" spans="2:15" ht="11.25" x14ac:dyDescent="0.2">
      <c r="B3308" s="11"/>
      <c r="C3308" s="11"/>
      <c r="D3308" s="11"/>
      <c r="E3308" s="11"/>
      <c r="F3308" s="11"/>
      <c r="G3308" s="11"/>
      <c r="H3308" s="11"/>
      <c r="I3308" s="11"/>
      <c r="J3308" s="11"/>
      <c r="K3308" s="11"/>
      <c r="L3308" s="11"/>
      <c r="M3308" s="11"/>
      <c r="N3308" s="11"/>
      <c r="O3308" s="11"/>
    </row>
    <row r="3309" spans="2:15" ht="11.25" x14ac:dyDescent="0.2">
      <c r="B3309" s="11"/>
      <c r="C3309" s="11"/>
      <c r="D3309" s="11"/>
      <c r="E3309" s="11"/>
      <c r="F3309" s="11"/>
      <c r="G3309" s="11"/>
      <c r="H3309" s="11"/>
      <c r="I3309" s="11"/>
      <c r="J3309" s="11"/>
      <c r="K3309" s="11"/>
      <c r="L3309" s="11"/>
      <c r="M3309" s="11"/>
      <c r="N3309" s="11"/>
      <c r="O3309" s="11"/>
    </row>
    <row r="3310" spans="2:15" ht="11.25" x14ac:dyDescent="0.2">
      <c r="B3310" s="11"/>
      <c r="C3310" s="11"/>
      <c r="D3310" s="11"/>
      <c r="E3310" s="11"/>
      <c r="F3310" s="11"/>
      <c r="G3310" s="11"/>
      <c r="H3310" s="11"/>
      <c r="I3310" s="11"/>
      <c r="J3310" s="11"/>
      <c r="K3310" s="11"/>
      <c r="L3310" s="11"/>
      <c r="M3310" s="11"/>
      <c r="N3310" s="11"/>
      <c r="O3310" s="11"/>
    </row>
    <row r="3311" spans="2:15" ht="11.25" x14ac:dyDescent="0.2">
      <c r="B3311" s="11"/>
      <c r="C3311" s="11"/>
      <c r="D3311" s="11"/>
      <c r="E3311" s="11"/>
      <c r="F3311" s="11"/>
      <c r="G3311" s="11"/>
      <c r="H3311" s="11"/>
      <c r="I3311" s="11"/>
      <c r="J3311" s="11"/>
      <c r="K3311" s="11"/>
      <c r="L3311" s="11"/>
      <c r="M3311" s="11"/>
      <c r="N3311" s="11"/>
      <c r="O3311" s="11"/>
    </row>
    <row r="3312" spans="2:15" ht="11.25" x14ac:dyDescent="0.2">
      <c r="B3312" s="11"/>
      <c r="C3312" s="11"/>
      <c r="D3312" s="11"/>
      <c r="E3312" s="11"/>
      <c r="F3312" s="11"/>
      <c r="G3312" s="11"/>
      <c r="H3312" s="11"/>
      <c r="I3312" s="11"/>
      <c r="J3312" s="11"/>
      <c r="K3312" s="11"/>
      <c r="L3312" s="11"/>
      <c r="M3312" s="11"/>
      <c r="N3312" s="11"/>
      <c r="O3312" s="11"/>
    </row>
  </sheetData>
  <mergeCells count="4">
    <mergeCell ref="D2:F2"/>
    <mergeCell ref="G2:I2"/>
    <mergeCell ref="J2:L2"/>
    <mergeCell ref="M2:O2"/>
  </mergeCells>
  <hyperlinks>
    <hyperlink ref="G42" location="CONTENTS!A1" display="CONTENTS!A1"/>
  </hyperlinks>
  <pageMargins left="0.98425196850393704" right="0.98425196850393704" top="0.98425196850393704" bottom="0.98425196850393704" header="0.51181102362204722" footer="0.51181102362204722"/>
  <pageSetup paperSize="9" scale="8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B1:L22"/>
  <sheetViews>
    <sheetView showGridLines="0" zoomScaleNormal="100" zoomScaleSheetLayoutView="90" workbookViewId="0"/>
  </sheetViews>
  <sheetFormatPr defaultColWidth="9.140625" defaultRowHeight="12.75" x14ac:dyDescent="0.2"/>
  <cols>
    <col min="1" max="1" width="3.7109375" style="11" customWidth="1"/>
    <col min="2" max="2" width="0.85546875" style="23" customWidth="1"/>
    <col min="3" max="3" width="2.7109375" style="26" customWidth="1"/>
    <col min="4" max="4" width="20.28515625" style="26" customWidth="1"/>
    <col min="5" max="6" width="10.7109375" style="26" customWidth="1"/>
    <col min="7" max="7" width="10.7109375" style="27" customWidth="1"/>
    <col min="8" max="12" width="10.7109375" style="5" customWidth="1"/>
    <col min="13" max="16384" width="9.140625" style="11"/>
  </cols>
  <sheetData>
    <row r="1" spans="2:12" s="4" customFormat="1" ht="15" customHeight="1" x14ac:dyDescent="0.2">
      <c r="B1" s="379" t="s">
        <v>293</v>
      </c>
      <c r="C1" s="400"/>
      <c r="D1" s="401"/>
      <c r="E1" s="60"/>
      <c r="F1" s="60"/>
      <c r="G1" s="1"/>
      <c r="H1" s="2"/>
      <c r="I1" s="1"/>
      <c r="J1" s="1"/>
      <c r="K1" s="1"/>
      <c r="L1" s="1"/>
    </row>
    <row r="2" spans="2:12" s="55" customFormat="1" ht="15" customHeight="1" x14ac:dyDescent="0.2">
      <c r="B2" s="450"/>
      <c r="C2" s="451" t="s">
        <v>141</v>
      </c>
      <c r="D2" s="452"/>
      <c r="E2" s="873" t="s">
        <v>107</v>
      </c>
      <c r="F2" s="875"/>
      <c r="G2" s="882">
        <v>2010</v>
      </c>
      <c r="H2" s="884"/>
      <c r="I2" s="882">
        <v>2011</v>
      </c>
      <c r="J2" s="884"/>
      <c r="K2" s="883">
        <v>2012</v>
      </c>
      <c r="L2" s="884"/>
    </row>
    <row r="3" spans="2:12" s="56" customFormat="1" ht="38.1" customHeight="1" x14ac:dyDescent="0.2">
      <c r="B3" s="392"/>
      <c r="C3" s="879" t="s">
        <v>294</v>
      </c>
      <c r="D3" s="879"/>
      <c r="E3" s="446" t="s">
        <v>28</v>
      </c>
      <c r="F3" s="394" t="s">
        <v>77</v>
      </c>
      <c r="G3" s="447" t="s">
        <v>28</v>
      </c>
      <c r="H3" s="449" t="s">
        <v>77</v>
      </c>
      <c r="I3" s="447" t="s">
        <v>28</v>
      </c>
      <c r="J3" s="449" t="s">
        <v>77</v>
      </c>
      <c r="K3" s="448" t="s">
        <v>28</v>
      </c>
      <c r="L3" s="449" t="s">
        <v>77</v>
      </c>
    </row>
    <row r="4" spans="2:12" s="23" customFormat="1" ht="13.35" customHeight="1" x14ac:dyDescent="0.2">
      <c r="B4" s="419"/>
      <c r="C4" s="22" t="s">
        <v>29</v>
      </c>
      <c r="D4" s="22" t="s">
        <v>112</v>
      </c>
      <c r="E4" s="412">
        <v>11324</v>
      </c>
      <c r="F4" s="414">
        <v>30.776175629999997</v>
      </c>
      <c r="G4" s="412">
        <v>12043</v>
      </c>
      <c r="H4" s="414">
        <v>10.974653500000008</v>
      </c>
      <c r="I4" s="412">
        <v>12850</v>
      </c>
      <c r="J4" s="414">
        <v>52.985160879999931</v>
      </c>
      <c r="K4" s="413">
        <v>7956</v>
      </c>
      <c r="L4" s="414">
        <v>53.602028059999974</v>
      </c>
    </row>
    <row r="5" spans="2:12" s="23" customFormat="1" ht="13.35" customHeight="1" x14ac:dyDescent="0.2">
      <c r="B5" s="419"/>
      <c r="C5" s="22" t="s">
        <v>30</v>
      </c>
      <c r="D5" s="22" t="s">
        <v>61</v>
      </c>
      <c r="E5" s="412">
        <v>10577</v>
      </c>
      <c r="F5" s="414">
        <v>5.3389851299999949</v>
      </c>
      <c r="G5" s="412">
        <v>10567</v>
      </c>
      <c r="H5" s="414">
        <v>4.5139488899999947</v>
      </c>
      <c r="I5" s="412">
        <v>9465</v>
      </c>
      <c r="J5" s="414">
        <v>3.7443789700000027</v>
      </c>
      <c r="K5" s="413">
        <v>5727</v>
      </c>
      <c r="L5" s="414">
        <v>4.2541080600000001</v>
      </c>
    </row>
    <row r="6" spans="2:12" s="23" customFormat="1" ht="13.35" customHeight="1" x14ac:dyDescent="0.2">
      <c r="B6" s="419"/>
      <c r="C6" s="22" t="s">
        <v>32</v>
      </c>
      <c r="D6" s="22" t="s">
        <v>62</v>
      </c>
      <c r="E6" s="412">
        <v>14155</v>
      </c>
      <c r="F6" s="414">
        <v>15.403930320000017</v>
      </c>
      <c r="G6" s="412">
        <v>14318</v>
      </c>
      <c r="H6" s="414">
        <v>15.301962700000017</v>
      </c>
      <c r="I6" s="412">
        <v>12719</v>
      </c>
      <c r="J6" s="414">
        <v>14.001195090000001</v>
      </c>
      <c r="K6" s="413">
        <v>8201</v>
      </c>
      <c r="L6" s="414">
        <v>14.793749769999987</v>
      </c>
    </row>
    <row r="7" spans="2:12" s="23" customFormat="1" ht="13.35" customHeight="1" x14ac:dyDescent="0.2">
      <c r="B7" s="419"/>
      <c r="C7" s="22" t="s">
        <v>33</v>
      </c>
      <c r="D7" s="22" t="s">
        <v>58</v>
      </c>
      <c r="E7" s="412">
        <v>9723</v>
      </c>
      <c r="F7" s="414">
        <v>23.082716990000005</v>
      </c>
      <c r="G7" s="412">
        <v>10011</v>
      </c>
      <c r="H7" s="414">
        <v>21.493733040000009</v>
      </c>
      <c r="I7" s="412">
        <v>9481</v>
      </c>
      <c r="J7" s="414">
        <v>20.601694650000024</v>
      </c>
      <c r="K7" s="413">
        <v>6575</v>
      </c>
      <c r="L7" s="414">
        <v>14.091809960000029</v>
      </c>
    </row>
    <row r="8" spans="2:12" s="23" customFormat="1" ht="13.35" customHeight="1" x14ac:dyDescent="0.2">
      <c r="B8" s="419"/>
      <c r="C8" s="22" t="s">
        <v>34</v>
      </c>
      <c r="D8" s="22" t="s">
        <v>59</v>
      </c>
      <c r="E8" s="412">
        <v>7464</v>
      </c>
      <c r="F8" s="414">
        <v>27.125766199999983</v>
      </c>
      <c r="G8" s="412">
        <v>8023</v>
      </c>
      <c r="H8" s="414">
        <v>25.692326280000014</v>
      </c>
      <c r="I8" s="412">
        <v>8118</v>
      </c>
      <c r="J8" s="414">
        <v>26.052968510000007</v>
      </c>
      <c r="K8" s="413">
        <v>5932</v>
      </c>
      <c r="L8" s="414">
        <v>23.338639349999958</v>
      </c>
    </row>
    <row r="9" spans="2:12" s="23" customFormat="1" ht="13.35" customHeight="1" x14ac:dyDescent="0.2">
      <c r="B9" s="419"/>
      <c r="C9" s="22" t="s">
        <v>35</v>
      </c>
      <c r="D9" s="22" t="s">
        <v>63</v>
      </c>
      <c r="E9" s="412">
        <v>21397</v>
      </c>
      <c r="F9" s="414">
        <v>188.95922684999985</v>
      </c>
      <c r="G9" s="412">
        <v>21808</v>
      </c>
      <c r="H9" s="414">
        <v>187.48202150000026</v>
      </c>
      <c r="I9" s="412">
        <v>21233</v>
      </c>
      <c r="J9" s="414">
        <v>200.46603070000052</v>
      </c>
      <c r="K9" s="413">
        <v>15857</v>
      </c>
      <c r="L9" s="414">
        <v>147.60537119999964</v>
      </c>
    </row>
    <row r="10" spans="2:12" s="23" customFormat="1" ht="13.35" customHeight="1" x14ac:dyDescent="0.2">
      <c r="B10" s="419"/>
      <c r="C10" s="22" t="s">
        <v>36</v>
      </c>
      <c r="D10" s="22" t="s">
        <v>64</v>
      </c>
      <c r="E10" s="412">
        <v>12919</v>
      </c>
      <c r="F10" s="414">
        <v>359.47317414000008</v>
      </c>
      <c r="G10" s="412">
        <v>12975</v>
      </c>
      <c r="H10" s="414">
        <v>338.25259884999912</v>
      </c>
      <c r="I10" s="412">
        <v>12959</v>
      </c>
      <c r="J10" s="414">
        <v>365.20096446000019</v>
      </c>
      <c r="K10" s="413">
        <v>10162</v>
      </c>
      <c r="L10" s="414">
        <v>316.21639672999879</v>
      </c>
    </row>
    <row r="11" spans="2:12" s="23" customFormat="1" ht="13.35" customHeight="1" x14ac:dyDescent="0.2">
      <c r="B11" s="419"/>
      <c r="C11" s="22" t="s">
        <v>37</v>
      </c>
      <c r="D11" s="22" t="s">
        <v>65</v>
      </c>
      <c r="E11" s="412">
        <v>4888</v>
      </c>
      <c r="F11" s="414">
        <v>277.85608315000053</v>
      </c>
      <c r="G11" s="412">
        <v>5151</v>
      </c>
      <c r="H11" s="414">
        <v>282.69179497000056</v>
      </c>
      <c r="I11" s="412">
        <v>5156</v>
      </c>
      <c r="J11" s="414">
        <v>286.13515397000026</v>
      </c>
      <c r="K11" s="413">
        <v>4162</v>
      </c>
      <c r="L11" s="414">
        <v>243.88504479999978</v>
      </c>
    </row>
    <row r="12" spans="2:12" s="23" customFormat="1" ht="13.35" customHeight="1" x14ac:dyDescent="0.2">
      <c r="B12" s="419"/>
      <c r="C12" s="22" t="s">
        <v>38</v>
      </c>
      <c r="D12" s="22" t="s">
        <v>66</v>
      </c>
      <c r="E12" s="412">
        <v>2621</v>
      </c>
      <c r="F12" s="414">
        <v>237.24071770000006</v>
      </c>
      <c r="G12" s="412">
        <v>2578</v>
      </c>
      <c r="H12" s="414">
        <v>221.63510846000011</v>
      </c>
      <c r="I12" s="412">
        <v>2740</v>
      </c>
      <c r="J12" s="414">
        <v>243.30205485999988</v>
      </c>
      <c r="K12" s="413">
        <v>2338</v>
      </c>
      <c r="L12" s="414">
        <v>213.4896164299997</v>
      </c>
    </row>
    <row r="13" spans="2:12" s="23" customFormat="1" ht="13.35" customHeight="1" x14ac:dyDescent="0.2">
      <c r="B13" s="419"/>
      <c r="C13" s="22" t="s">
        <v>39</v>
      </c>
      <c r="D13" s="22" t="s">
        <v>295</v>
      </c>
      <c r="E13" s="412">
        <v>2063</v>
      </c>
      <c r="F13" s="414">
        <v>257.07137338000052</v>
      </c>
      <c r="G13" s="412">
        <v>2116</v>
      </c>
      <c r="H13" s="414">
        <v>265.91609690000041</v>
      </c>
      <c r="I13" s="412">
        <v>2247</v>
      </c>
      <c r="J13" s="414">
        <v>251.53855413999992</v>
      </c>
      <c r="K13" s="413">
        <v>1965</v>
      </c>
      <c r="L13" s="414">
        <v>238.17293350000017</v>
      </c>
    </row>
    <row r="14" spans="2:12" s="23" customFormat="1" ht="13.35" customHeight="1" x14ac:dyDescent="0.2">
      <c r="B14" s="419"/>
      <c r="C14" s="22" t="s">
        <v>40</v>
      </c>
      <c r="D14" s="22" t="s">
        <v>296</v>
      </c>
      <c r="E14" s="412">
        <v>144</v>
      </c>
      <c r="F14" s="414">
        <v>16.265994420000002</v>
      </c>
      <c r="G14" s="412">
        <v>60</v>
      </c>
      <c r="H14" s="414">
        <v>3.0909862599999998</v>
      </c>
      <c r="I14" s="412">
        <v>51</v>
      </c>
      <c r="J14" s="414">
        <v>4.1905916000000003</v>
      </c>
      <c r="K14" s="413">
        <v>44</v>
      </c>
      <c r="L14" s="414">
        <v>4.7091624000000003</v>
      </c>
    </row>
    <row r="15" spans="2:12" s="23" customFormat="1" ht="13.35" customHeight="1" x14ac:dyDescent="0.2">
      <c r="B15" s="419"/>
      <c r="C15" s="22" t="s">
        <v>41</v>
      </c>
      <c r="D15" s="127" t="s">
        <v>297</v>
      </c>
      <c r="E15" s="412">
        <v>6381</v>
      </c>
      <c r="F15" s="414">
        <v>65.175593959999972</v>
      </c>
      <c r="G15" s="412">
        <v>6978</v>
      </c>
      <c r="H15" s="414">
        <v>59.504018370000026</v>
      </c>
      <c r="I15" s="412">
        <v>6909</v>
      </c>
      <c r="J15" s="414">
        <v>31.033844739999992</v>
      </c>
      <c r="K15" s="413">
        <v>17414</v>
      </c>
      <c r="L15" s="414">
        <v>124.89178339999995</v>
      </c>
    </row>
    <row r="16" spans="2:12" s="31" customFormat="1" ht="13.35" customHeight="1" x14ac:dyDescent="0.2">
      <c r="B16" s="599"/>
      <c r="C16" s="600" t="s">
        <v>22</v>
      </c>
      <c r="D16" s="594"/>
      <c r="E16" s="595">
        <f t="shared" ref="E16:L16" si="0">SUM(E4:E15)</f>
        <v>103656</v>
      </c>
      <c r="F16" s="597">
        <f t="shared" si="0"/>
        <v>1503.7697378700011</v>
      </c>
      <c r="G16" s="595">
        <f t="shared" si="0"/>
        <v>106628</v>
      </c>
      <c r="H16" s="597">
        <f t="shared" si="0"/>
        <v>1436.5492497200005</v>
      </c>
      <c r="I16" s="595">
        <f t="shared" si="0"/>
        <v>103928</v>
      </c>
      <c r="J16" s="597">
        <f t="shared" si="0"/>
        <v>1499.2525925700006</v>
      </c>
      <c r="K16" s="598">
        <f t="shared" si="0"/>
        <v>86333</v>
      </c>
      <c r="L16" s="597">
        <f t="shared" si="0"/>
        <v>1399.0506436599978</v>
      </c>
    </row>
    <row r="17" spans="2:12" s="31" customFormat="1" ht="13.35" customHeight="1" x14ac:dyDescent="0.2">
      <c r="B17" s="38" t="s">
        <v>298</v>
      </c>
    </row>
    <row r="18" spans="2:12" s="31" customFormat="1" ht="13.35" customHeight="1" x14ac:dyDescent="0.2"/>
    <row r="19" spans="2:12" x14ac:dyDescent="0.2">
      <c r="G19" s="805" t="s">
        <v>190</v>
      </c>
    </row>
    <row r="22" spans="2:12" s="25" customFormat="1" ht="13.35" hidden="1" customHeight="1" x14ac:dyDescent="0.2">
      <c r="B22" s="30"/>
      <c r="C22" s="490" t="s">
        <v>299</v>
      </c>
      <c r="D22" s="608"/>
      <c r="E22" s="491">
        <f>A3.7.1!E19-E16</f>
        <v>0</v>
      </c>
      <c r="F22" s="532">
        <f>A3.7.1!G19-F16</f>
        <v>0</v>
      </c>
      <c r="G22" s="532">
        <f>A3.7.1!H19-G16</f>
        <v>0</v>
      </c>
      <c r="H22" s="532">
        <f>A3.7.1!J19-H16</f>
        <v>0</v>
      </c>
      <c r="I22" s="532">
        <f>A3.7.1!K19-I16</f>
        <v>0</v>
      </c>
      <c r="J22" s="532">
        <f>A3.7.1!M19-J16</f>
        <v>0</v>
      </c>
      <c r="K22" s="532">
        <f>A3.7.1!N19-K16</f>
        <v>0</v>
      </c>
      <c r="L22" s="533">
        <f>A3.7.1!P19-L16</f>
        <v>0</v>
      </c>
    </row>
  </sheetData>
  <mergeCells count="5">
    <mergeCell ref="E2:F2"/>
    <mergeCell ref="G2:H2"/>
    <mergeCell ref="I2:J2"/>
    <mergeCell ref="K2:L2"/>
    <mergeCell ref="C3:D3"/>
  </mergeCells>
  <hyperlinks>
    <hyperlink ref="G19"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G9"/>
  <sheetViews>
    <sheetView showGridLines="0" zoomScaleNormal="100" zoomScaleSheetLayoutView="90" workbookViewId="0"/>
  </sheetViews>
  <sheetFormatPr defaultColWidth="9.140625" defaultRowHeight="11.25" x14ac:dyDescent="0.2"/>
  <cols>
    <col min="1" max="1" width="3.7109375" style="11" customWidth="1"/>
    <col min="2" max="2" width="0.85546875" style="26" customWidth="1"/>
    <col min="3" max="3" width="12.7109375" style="26" customWidth="1"/>
    <col min="4" max="6" width="20.7109375" style="26" customWidth="1"/>
    <col min="7" max="7" width="17.85546875" style="5" customWidth="1"/>
    <col min="8" max="16384" width="9.140625" style="11"/>
  </cols>
  <sheetData>
    <row r="1" spans="2:7" s="4" customFormat="1" ht="15" customHeight="1" x14ac:dyDescent="0.2">
      <c r="B1" s="296" t="s">
        <v>212</v>
      </c>
      <c r="C1" s="158"/>
      <c r="D1" s="114"/>
      <c r="E1" s="114"/>
      <c r="F1" s="114"/>
      <c r="G1" s="2"/>
    </row>
    <row r="2" spans="2:7" s="4" customFormat="1" ht="13.35" customHeight="1" x14ac:dyDescent="0.2">
      <c r="B2" s="239"/>
      <c r="C2" s="240" t="s">
        <v>67</v>
      </c>
      <c r="D2" s="813" t="s">
        <v>176</v>
      </c>
      <c r="E2" s="813" t="s">
        <v>72</v>
      </c>
      <c r="F2" s="810" t="s">
        <v>147</v>
      </c>
      <c r="G2" s="55"/>
    </row>
    <row r="3" spans="2:7" ht="13.35" customHeight="1" x14ac:dyDescent="0.2">
      <c r="B3" s="209"/>
      <c r="C3" s="210" t="s">
        <v>141</v>
      </c>
      <c r="D3" s="815"/>
      <c r="E3" s="815"/>
      <c r="F3" s="812"/>
    </row>
    <row r="4" spans="2:7" s="23" customFormat="1" ht="13.35" customHeight="1" x14ac:dyDescent="0.2">
      <c r="B4" s="144"/>
      <c r="C4" s="299" t="s">
        <v>107</v>
      </c>
      <c r="D4" s="300">
        <f>'3.3'!I7</f>
        <v>131389.29796235575</v>
      </c>
      <c r="E4" s="300">
        <f>A3.3.1!G27</f>
        <v>129653.13660900001</v>
      </c>
      <c r="F4" s="301">
        <f t="shared" ref="F4" si="0">E4/D4</f>
        <v>0.98678612809200661</v>
      </c>
      <c r="G4" s="31"/>
    </row>
    <row r="5" spans="2:7" s="23" customFormat="1" ht="13.35" customHeight="1" x14ac:dyDescent="0.2">
      <c r="B5" s="144"/>
      <c r="C5" s="299" t="s">
        <v>120</v>
      </c>
      <c r="D5" s="300">
        <f>'3.3'!I8</f>
        <v>130733.22395262402</v>
      </c>
      <c r="E5" s="300">
        <f>A3.3.1!J27</f>
        <v>126274.978879</v>
      </c>
      <c r="F5" s="301">
        <f>E5/D5</f>
        <v>0.96589814785536365</v>
      </c>
      <c r="G5" s="31"/>
    </row>
    <row r="6" spans="2:7" s="23" customFormat="1" ht="13.35" customHeight="1" x14ac:dyDescent="0.2">
      <c r="B6" s="144"/>
      <c r="C6" s="299" t="s">
        <v>151</v>
      </c>
      <c r="D6" s="300">
        <f>'3.3'!I9</f>
        <v>148367.68622657651</v>
      </c>
      <c r="E6" s="300">
        <f>A3.3.1!M27</f>
        <v>139354.78434799999</v>
      </c>
      <c r="F6" s="301">
        <f t="shared" ref="F6:F7" si="1">E6/D6</f>
        <v>0.93925293230756013</v>
      </c>
      <c r="G6" s="31"/>
    </row>
    <row r="7" spans="2:7" s="23" customFormat="1" ht="13.35" customHeight="1" x14ac:dyDescent="0.2">
      <c r="B7" s="145"/>
      <c r="C7" s="302" t="s">
        <v>214</v>
      </c>
      <c r="D7" s="303">
        <f>'3.3'!I10</f>
        <v>153747.62840842194</v>
      </c>
      <c r="E7" s="303">
        <f>A3.3.1!P27</f>
        <v>84954.582230999993</v>
      </c>
      <c r="F7" s="304">
        <f t="shared" si="1"/>
        <v>0.55255865154110162</v>
      </c>
      <c r="G7" s="31"/>
    </row>
    <row r="8" spans="2:7" s="23" customFormat="1" ht="11.1" customHeight="1" x14ac:dyDescent="0.2">
      <c r="B8" s="38"/>
      <c r="C8" s="38"/>
      <c r="D8" s="31"/>
      <c r="E8" s="31"/>
      <c r="F8" s="31"/>
      <c r="G8" s="31"/>
    </row>
    <row r="9" spans="2:7" ht="12.75" x14ac:dyDescent="0.2">
      <c r="D9" s="805" t="s">
        <v>190</v>
      </c>
    </row>
  </sheetData>
  <mergeCells count="3">
    <mergeCell ref="D2:D3"/>
    <mergeCell ref="E2:E3"/>
    <mergeCell ref="F2:F3"/>
  </mergeCells>
  <hyperlinks>
    <hyperlink ref="D9"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G10"/>
  <sheetViews>
    <sheetView showGridLines="0" zoomScaleNormal="100" zoomScaleSheetLayoutView="90" workbookViewId="0"/>
  </sheetViews>
  <sheetFormatPr defaultColWidth="9.140625" defaultRowHeight="11.25" x14ac:dyDescent="0.2"/>
  <cols>
    <col min="1" max="1" width="3.7109375" style="96" customWidth="1"/>
    <col min="2" max="2" width="0.85546875" style="65" customWidth="1"/>
    <col min="3" max="3" width="18.7109375" style="65" customWidth="1"/>
    <col min="4" max="6" width="14.7109375" style="65" customWidth="1"/>
    <col min="7" max="7" width="14.7109375" style="95" customWidth="1"/>
    <col min="8" max="16384" width="9.140625" style="96"/>
  </cols>
  <sheetData>
    <row r="1" spans="2:7" s="94" customFormat="1" ht="15" customHeight="1" x14ac:dyDescent="0.2">
      <c r="B1" s="296" t="s">
        <v>227</v>
      </c>
      <c r="C1" s="467"/>
      <c r="D1" s="151"/>
      <c r="E1" s="151"/>
      <c r="F1" s="151"/>
      <c r="G1" s="161"/>
    </row>
    <row r="2" spans="2:7" s="94" customFormat="1" ht="24.95" customHeight="1" x14ac:dyDescent="0.2">
      <c r="B2" s="470"/>
      <c r="C2" s="471" t="str">
        <f>'Fig 3.3'!C31</f>
        <v>Number</v>
      </c>
      <c r="D2" s="473" t="s">
        <v>28</v>
      </c>
      <c r="E2" s="473" t="s">
        <v>76</v>
      </c>
      <c r="F2" s="474" t="s">
        <v>228</v>
      </c>
      <c r="G2" s="472" t="s">
        <v>196</v>
      </c>
    </row>
    <row r="3" spans="2:7" ht="13.35" customHeight="1" x14ac:dyDescent="0.2">
      <c r="B3" s="181"/>
      <c r="C3" s="468" t="s">
        <v>184</v>
      </c>
      <c r="D3" s="476">
        <f>SUM(A3.3.1!K4:K10)</f>
        <v>199705</v>
      </c>
      <c r="E3" s="476">
        <f>SUM(A3.3.1!L4:L10)</f>
        <v>-422993.28398000007</v>
      </c>
      <c r="F3" s="477">
        <f>SUM(A3.3.1!M4:M10)</f>
        <v>548.01862000000006</v>
      </c>
      <c r="G3" s="481" t="s">
        <v>188</v>
      </c>
    </row>
    <row r="4" spans="2:7" s="23" customFormat="1" ht="13.35" customHeight="1" x14ac:dyDescent="0.2">
      <c r="B4" s="181"/>
      <c r="C4" s="468" t="s">
        <v>192</v>
      </c>
      <c r="D4" s="476">
        <f>A3.3.1!K11</f>
        <v>234969</v>
      </c>
      <c r="E4" s="476">
        <f>A3.3.1!L11</f>
        <v>0</v>
      </c>
      <c r="F4" s="477">
        <f>A3.3.1!M11</f>
        <v>10.44318</v>
      </c>
      <c r="G4" s="481" t="s">
        <v>188</v>
      </c>
    </row>
    <row r="5" spans="2:7" s="23" customFormat="1" ht="13.35" customHeight="1" x14ac:dyDescent="0.2">
      <c r="B5" s="181"/>
      <c r="C5" s="468" t="s">
        <v>193</v>
      </c>
      <c r="D5" s="476">
        <f>SUM(A3.3.1!K12:K16)</f>
        <v>140837</v>
      </c>
      <c r="E5" s="476">
        <f>SUM(A3.3.1!L12:L16)</f>
        <v>25337.358362999999</v>
      </c>
      <c r="F5" s="477">
        <f>SUM(A3.3.1!M12:M16)</f>
        <v>5817.0839709999991</v>
      </c>
      <c r="G5" s="479">
        <f>F5/E5</f>
        <v>0.2295852585601289</v>
      </c>
    </row>
    <row r="6" spans="2:7" s="23" customFormat="1" ht="13.35" customHeight="1" x14ac:dyDescent="0.2">
      <c r="B6" s="181"/>
      <c r="C6" s="468" t="s">
        <v>194</v>
      </c>
      <c r="D6" s="476">
        <f>SUM(A3.3.1!K17:K24)</f>
        <v>24534</v>
      </c>
      <c r="E6" s="476">
        <f>SUM(A3.3.1!L17:L24)</f>
        <v>155188.11711699999</v>
      </c>
      <c r="F6" s="477">
        <f>SUM(A3.3.1!M17:M24)</f>
        <v>43818.81608199999</v>
      </c>
      <c r="G6" s="479">
        <f>F6/E6</f>
        <v>0.28235935132175066</v>
      </c>
    </row>
    <row r="7" spans="2:7" s="23" customFormat="1" ht="13.35" customHeight="1" x14ac:dyDescent="0.2">
      <c r="B7" s="181"/>
      <c r="C7" s="468" t="s">
        <v>195</v>
      </c>
      <c r="D7" s="476">
        <f>SUM(A3.3.1!K25:K26)</f>
        <v>481</v>
      </c>
      <c r="E7" s="476">
        <f>SUM(A3.3.1!L25:L26)</f>
        <v>317650.15035999997</v>
      </c>
      <c r="F7" s="477">
        <f>SUM(A3.3.1!M25:M26)</f>
        <v>89160.422494999992</v>
      </c>
      <c r="G7" s="479">
        <f>F7/E7</f>
        <v>0.28068748714254504</v>
      </c>
    </row>
    <row r="8" spans="2:7" s="23" customFormat="1" ht="13.35" customHeight="1" x14ac:dyDescent="0.2">
      <c r="B8" s="180"/>
      <c r="C8" s="469" t="s">
        <v>22</v>
      </c>
      <c r="D8" s="478">
        <f>SUM(D3:D7)</f>
        <v>600526</v>
      </c>
      <c r="E8" s="478">
        <f>SUM(E4:E7)</f>
        <v>498175.62583999999</v>
      </c>
      <c r="F8" s="478">
        <f>SUM(F3:F7)</f>
        <v>139354.78434799999</v>
      </c>
      <c r="G8" s="480">
        <f>F8/E8</f>
        <v>0.27973023391705804</v>
      </c>
    </row>
    <row r="10" spans="2:7" ht="12.75" x14ac:dyDescent="0.2">
      <c r="D10" s="805" t="s">
        <v>190</v>
      </c>
    </row>
  </sheetData>
  <hyperlinks>
    <hyperlink ref="D10"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10"/>
  <sheetViews>
    <sheetView showGridLines="0" zoomScaleNormal="100" zoomScaleSheetLayoutView="90" workbookViewId="0"/>
  </sheetViews>
  <sheetFormatPr defaultColWidth="9.140625" defaultRowHeight="12.75" x14ac:dyDescent="0.2"/>
  <cols>
    <col min="1" max="1" width="3.7109375" style="199" customWidth="1"/>
    <col min="2" max="2" width="0.85546875" style="757" customWidth="1"/>
    <col min="3" max="3" width="15.28515625" style="757" customWidth="1"/>
    <col min="4" max="4" width="10.7109375" style="757" customWidth="1"/>
    <col min="5" max="5" width="1.7109375" style="757" customWidth="1"/>
    <col min="6" max="7" width="10.7109375" style="757" customWidth="1"/>
    <col min="8" max="8" width="1.7109375" style="757" customWidth="1"/>
    <col min="9" max="10" width="10.7109375" style="761" customWidth="1"/>
    <col min="11" max="11" width="9.7109375" style="762" bestFit="1" customWidth="1"/>
    <col min="12" max="16384" width="9.140625" style="762"/>
  </cols>
  <sheetData>
    <row r="1" spans="1:11" s="199" customFormat="1" ht="15" customHeight="1" x14ac:dyDescent="0.2">
      <c r="B1" s="731" t="s">
        <v>328</v>
      </c>
      <c r="C1" s="732"/>
      <c r="D1" s="733"/>
      <c r="E1" s="733"/>
      <c r="F1" s="734"/>
      <c r="G1" s="734"/>
      <c r="H1" s="735"/>
      <c r="I1" s="736"/>
      <c r="J1" s="737"/>
    </row>
    <row r="2" spans="1:11" s="199" customFormat="1" ht="12.6" customHeight="1" x14ac:dyDescent="0.2">
      <c r="A2" s="738"/>
      <c r="B2" s="739"/>
      <c r="C2" s="846" t="s">
        <v>323</v>
      </c>
      <c r="D2" s="849">
        <v>2009</v>
      </c>
      <c r="E2" s="850"/>
      <c r="F2" s="851"/>
      <c r="G2" s="849">
        <v>2012</v>
      </c>
      <c r="H2" s="850"/>
      <c r="I2" s="851"/>
      <c r="J2" s="858" t="s">
        <v>327</v>
      </c>
      <c r="K2" s="841" t="s">
        <v>383</v>
      </c>
    </row>
    <row r="3" spans="1:11" s="199" customFormat="1" ht="12.6" customHeight="1" x14ac:dyDescent="0.2">
      <c r="A3" s="740"/>
      <c r="B3" s="741"/>
      <c r="C3" s="847"/>
      <c r="D3" s="852"/>
      <c r="E3" s="853"/>
      <c r="F3" s="854"/>
      <c r="G3" s="852"/>
      <c r="H3" s="853"/>
      <c r="I3" s="854"/>
      <c r="J3" s="859"/>
      <c r="K3" s="842"/>
    </row>
    <row r="4" spans="1:11" s="199" customFormat="1" ht="12.6" customHeight="1" x14ac:dyDescent="0.2">
      <c r="A4" s="740"/>
      <c r="B4" s="742"/>
      <c r="C4" s="848"/>
      <c r="D4" s="855"/>
      <c r="E4" s="856"/>
      <c r="F4" s="857"/>
      <c r="G4" s="855"/>
      <c r="H4" s="856"/>
      <c r="I4" s="857"/>
      <c r="J4" s="860"/>
      <c r="K4" s="843"/>
    </row>
    <row r="5" spans="1:11" s="199" customFormat="1" ht="13.35" customHeight="1" x14ac:dyDescent="0.2">
      <c r="A5" s="743"/>
      <c r="B5" s="744"/>
      <c r="C5" s="844" t="s">
        <v>338</v>
      </c>
      <c r="D5" s="745" t="s">
        <v>324</v>
      </c>
      <c r="E5" s="746" t="s">
        <v>325</v>
      </c>
      <c r="F5" s="747">
        <v>46000</v>
      </c>
      <c r="G5" s="745" t="s">
        <v>324</v>
      </c>
      <c r="H5" s="746" t="s">
        <v>325</v>
      </c>
      <c r="I5" s="747">
        <v>59750</v>
      </c>
      <c r="J5" s="748">
        <v>0</v>
      </c>
      <c r="K5" s="763">
        <f>I5/F5-1</f>
        <v>0.29891304347826098</v>
      </c>
    </row>
    <row r="6" spans="1:11" s="199" customFormat="1" ht="13.35" customHeight="1" x14ac:dyDescent="0.2">
      <c r="A6" s="743"/>
      <c r="B6" s="749"/>
      <c r="C6" s="845"/>
      <c r="D6" s="746">
        <f>F5+1</f>
        <v>46001</v>
      </c>
      <c r="E6" s="746" t="s">
        <v>325</v>
      </c>
      <c r="F6" s="747">
        <v>300000</v>
      </c>
      <c r="G6" s="746">
        <f>I5+1</f>
        <v>59751</v>
      </c>
      <c r="H6" s="746" t="s">
        <v>325</v>
      </c>
      <c r="I6" s="747">
        <v>300000</v>
      </c>
      <c r="J6" s="748">
        <v>0.1</v>
      </c>
      <c r="K6" s="787">
        <f t="shared" ref="K6" si="0">I6/F6-1</f>
        <v>0</v>
      </c>
    </row>
    <row r="7" spans="1:11" s="199" customFormat="1" ht="13.35" customHeight="1" x14ac:dyDescent="0.2">
      <c r="A7" s="743"/>
      <c r="B7" s="750"/>
      <c r="C7" s="751"/>
      <c r="D7" s="752">
        <f>F6+1</f>
        <v>300001</v>
      </c>
      <c r="E7" s="752"/>
      <c r="F7" s="753" t="s">
        <v>326</v>
      </c>
      <c r="G7" s="752">
        <f>I6+1</f>
        <v>300001</v>
      </c>
      <c r="H7" s="752"/>
      <c r="I7" s="754" t="s">
        <v>326</v>
      </c>
      <c r="J7" s="755">
        <v>0.28000000000000003</v>
      </c>
      <c r="K7" s="788">
        <v>0</v>
      </c>
    </row>
    <row r="8" spans="1:11" s="199" customFormat="1" ht="13.35" customHeight="1" x14ac:dyDescent="0.2">
      <c r="A8" s="756"/>
      <c r="B8" s="757"/>
      <c r="C8" s="757"/>
      <c r="D8" s="758"/>
      <c r="E8" s="758"/>
      <c r="F8" s="759"/>
      <c r="G8" s="758"/>
      <c r="H8" s="758"/>
      <c r="I8" s="759"/>
      <c r="J8" s="760"/>
    </row>
    <row r="10" spans="1:11" x14ac:dyDescent="0.2">
      <c r="F10" s="806" t="s">
        <v>190</v>
      </c>
    </row>
  </sheetData>
  <mergeCells count="6">
    <mergeCell ref="K2:K4"/>
    <mergeCell ref="C5:C6"/>
    <mergeCell ref="C2:C4"/>
    <mergeCell ref="D2:F4"/>
    <mergeCell ref="G2:I4"/>
    <mergeCell ref="J2:J4"/>
  </mergeCells>
  <hyperlinks>
    <hyperlink ref="F10" location="CONTENTS!A1" display="BACK TO CONTENTS"/>
  </hyperlinks>
  <pageMargins left="0.98425196850393704" right="0.98425196850393704"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pageSetUpPr fitToPage="1"/>
  </sheetPr>
  <dimension ref="B1:E30"/>
  <sheetViews>
    <sheetView showGridLines="0" zoomScaleNormal="100" zoomScaleSheetLayoutView="90" workbookViewId="0"/>
  </sheetViews>
  <sheetFormatPr defaultColWidth="9.140625" defaultRowHeight="12.75" x14ac:dyDescent="0.2"/>
  <cols>
    <col min="1" max="1" width="3.7109375" style="99" customWidth="1"/>
    <col min="2" max="2" width="9.140625" style="100"/>
    <col min="3" max="3" width="9.140625" style="99"/>
    <col min="4" max="5" width="9.140625" style="99" customWidth="1"/>
    <col min="6" max="8" width="9.140625" style="99"/>
    <col min="9" max="9" width="9.140625" style="99" customWidth="1"/>
    <col min="10" max="16384" width="9.140625" style="99"/>
  </cols>
  <sheetData>
    <row r="1" spans="2:2" ht="15" customHeight="1" x14ac:dyDescent="0.2">
      <c r="B1" s="379" t="s">
        <v>217</v>
      </c>
    </row>
    <row r="23" spans="2:5" x14ac:dyDescent="0.2">
      <c r="E23" s="807" t="s">
        <v>190</v>
      </c>
    </row>
    <row r="25" spans="2:5" x14ac:dyDescent="0.2">
      <c r="B25" s="136" t="s">
        <v>175</v>
      </c>
      <c r="C25" s="137"/>
      <c r="D25" s="137"/>
      <c r="E25" s="138"/>
    </row>
    <row r="26" spans="2:5" ht="12.75" customHeight="1" x14ac:dyDescent="0.2">
      <c r="B26" s="386" t="s">
        <v>167</v>
      </c>
      <c r="C26" s="383"/>
      <c r="D26" s="120" t="s">
        <v>151</v>
      </c>
    </row>
    <row r="27" spans="2:5" x14ac:dyDescent="0.2">
      <c r="B27" s="105" t="s">
        <v>218</v>
      </c>
      <c r="C27" s="384"/>
      <c r="D27" s="380">
        <f>A3.1.2!D19/1000</f>
        <v>57.79679162488415</v>
      </c>
    </row>
    <row r="28" spans="2:5" x14ac:dyDescent="0.2">
      <c r="B28" s="105" t="s">
        <v>219</v>
      </c>
      <c r="C28" s="384"/>
      <c r="D28" s="380">
        <f>A3.1.2!H19/1000</f>
        <v>84.205211116855139</v>
      </c>
    </row>
    <row r="29" spans="2:5" x14ac:dyDescent="0.2">
      <c r="B29" s="105" t="s">
        <v>220</v>
      </c>
      <c r="C29" s="384"/>
      <c r="D29" s="380">
        <f>A3.1.2!L19/1000</f>
        <v>6.3656834848372261</v>
      </c>
    </row>
    <row r="30" spans="2:5" x14ac:dyDescent="0.2">
      <c r="B30" s="381" t="s">
        <v>22</v>
      </c>
      <c r="C30" s="385"/>
      <c r="D30" s="382">
        <f>SUM(D27:D29)</f>
        <v>148.36768622657652</v>
      </c>
    </row>
  </sheetData>
  <hyperlinks>
    <hyperlink ref="E23" location="CONTENTS!A1" display="CONTENTS!A1"/>
  </hyperlinks>
  <pageMargins left="0.98425196850393704" right="0.98425196850393704" top="0.98425196850393704" bottom="0.98425196850393704" header="0.51181102362204722" footer="0.51181102362204722"/>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53</vt:i4>
      </vt:variant>
      <vt:variant>
        <vt:lpstr>Named Ranges</vt:lpstr>
      </vt:variant>
      <vt:variant>
        <vt:i4>53</vt:i4>
      </vt:variant>
    </vt:vector>
  </HeadingPairs>
  <TitlesOfParts>
    <vt:vector size="106" baseType="lpstr">
      <vt:lpstr>CONTENTS</vt:lpstr>
      <vt:lpstr>3.1</vt:lpstr>
      <vt:lpstr>3.2</vt:lpstr>
      <vt:lpstr>3.3</vt:lpstr>
      <vt:lpstr>3.4</vt:lpstr>
      <vt:lpstr>3.5</vt:lpstr>
      <vt:lpstr>3.6</vt:lpstr>
      <vt:lpstr>3.7</vt:lpstr>
      <vt:lpstr>Fig 3.1</vt:lpstr>
      <vt:lpstr>Fig 3.2</vt:lpstr>
      <vt:lpstr>Fig 3.3</vt:lpstr>
      <vt:lpstr>Fig 3.4</vt:lpstr>
      <vt:lpstr>Fig 3.5</vt:lpstr>
      <vt:lpstr>A3.1.1</vt:lpstr>
      <vt:lpstr>A3.1.2</vt:lpstr>
      <vt:lpstr>A3.2.1</vt:lpstr>
      <vt:lpstr>A3.2.1 continued</vt:lpstr>
      <vt:lpstr>A3.2.1 continued 2</vt:lpstr>
      <vt:lpstr>A3.3.1</vt:lpstr>
      <vt:lpstr>A3.3.2</vt:lpstr>
      <vt:lpstr>A3.4.1</vt:lpstr>
      <vt:lpstr>A3.4.1 continued</vt:lpstr>
      <vt:lpstr>A3.4.2</vt:lpstr>
      <vt:lpstr>A3.4.3</vt:lpstr>
      <vt:lpstr>A3.4.4</vt:lpstr>
      <vt:lpstr>A3.4.5</vt:lpstr>
      <vt:lpstr>A3.5.1</vt:lpstr>
      <vt:lpstr>A3.5.1 continued</vt:lpstr>
      <vt:lpstr>A3.5.2</vt:lpstr>
      <vt:lpstr>A3.5.2 continued</vt:lpstr>
      <vt:lpstr>A3.5.3</vt:lpstr>
      <vt:lpstr>A3.5.3 continued</vt:lpstr>
      <vt:lpstr>A3.5.4</vt:lpstr>
      <vt:lpstr>A3.5.4 continued</vt:lpstr>
      <vt:lpstr>A3.5.5</vt:lpstr>
      <vt:lpstr>A3.5.5 continued</vt:lpstr>
      <vt:lpstr>A3.5.6</vt:lpstr>
      <vt:lpstr>A3.5.6 continued</vt:lpstr>
      <vt:lpstr>A3.5.7</vt:lpstr>
      <vt:lpstr>A3.5.7 continued</vt:lpstr>
      <vt:lpstr>A3.5.8</vt:lpstr>
      <vt:lpstr>A3.5.8 continued</vt:lpstr>
      <vt:lpstr>A3.6.1</vt:lpstr>
      <vt:lpstr>A3.6.1 continued</vt:lpstr>
      <vt:lpstr>A3.6.1 continued 2</vt:lpstr>
      <vt:lpstr>A3.7.1</vt:lpstr>
      <vt:lpstr>A3.7.2</vt:lpstr>
      <vt:lpstr>A3.7.2 continued</vt:lpstr>
      <vt:lpstr>A3.7.3</vt:lpstr>
      <vt:lpstr>A3.7.4</vt:lpstr>
      <vt:lpstr>A3.7.5</vt:lpstr>
      <vt:lpstr>A3.7.6</vt:lpstr>
      <vt:lpstr>A3.7.7</vt:lpstr>
      <vt:lpstr>'3.1'!Print_Area</vt:lpstr>
      <vt:lpstr>'3.2'!Print_Area</vt:lpstr>
      <vt:lpstr>'3.3'!Print_Area</vt:lpstr>
      <vt:lpstr>'3.4'!Print_Area</vt:lpstr>
      <vt:lpstr>'3.5'!Print_Area</vt:lpstr>
      <vt:lpstr>'3.6'!Print_Area</vt:lpstr>
      <vt:lpstr>'3.7'!Print_Area</vt:lpstr>
      <vt:lpstr>A3.1.1!Print_Area</vt:lpstr>
      <vt:lpstr>A3.1.2!Print_Area</vt:lpstr>
      <vt:lpstr>A3.2.1!Print_Area</vt:lpstr>
      <vt:lpstr>'A3.2.1 continued'!Print_Area</vt:lpstr>
      <vt:lpstr>'A3.2.1 continued 2'!Print_Area</vt:lpstr>
      <vt:lpstr>A3.3.1!Print_Area</vt:lpstr>
      <vt:lpstr>A3.3.2!Print_Area</vt:lpstr>
      <vt:lpstr>A3.4.1!Print_Area</vt:lpstr>
      <vt:lpstr>'A3.4.1 continued'!Print_Area</vt:lpstr>
      <vt:lpstr>A3.4.2!Print_Area</vt:lpstr>
      <vt:lpstr>A3.4.3!Print_Area</vt:lpstr>
      <vt:lpstr>A3.4.4!Print_Area</vt:lpstr>
      <vt:lpstr>A3.4.5!Print_Area</vt:lpstr>
      <vt:lpstr>A3.5.1!Print_Area</vt:lpstr>
      <vt:lpstr>'A3.5.1 continued'!Print_Area</vt:lpstr>
      <vt:lpstr>A3.5.2!Print_Area</vt:lpstr>
      <vt:lpstr>'A3.5.2 continued'!Print_Area</vt:lpstr>
      <vt:lpstr>A3.5.3!Print_Area</vt:lpstr>
      <vt:lpstr>'A3.5.3 continued'!Print_Area</vt:lpstr>
      <vt:lpstr>A3.5.4!Print_Area</vt:lpstr>
      <vt:lpstr>'A3.5.4 continued'!Print_Area</vt:lpstr>
      <vt:lpstr>A3.5.5!Print_Area</vt:lpstr>
      <vt:lpstr>'A3.5.5 continued'!Print_Area</vt:lpstr>
      <vt:lpstr>A3.5.6!Print_Area</vt:lpstr>
      <vt:lpstr>'A3.5.6 continued'!Print_Area</vt:lpstr>
      <vt:lpstr>A3.5.7!Print_Area</vt:lpstr>
      <vt:lpstr>'A3.5.7 continued'!Print_Area</vt:lpstr>
      <vt:lpstr>A3.5.8!Print_Area</vt:lpstr>
      <vt:lpstr>'A3.5.8 continued'!Print_Area</vt:lpstr>
      <vt:lpstr>A3.6.1!Print_Area</vt:lpstr>
      <vt:lpstr>'A3.6.1 continued'!Print_Area</vt:lpstr>
      <vt:lpstr>'A3.6.1 continued 2'!Print_Area</vt:lpstr>
      <vt:lpstr>A3.7.1!Print_Area</vt:lpstr>
      <vt:lpstr>A3.7.2!Print_Area</vt:lpstr>
      <vt:lpstr>'A3.7.2 continued'!Print_Area</vt:lpstr>
      <vt:lpstr>A3.7.3!Print_Area</vt:lpstr>
      <vt:lpstr>A3.7.4!Print_Area</vt:lpstr>
      <vt:lpstr>A3.7.5!Print_Area</vt:lpstr>
      <vt:lpstr>A3.7.6!Print_Area</vt:lpstr>
      <vt:lpstr>A3.7.7!Print_Area</vt:lpstr>
      <vt:lpstr>CONTENTS!Print_Area</vt:lpstr>
      <vt:lpstr>'Fig 3.1'!Print_Area</vt:lpstr>
      <vt:lpstr>'Fig 3.2'!Print_Area</vt:lpstr>
      <vt:lpstr>'Fig 3.3'!Print_Area</vt:lpstr>
      <vt:lpstr>'Fig 3.4'!Print_Area</vt:lpstr>
      <vt:lpstr>'Fig 3.5'!Print_Area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Devenee Mudely</dc:creator>
  <cp:lastModifiedBy>Cristina Da Silva (s2016511)</cp:lastModifiedBy>
  <cp:lastPrinted>2013-10-01T08:46:00Z</cp:lastPrinted>
  <dcterms:created xsi:type="dcterms:W3CDTF">2007-11-03T04:15:14Z</dcterms:created>
  <dcterms:modified xsi:type="dcterms:W3CDTF">2013-10-03T09:36:19Z</dcterms:modified>
</cp:coreProperties>
</file>